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Research\Juros da Divida\"/>
    </mc:Choice>
  </mc:AlternateContent>
  <bookViews>
    <workbookView xWindow="0" yWindow="0" windowWidth="25200" windowHeight="11670"/>
  </bookViews>
  <sheets>
    <sheet name="Capa" sheetId="9" r:id="rId1"/>
    <sheet name="1. Distribuição dos Gastos &gt;" sheetId="10" r:id="rId2"/>
    <sheet name="G1.1 - Destinação Impostos" sheetId="6" r:id="rId3"/>
    <sheet name="G1.2 - Destinação Impostos (g)" sheetId="22" r:id="rId4"/>
    <sheet name="G1.3 - Juros e demais" sheetId="8" r:id="rId5"/>
    <sheet name="G1.4 - Juros tributos e divida" sheetId="23" r:id="rId6"/>
    <sheet name="P1.1 Indexação, gastos" sheetId="4" r:id="rId7"/>
    <sheet name="P1.2 MPOG - Orçamento" sheetId="3" r:id="rId8"/>
    <sheet name="P1.3. MPOG - Discricionárias" sheetId="20" r:id="rId9"/>
    <sheet name="P1.4 BC - Indexação anual" sheetId="2" r:id="rId10"/>
    <sheet name="P1.5 BC - Dados originais" sheetId="1" r:id="rId11"/>
    <sheet name="P1.6 Haver - IPCA" sheetId="49" r:id="rId12"/>
    <sheet name="2. Características da Dívida &gt;" sheetId="11" r:id="rId13"/>
    <sheet name="G2.1 Detentores" sheetId="15" r:id="rId14"/>
    <sheet name="G2.2 Externa" sheetId="18" r:id="rId15"/>
    <sheet name="G2.3 Externa Pública e Total" sheetId="33" r:id="rId16"/>
    <sheet name="G2.4 Prazo da Dívida" sheetId="38" r:id="rId17"/>
    <sheet name="G2.5 Externa Pública e Reservas" sheetId="40" r:id="rId18"/>
    <sheet name="G2.6 Remuneração" sheetId="44" r:id="rId19"/>
    <sheet name="G2.7 Dívida Líquida" sheetId="30" r:id="rId20"/>
    <sheet name="P2.1 Detentores" sheetId="14" r:id="rId21"/>
    <sheet name="P2.2 Estoque" sheetId="16" r:id="rId22"/>
    <sheet name="P.2.3 Dívida Externa em USD2014" sheetId="36" r:id="rId23"/>
    <sheet name="P2.4 Externa Pública e Privada" sheetId="32" r:id="rId24"/>
    <sheet name="P2.5 Inflação em dólar" sheetId="34" r:id="rId25"/>
    <sheet name="P2.6 Prazo da Dívida" sheetId="37" r:id="rId26"/>
    <sheet name="P2.7 Reservas" sheetId="39" r:id="rId27"/>
    <sheet name="P2.8 Remuneração" sheetId="41" r:id="rId28"/>
    <sheet name="P2.9 - BC - Dívida Líquida" sheetId="31" r:id="rId29"/>
    <sheet name="3. Comparações Internacionais &gt;" sheetId="48" r:id="rId30"/>
    <sheet name="G3.1 Comp Externa" sheetId="26" r:id="rId31"/>
    <sheet name="G 3.2 Equador" sheetId="46" r:id="rId32"/>
    <sheet name="P3.1 FMI - Divida" sheetId="25" r:id="rId33"/>
    <sheet name="P3.2 - Equador" sheetId="47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24">'[1]TAB3-06p'!#REF!</definedName>
    <definedName name="\a">'[1]TAB3-06p'!#REF!</definedName>
    <definedName name="\i" localSheetId="24">#REF!</definedName>
    <definedName name="\i" localSheetId="25">#REF!</definedName>
    <definedName name="\i">#REF!</definedName>
    <definedName name="\j" localSheetId="24">#REF!</definedName>
    <definedName name="\j" localSheetId="25">#REF!</definedName>
    <definedName name="\j">#REF!</definedName>
    <definedName name="\k" localSheetId="24">[2]DEUDA!#REF!</definedName>
    <definedName name="\k" localSheetId="27">[2]DEUDA!#REF!</definedName>
    <definedName name="\k">[2]DEUDA!#REF!</definedName>
    <definedName name="\p" localSheetId="24">[2]DEUDA!#REF!</definedName>
    <definedName name="\p">[2]DEUDA!#REF!</definedName>
    <definedName name="__abr01" localSheetId="24">[3]dias_úteis_selic!#REF!</definedName>
    <definedName name="__abr01">[3]dias_úteis_selic!#REF!</definedName>
    <definedName name="__PIB01">'[3]BDPARAM3 '!$AI$52</definedName>
    <definedName name="__PIB02">'[3]BDPARAM3 '!$AI$53</definedName>
    <definedName name="__PIB03">'[3]BDPARAM3 '!$AI$54</definedName>
    <definedName name="__PIB04">'[3]BDPARAM3 '!$AI$55</definedName>
    <definedName name="__PIB05">'[3]BDPARAM3 '!$AI$56</definedName>
    <definedName name="__PIB06">'[3]BDPARAM3 '!$AI$57</definedName>
    <definedName name="__PIB98">'[3]BDPARAM3 '!$AI$46</definedName>
    <definedName name="__PIB99">'[3]BDPARAM3 '!$AI$48</definedName>
    <definedName name="_01_01_06" localSheetId="24">#REF!</definedName>
    <definedName name="_01_01_06" localSheetId="25">#REF!</definedName>
    <definedName name="_01_01_06">#REF!</definedName>
    <definedName name="_01_04_04" localSheetId="24">'[4]Tx Max LTN'!#REF!</definedName>
    <definedName name="_01_04_04" localSheetId="25">'[4]Tx Max LTN'!#REF!</definedName>
    <definedName name="_01_04_04" localSheetId="27">'[4]Tx Max LTN'!#REF!</definedName>
    <definedName name="_01_04_04">'[4]Tx Max LTN'!#REF!</definedName>
    <definedName name="_01_04_05" localSheetId="24">#REF!</definedName>
    <definedName name="_01_04_05" localSheetId="25">#REF!</definedName>
    <definedName name="_01_04_05">#REF!</definedName>
    <definedName name="_01_07_04" localSheetId="24">'[4]Tx Max LTN'!#REF!</definedName>
    <definedName name="_01_07_04" localSheetId="25">'[4]Tx Max LTN'!#REF!</definedName>
    <definedName name="_01_07_04" localSheetId="27">'[4]Tx Max LTN'!#REF!</definedName>
    <definedName name="_01_07_04">'[4]Tx Max LTN'!#REF!</definedName>
    <definedName name="_01_07_05" localSheetId="24">#REF!</definedName>
    <definedName name="_01_07_05" localSheetId="25">#REF!</definedName>
    <definedName name="_01_07_05">#REF!</definedName>
    <definedName name="_01_10_03" localSheetId="24">OFFSET('[4]Tx Max LTN'!#REF!,0,0,COUNTA('[4]Tx Max LTN'!#REF!)-1)</definedName>
    <definedName name="_01_10_03" localSheetId="25">OFFSET('[4]Tx Max LTN'!#REF!,0,0,COUNTA('[4]Tx Max LTN'!#REF!)-1)</definedName>
    <definedName name="_01_10_03" localSheetId="27">OFFSET('[4]Tx Max LTN'!#REF!,0,0,COUNTA('[4]Tx Max LTN'!#REF!)-1)</definedName>
    <definedName name="_01_10_03">OFFSET('[4]Tx Max LTN'!#REF!,0,0,COUNTA('[4]Tx Max LTN'!#REF!)-1)</definedName>
    <definedName name="_01_10_04" localSheetId="24">'[4]Tx Max LTN'!#REF!</definedName>
    <definedName name="_01_10_04" localSheetId="25">'[4]Tx Max LTN'!#REF!</definedName>
    <definedName name="_01_10_04" localSheetId="27">'[4]Tx Max LTN'!#REF!</definedName>
    <definedName name="_01_10_04">'[4]Tx Max LTN'!#REF!</definedName>
    <definedName name="_02_Jan2004">[5]Impacto!$D$32:$D$36</definedName>
    <definedName name="_04_01_05" localSheetId="24">#REF!</definedName>
    <definedName name="_04_01_05" localSheetId="25">#REF!</definedName>
    <definedName name="_04_01_05">#REF!</definedName>
    <definedName name="_07_01_04" localSheetId="24">'[4]Tx Max LTN'!#REF!</definedName>
    <definedName name="_07_01_04" localSheetId="25">'[4]Tx Max LTN'!#REF!</definedName>
    <definedName name="_07_01_04" localSheetId="27">'[4]Tx Max LTN'!#REF!</definedName>
    <definedName name="_07_01_04">'[4]Tx Max LTN'!#REF!</definedName>
    <definedName name="_1_" localSheetId="24">[2]DEUDA!#REF!</definedName>
    <definedName name="_1_" localSheetId="25">[2]DEUDA!#REF!</definedName>
    <definedName name="_1_">[2]DEUDA!#REF!</definedName>
    <definedName name="_15">[6]Impacto!$D$42:$D$44</definedName>
    <definedName name="_2_" localSheetId="24">[2]DEUDA!#REF!</definedName>
    <definedName name="_2_" localSheetId="25">[2]DEUDA!#REF!</definedName>
    <definedName name="_2_" localSheetId="27">[2]DEUDA!#REF!</definedName>
    <definedName name="_2_">[2]DEUDA!#REF!</definedName>
    <definedName name="_26">[7]Impacto!$D$39:$D$43</definedName>
    <definedName name="_2TAXA_DE" localSheetId="24">#REF!</definedName>
    <definedName name="_2TAXA_DE" localSheetId="25">#REF!</definedName>
    <definedName name="_2TAXA_DE">#REF!</definedName>
    <definedName name="_4_" localSheetId="24">[2]DEUDA!#REF!</definedName>
    <definedName name="_4_" localSheetId="25">[2]DEUDA!#REF!</definedName>
    <definedName name="_4_" localSheetId="27">[2]DEUDA!#REF!</definedName>
    <definedName name="_4_">[2]DEUDA!#REF!</definedName>
    <definedName name="_5_" localSheetId="24">[2]DEUDA!#REF!</definedName>
    <definedName name="_5_" localSheetId="25">[2]DEUDA!#REF!</definedName>
    <definedName name="_5_">[2]DEUDA!#REF!</definedName>
    <definedName name="_5TAXA_DE" localSheetId="24">#REF!</definedName>
    <definedName name="_5TAXA_DE" localSheetId="25">#REF!</definedName>
    <definedName name="_5TAXA_DE">#REF!</definedName>
    <definedName name="_6TAXA_DE" localSheetId="24">#REF!</definedName>
    <definedName name="_6TAXA_DE" localSheetId="25">#REF!</definedName>
    <definedName name="_6TAXA_DE">#REF!</definedName>
    <definedName name="_7TAXA_DE" localSheetId="24">#REF!</definedName>
    <definedName name="_7TAXA_DE" localSheetId="25">#REF!</definedName>
    <definedName name="_7TAXA_DE">#REF!</definedName>
    <definedName name="_abr01" localSheetId="7">[8]dias_úteis_selic!#REF!</definedName>
    <definedName name="_abr01" localSheetId="24">[9]dias_úteis_selic!#REF!</definedName>
    <definedName name="_abr01" localSheetId="25">[9]dias_úteis_selic!#REF!</definedName>
    <definedName name="_abr01">[9]dias_úteis_selic!#REF!</definedName>
    <definedName name="_abr08" localSheetId="24">'[10]Tabela 1'!#REF!</definedName>
    <definedName name="_abr08" localSheetId="25">'[10]Tabela 1'!#REF!</definedName>
    <definedName name="_abr08">'[10]Tabela 1'!#REF!</definedName>
    <definedName name="_abr09" localSheetId="24">'[11]Tabela 1 e 2'!#REF!</definedName>
    <definedName name="_abr09" localSheetId="25">'[11]Tabela 1 e 2'!#REF!</definedName>
    <definedName name="_abr09">'[11]Tabela 1 e 2'!#REF!</definedName>
    <definedName name="_ago08" localSheetId="24">'[10]Tabela 1'!#REF!</definedName>
    <definedName name="_ago08">'[10]Tabela 1'!#REF!</definedName>
    <definedName name="_dez7" localSheetId="24">#REF!</definedName>
    <definedName name="_dez7">#REF!</definedName>
    <definedName name="_DLX1.USE">#REF!</definedName>
    <definedName name="_DLX2.USE">'P2.5 Inflação em dólar'!$1:$2</definedName>
    <definedName name="_DLX3.USE">'P1.6 Haver - IPCA'!$A$1:$C$2</definedName>
    <definedName name="_ID">"II.19 BACEN balancete passivo(5)"</definedName>
    <definedName name="_Jan2004">[12]Impacto!$E$25:$E$29</definedName>
    <definedName name="_jul08" localSheetId="24">'[10]Tabela 1'!#REF!</definedName>
    <definedName name="_jul08" localSheetId="25">'[10]Tabela 1'!#REF!</definedName>
    <definedName name="_jul08" localSheetId="27">'[10]Tabela 1'!#REF!</definedName>
    <definedName name="_jul08">'[10]Tabela 1'!#REF!</definedName>
    <definedName name="_jun08" localSheetId="24">'[10]Tabela 1'!#REF!</definedName>
    <definedName name="_jun08" localSheetId="25">'[10]Tabela 1'!#REF!</definedName>
    <definedName name="_jun08">'[10]Tabela 1'!#REF!</definedName>
    <definedName name="_Key1" localSheetId="24" hidden="1">#REF!</definedName>
    <definedName name="_Key1" hidden="1">#REF!</definedName>
    <definedName name="_Lin1">8</definedName>
    <definedName name="_Lin2">12</definedName>
    <definedName name="_Lin3">42</definedName>
    <definedName name="_mar08" localSheetId="24">'[10]Tabela 1'!#REF!</definedName>
    <definedName name="_mar08" localSheetId="25">'[10]Tabela 1'!#REF!</definedName>
    <definedName name="_mar08" localSheetId="27">'[10]Tabela 1'!#REF!</definedName>
    <definedName name="_mar08">'[10]Tabela 1'!#REF!</definedName>
    <definedName name="_NCol">7</definedName>
    <definedName name="_nov7" localSheetId="24">#REF!</definedName>
    <definedName name="_nov7">#REF!</definedName>
    <definedName name="_Order1" hidden="1">255</definedName>
    <definedName name="_out08" localSheetId="24">'[10]Tabela 1'!#REF!</definedName>
    <definedName name="_out08" localSheetId="25">'[10]Tabela 1'!#REF!</definedName>
    <definedName name="_out08" localSheetId="27">'[10]Tabela 1'!#REF!</definedName>
    <definedName name="_out08">'[10]Tabela 1'!#REF!</definedName>
    <definedName name="_out7" localSheetId="24">#REF!</definedName>
    <definedName name="_out7">#REF!</definedName>
    <definedName name="_PIB01" localSheetId="7">'[8]BDPARAM3 '!$AI$52</definedName>
    <definedName name="_PIB01" localSheetId="24">#REF!</definedName>
    <definedName name="_PIB01" localSheetId="25">#REF!</definedName>
    <definedName name="_PIB01">#REF!</definedName>
    <definedName name="_PIB02" localSheetId="7">'[8]BDPARAM3 '!$AI$53</definedName>
    <definedName name="_PIB02" localSheetId="24">#REF!</definedName>
    <definedName name="_PIB02" localSheetId="25">#REF!</definedName>
    <definedName name="_PIB02">#REF!</definedName>
    <definedName name="_PIB03" localSheetId="7">'[8]BDPARAM3 '!$AI$54</definedName>
    <definedName name="_PIB03" localSheetId="24">#REF!</definedName>
    <definedName name="_PIB03" localSheetId="25">#REF!</definedName>
    <definedName name="_PIB03">#REF!</definedName>
    <definedName name="_PIB04" localSheetId="7">'[8]BDPARAM3 '!$AI$55</definedName>
    <definedName name="_PIB04" localSheetId="24">#REF!</definedName>
    <definedName name="_PIB04" localSheetId="25">#REF!</definedName>
    <definedName name="_PIB04">#REF!</definedName>
    <definedName name="_PIB05" localSheetId="7">'[8]BDPARAM3 '!$AI$56</definedName>
    <definedName name="_PIB05" localSheetId="24">#REF!</definedName>
    <definedName name="_PIB05" localSheetId="25">#REF!</definedName>
    <definedName name="_PIB05">#REF!</definedName>
    <definedName name="_PIB06" localSheetId="7">'[8]BDPARAM3 '!$AI$57</definedName>
    <definedName name="_PIB06" localSheetId="24">[13]PIB!#REF!</definedName>
    <definedName name="_PIB06" localSheetId="25">[13]PIB!#REF!</definedName>
    <definedName name="_PIB06" localSheetId="27">[13]PIB!#REF!</definedName>
    <definedName name="_PIB06">[13]PIB!#REF!</definedName>
    <definedName name="_PIB90" localSheetId="21">#REF!</definedName>
    <definedName name="_PIB90" localSheetId="24">#REF!</definedName>
    <definedName name="_PIB90" localSheetId="25">#REF!</definedName>
    <definedName name="_PIB90">#REF!</definedName>
    <definedName name="_PIB91" localSheetId="21">#REF!</definedName>
    <definedName name="_PIB91" localSheetId="24">#REF!</definedName>
    <definedName name="_PIB91">#REF!</definedName>
    <definedName name="_PIB92" localSheetId="21">#REF!</definedName>
    <definedName name="_PIB92" localSheetId="24">#REF!</definedName>
    <definedName name="_PIB92">#REF!</definedName>
    <definedName name="_PIB93" localSheetId="21">#REF!</definedName>
    <definedName name="_PIB93" localSheetId="24">#REF!</definedName>
    <definedName name="_PIB93">#REF!</definedName>
    <definedName name="_PIB94" localSheetId="21">#REF!</definedName>
    <definedName name="_PIB94" localSheetId="24">#REF!</definedName>
    <definedName name="_PIB94">#REF!</definedName>
    <definedName name="_PIB95" localSheetId="21">#REF!</definedName>
    <definedName name="_PIB95" localSheetId="24">#REF!</definedName>
    <definedName name="_PIB95">#REF!</definedName>
    <definedName name="_PIB96" localSheetId="21">#REF!</definedName>
    <definedName name="_PIB96" localSheetId="24">#REF!</definedName>
    <definedName name="_PIB96">#REF!</definedName>
    <definedName name="_PIB97" localSheetId="21">#REF!</definedName>
    <definedName name="_PIB97" localSheetId="24">#REF!</definedName>
    <definedName name="_PIB97">#REF!</definedName>
    <definedName name="_PIB98" localSheetId="7">'[8]BDPARAM3 '!$AI$46</definedName>
    <definedName name="_PIB98" localSheetId="24">#REF!</definedName>
    <definedName name="_PIB98" localSheetId="25">#REF!</definedName>
    <definedName name="_PIB98">#REF!</definedName>
    <definedName name="_PIB99" localSheetId="7">'[8]BDPARAM3 '!$AI$48</definedName>
    <definedName name="_PIB99" localSheetId="24">#REF!</definedName>
    <definedName name="_PIB99" localSheetId="25">#REF!</definedName>
    <definedName name="_PIB99">#REF!</definedName>
    <definedName name="_pm201" localSheetId="24">#REF!</definedName>
    <definedName name="_pm201" localSheetId="25">#REF!</definedName>
    <definedName name="_pm201">#REF!</definedName>
    <definedName name="_pm202" localSheetId="24">#REF!</definedName>
    <definedName name="_pm202" localSheetId="25">#REF!</definedName>
    <definedName name="_pm202">#REF!</definedName>
    <definedName name="_pm203" localSheetId="24">#REF!</definedName>
    <definedName name="_pm203">#REF!</definedName>
    <definedName name="_pm204" localSheetId="24">#REF!</definedName>
    <definedName name="_pm204">#REF!</definedName>
    <definedName name="_pm205" localSheetId="24">#REF!</definedName>
    <definedName name="_pm205">#REF!</definedName>
    <definedName name="_pm206" localSheetId="24">#REF!</definedName>
    <definedName name="_pm206">#REF!</definedName>
    <definedName name="_pm207" localSheetId="24">#REF!</definedName>
    <definedName name="_pm207">#REF!</definedName>
    <definedName name="_pm208" localSheetId="24">#REF!</definedName>
    <definedName name="_pm208">#REF!</definedName>
    <definedName name="_pm209" localSheetId="24">#REF!</definedName>
    <definedName name="_pm209">#REF!</definedName>
    <definedName name="_pm210" localSheetId="24">#REF!</definedName>
    <definedName name="_pm210">#REF!</definedName>
    <definedName name="_pm211" localSheetId="24">#REF!</definedName>
    <definedName name="_pm211">#REF!</definedName>
    <definedName name="_pm212" localSheetId="24">#REF!</definedName>
    <definedName name="_pm212">#REF!</definedName>
    <definedName name="_pm213" localSheetId="24">#REF!</definedName>
    <definedName name="_pm213">#REF!</definedName>
    <definedName name="_pm214" localSheetId="24">#REF!</definedName>
    <definedName name="_pm214">#REF!</definedName>
    <definedName name="_pm215" localSheetId="24">#REF!</definedName>
    <definedName name="_pm215">#REF!</definedName>
    <definedName name="_pm216" localSheetId="24">#REF!</definedName>
    <definedName name="_pm216">#REF!</definedName>
    <definedName name="_pm217" localSheetId="24">#REF!</definedName>
    <definedName name="_pm217">#REF!</definedName>
    <definedName name="_pm218" localSheetId="24">#REF!</definedName>
    <definedName name="_pm218">#REF!</definedName>
    <definedName name="_pm219" localSheetId="24">#REF!</definedName>
    <definedName name="_pm219">#REF!</definedName>
    <definedName name="_pm220" localSheetId="24">#REF!</definedName>
    <definedName name="_pm220">#REF!</definedName>
    <definedName name="_pm221" localSheetId="24">#REF!</definedName>
    <definedName name="_pm221">#REF!</definedName>
    <definedName name="_pm222" localSheetId="24">#REF!</definedName>
    <definedName name="_pm222">#REF!</definedName>
    <definedName name="_pm223" localSheetId="24">#REF!</definedName>
    <definedName name="_pm223">#REF!</definedName>
    <definedName name="_pm224" localSheetId="24">#REF!</definedName>
    <definedName name="_pm224">#REF!</definedName>
    <definedName name="_pm225" localSheetId="24">#REF!</definedName>
    <definedName name="_pm225">#REF!</definedName>
    <definedName name="_pm226" localSheetId="24">#REF!</definedName>
    <definedName name="_pm226">#REF!</definedName>
    <definedName name="_r" localSheetId="21">OFFSET(OFFSET('[14]Resgates e Emissoes'!$A$7,MATCH('[14]Resgates e Emissoes'!$G$4,RE_DT_POR,0),0),0,0,ROWS(RE_DT_POR)-MATCH('[14]Resgates e Emissoes'!$G$4,RE_DT_POR,0)+1)</definedName>
    <definedName name="_r" localSheetId="25">OFFSET(OFFSET('[14]Resgates e Emissoes'!$A$7,MATCH('[14]Resgates e Emissoes'!$G$4,RE_DT_POR,0),0),0,0,ROWS(RE_DT_POR)-MATCH('[14]Resgates e Emissoes'!$G$4,RE_DT_POR,0)+1)</definedName>
    <definedName name="_r" localSheetId="27">OFFSET(OFFSET('[14]Resgates e Emissoes'!$A$7,MATCH('[14]Resgates e Emissoes'!$G$4,RE_DT_POR,0),0),0,0,ROWS(RE_DT_POR)-MATCH('[14]Resgates e Emissoes'!$G$4,RE_DT_POR,0)+1)</definedName>
    <definedName name="_r">OFFSET(OFFSET('[14]Resgates e Emissoes'!$A$7,MATCH('[14]Resgates e Emissoes'!$G$4,RE_DT_POR,0),0),0,0,ROWS(RE_DT_POR)-MATCH('[14]Resgates e Emissoes'!$G$4,RE_DT_POR,0)+1)</definedName>
    <definedName name="_Regression_Int" hidden="1">1</definedName>
    <definedName name="_set08" localSheetId="24">'[10]Tabela 1'!#REF!</definedName>
    <definedName name="_set08" localSheetId="25">'[10]Tabela 1'!#REF!</definedName>
    <definedName name="_set08" localSheetId="27">'[10]Tabela 1'!#REF!</definedName>
    <definedName name="_set08">'[10]Tabela 1'!#REF!</definedName>
    <definedName name="_set7" localSheetId="24">#REF!</definedName>
    <definedName name="_set7">#REF!</definedName>
    <definedName name="_Sort" localSheetId="24" hidden="1">#REF!</definedName>
    <definedName name="_Sort" hidden="1">#REF!</definedName>
    <definedName name="_Tipo">1</definedName>
    <definedName name="a" localSheetId="21">OFFSET(OFFSET('[14]Resgates e Emissoes'!$A$7,MATCH('[14]Resgates e Emissoes'!$G$4,RE_DT_POR,0),0),0,0,ROWS(RE_DT_POR)-MATCH('[14]Resgates e Emissoes'!$G$4,RE_DT_POR,0)+1)</definedName>
    <definedName name="a" localSheetId="24">#REF!</definedName>
    <definedName name="a" localSheetId="25">OFFSET(OFFSET('[14]Resgates e Emissoes'!$A$7,MATCH('[14]Resgates e Emissoes'!$G$4,RE_DT_POR,0),0),0,0,ROWS(RE_DT_POR)-MATCH('[14]Resgates e Emissoes'!$G$4,RE_DT_POR,0)+1)</definedName>
    <definedName name="a" localSheetId="27">OFFSET(OFFSET('[14]Resgates e Emissoes'!$A$7,MATCH('[14]Resgates e Emissoes'!$G$4,RE_DT_POR,0),0),0,0,ROWS(RE_DT_POR)-MATCH('[14]Resgates e Emissoes'!$G$4,RE_DT_POR,0)+1)</definedName>
    <definedName name="a">#REF!</definedName>
    <definedName name="AAA" localSheetId="24">'[10]Tabela 1'!#REF!</definedName>
    <definedName name="AAA" localSheetId="25">'[10]Tabela 1'!#REF!</definedName>
    <definedName name="AAA" localSheetId="27">'[10]Tabela 1'!#REF!</definedName>
    <definedName name="AAA">'[10]Tabela 1'!#REF!</definedName>
    <definedName name="abr" localSheetId="24">#REF!</definedName>
    <definedName name="abr">#REF!</definedName>
    <definedName name="abril10" localSheetId="24">'[11]Tabela 1 e 2'!#REF!</definedName>
    <definedName name="abril10" localSheetId="25">'[11]Tabela 1 e 2'!#REF!</definedName>
    <definedName name="abril10" localSheetId="27">'[11]Tabela 1 e 2'!#REF!</definedName>
    <definedName name="abril10">'[11]Tabela 1 e 2'!#REF!</definedName>
    <definedName name="abril11" localSheetId="24">'[11]Tabela 1 e 2'!#REF!</definedName>
    <definedName name="abril11" localSheetId="25">'[11]Tabela 1 e 2'!#REF!</definedName>
    <definedName name="abril11">'[11]Tabela 1 e 2'!#REF!</definedName>
    <definedName name="Abril12" localSheetId="24">'[11]Tabela 1 e 2'!#REF!</definedName>
    <definedName name="Abril12" localSheetId="25">'[11]Tabela 1 e 2'!#REF!</definedName>
    <definedName name="Abril12">'[11]Tabela 1 e 2'!#REF!</definedName>
    <definedName name="abril2008" localSheetId="24">'[10]Tabela 1'!#REF!</definedName>
    <definedName name="abril2008" localSheetId="25">'[10]Tabela 1'!#REF!</definedName>
    <definedName name="abril2008">'[10]Tabela 1'!#REF!</definedName>
    <definedName name="ACCOUNTS_DB" localSheetId="24">#REF!</definedName>
    <definedName name="ACCOUNTS_DB" localSheetId="25">#REF!</definedName>
    <definedName name="ACCOUNTS_DB">#REF!</definedName>
    <definedName name="AÇOPALMAII">[15]Plan1!$A$14:$Y$35</definedName>
    <definedName name="ad" localSheetId="24" hidden="1">#REF!</definedName>
    <definedName name="ad" localSheetId="25" hidden="1">#REF!</definedName>
    <definedName name="ad" hidden="1">#REF!</definedName>
    <definedName name="ADICIONAIS" localSheetId="21">#REF!</definedName>
    <definedName name="ADICIONAIS" localSheetId="24">#REF!</definedName>
    <definedName name="ADICIONAIS" localSheetId="25">#REF!</definedName>
    <definedName name="ADICIONAIS">#REF!</definedName>
    <definedName name="ago" localSheetId="24">#REF!</definedName>
    <definedName name="ago">#REF!</definedName>
    <definedName name="agosto" localSheetId="24">'[11]Tabela 1 e 2'!#REF!</definedName>
    <definedName name="agosto" localSheetId="25">'[11]Tabela 1 e 2'!#REF!</definedName>
    <definedName name="agosto" localSheetId="27">'[11]Tabela 1 e 2'!#REF!</definedName>
    <definedName name="agosto">'[11]Tabela 1 e 2'!#REF!</definedName>
    <definedName name="agosto11" localSheetId="24">'[11]Tabela 1 e 2'!#REF!</definedName>
    <definedName name="agosto11" localSheetId="25">'[11]Tabela 1 e 2'!#REF!</definedName>
    <definedName name="agosto11">'[11]Tabela 1 e 2'!#REF!</definedName>
    <definedName name="Agosto12" localSheetId="24">'[11]Tabela 1 e 2'!#REF!</definedName>
    <definedName name="Agosto12" localSheetId="25">'[11]Tabela 1 e 2'!#REF!</definedName>
    <definedName name="Agosto12">'[11]Tabela 1 e 2'!#REF!</definedName>
    <definedName name="agosto2008" localSheetId="24">'[10]Tabela 1'!#REF!</definedName>
    <definedName name="agosto2008" localSheetId="25">'[10]Tabela 1'!#REF!</definedName>
    <definedName name="agosto2008">'[10]Tabela 1'!#REF!</definedName>
    <definedName name="Agosto2010" localSheetId="24">'[11]Tabela 1 e 2'!#REF!</definedName>
    <definedName name="Agosto2010">'[11]Tabela 1 e 2'!#REF!</definedName>
    <definedName name="AMARELO">[16]AUX!$CA$2</definedName>
    <definedName name="AMEIXA">[16]AUX!$BR$3</definedName>
    <definedName name="Amortização" localSheetId="24">[17]CálculoUSD!#REF!</definedName>
    <definedName name="Amortização" localSheetId="25">[17]CálculoUSD!#REF!</definedName>
    <definedName name="Amortização" localSheetId="27">[17]CálculoUSD!#REF!</definedName>
    <definedName name="Amortização">[17]CálculoUSD!#REF!</definedName>
    <definedName name="area" localSheetId="24">#REF!</definedName>
    <definedName name="area" localSheetId="25">#REF!</definedName>
    <definedName name="area">#REF!</definedName>
    <definedName name="area_de_impressaoEST" localSheetId="21">#REF!</definedName>
    <definedName name="area_de_impressaoEST" localSheetId="24">#REF!</definedName>
    <definedName name="area_de_impressaoEST" localSheetId="25">#REF!</definedName>
    <definedName name="area_de_impressaoEST">#REF!</definedName>
    <definedName name="Área_impressão_DIR" localSheetId="21">#REF!</definedName>
    <definedName name="Área_impressão_DIR" localSheetId="24">#REF!</definedName>
    <definedName name="Área_impressão_DIR">#REF!</definedName>
    <definedName name="ATIVIDADE" localSheetId="24">#REF!</definedName>
    <definedName name="ATIVIDADE">#REF!</definedName>
    <definedName name="awdsaedf" localSheetId="24">#REF!</definedName>
    <definedName name="awdsaedf">#REF!</definedName>
    <definedName name="axa" localSheetId="24">#REF!</definedName>
    <definedName name="axa">#REF!</definedName>
    <definedName name="AZUL">[16]AUX!$I$2</definedName>
    <definedName name="b" localSheetId="21">#REF!</definedName>
    <definedName name="b" localSheetId="24">#REF!</definedName>
    <definedName name="b" localSheetId="25">#REF!</definedName>
    <definedName name="b">#REF!</definedName>
    <definedName name="BANCO_CENTRAL_DO_BRASIL">[5]Impacto!$D$1</definedName>
    <definedName name="BANRORAIMA_PMBOAVISTA" localSheetId="24">#REF!</definedName>
    <definedName name="BANRORAIMA_PMBOAVISTA" localSheetId="25">#REF!</definedName>
    <definedName name="BANRORAIMA_PMBOAVISTA">#REF!</definedName>
    <definedName name="BBB" localSheetId="24">'[10]Tabela 1'!#REF!</definedName>
    <definedName name="BBB" localSheetId="27">'[10]Tabela 1'!#REF!</definedName>
    <definedName name="BBB">'[10]Tabela 1'!#REF!</definedName>
    <definedName name="BLPH10" localSheetId="24" hidden="1">#REF!</definedName>
    <definedName name="BLPH10" localSheetId="25" hidden="1">#REF!</definedName>
    <definedName name="BLPH10" hidden="1">#REF!</definedName>
    <definedName name="BLPH100" localSheetId="24" hidden="1">#REF!</definedName>
    <definedName name="BLPH100" localSheetId="25" hidden="1">#REF!</definedName>
    <definedName name="BLPH100" hidden="1">#REF!</definedName>
    <definedName name="BLPH101" localSheetId="24" hidden="1">#REF!</definedName>
    <definedName name="BLPH101" localSheetId="25" hidden="1">#REF!</definedName>
    <definedName name="BLPH101" hidden="1">#REF!</definedName>
    <definedName name="BLPH102" localSheetId="24" hidden="1">#REF!</definedName>
    <definedName name="BLPH102" hidden="1">#REF!</definedName>
    <definedName name="BLPH103" localSheetId="24" hidden="1">#REF!</definedName>
    <definedName name="BLPH103" hidden="1">#REF!</definedName>
    <definedName name="BLPH104" localSheetId="24" hidden="1">#REF!</definedName>
    <definedName name="BLPH104" hidden="1">#REF!</definedName>
    <definedName name="BLPH105" localSheetId="24" hidden="1">#REF!</definedName>
    <definedName name="BLPH105" hidden="1">#REF!</definedName>
    <definedName name="BLPH106" localSheetId="24" hidden="1">#REF!</definedName>
    <definedName name="BLPH106" hidden="1">#REF!</definedName>
    <definedName name="BLPH107" localSheetId="24" hidden="1">#REF!</definedName>
    <definedName name="BLPH107" hidden="1">#REF!</definedName>
    <definedName name="BLPH108" localSheetId="24" hidden="1">#REF!</definedName>
    <definedName name="BLPH108" hidden="1">#REF!</definedName>
    <definedName name="BLPH109" localSheetId="24" hidden="1">#REF!</definedName>
    <definedName name="BLPH109" hidden="1">#REF!</definedName>
    <definedName name="BLPH11" localSheetId="24" hidden="1">#REF!</definedName>
    <definedName name="BLPH11" hidden="1">#REF!</definedName>
    <definedName name="BLPH111" localSheetId="24" hidden="1">#REF!</definedName>
    <definedName name="BLPH111" hidden="1">#REF!</definedName>
    <definedName name="BLPH112" localSheetId="24" hidden="1">#REF!</definedName>
    <definedName name="BLPH112" hidden="1">#REF!</definedName>
    <definedName name="BLPH113" localSheetId="24" hidden="1">#REF!</definedName>
    <definedName name="BLPH113" hidden="1">#REF!</definedName>
    <definedName name="BLPH114" localSheetId="24" hidden="1">#REF!</definedName>
    <definedName name="BLPH114" hidden="1">#REF!</definedName>
    <definedName name="BLPH115" localSheetId="24" hidden="1">#REF!</definedName>
    <definedName name="BLPH115" hidden="1">#REF!</definedName>
    <definedName name="BLPH116" localSheetId="24" hidden="1">#REF!</definedName>
    <definedName name="BLPH116" hidden="1">#REF!</definedName>
    <definedName name="BLPH117" localSheetId="24" hidden="1">#REF!</definedName>
    <definedName name="BLPH117" hidden="1">#REF!</definedName>
    <definedName name="BLPH118" localSheetId="24" hidden="1">#REF!</definedName>
    <definedName name="BLPH118" hidden="1">#REF!</definedName>
    <definedName name="BLPH119" localSheetId="24" hidden="1">#REF!</definedName>
    <definedName name="BLPH119" hidden="1">#REF!</definedName>
    <definedName name="BLPH12" localSheetId="24" hidden="1">#REF!</definedName>
    <definedName name="BLPH12" hidden="1">#REF!</definedName>
    <definedName name="BLPH120" localSheetId="24" hidden="1">#REF!</definedName>
    <definedName name="BLPH120" hidden="1">#REF!</definedName>
    <definedName name="BLPH121" localSheetId="24" hidden="1">#REF!</definedName>
    <definedName name="BLPH121" hidden="1">#REF!</definedName>
    <definedName name="BLPH122" localSheetId="24" hidden="1">#REF!</definedName>
    <definedName name="BLPH122" hidden="1">#REF!</definedName>
    <definedName name="BLPH123" localSheetId="24" hidden="1">#REF!</definedName>
    <definedName name="BLPH123" hidden="1">#REF!</definedName>
    <definedName name="BLPH124" localSheetId="24" hidden="1">#REF!</definedName>
    <definedName name="BLPH124" hidden="1">#REF!</definedName>
    <definedName name="BLPH125" localSheetId="24" hidden="1">#REF!</definedName>
    <definedName name="BLPH125" hidden="1">#REF!</definedName>
    <definedName name="BLPH126" localSheetId="24" hidden="1">#REF!</definedName>
    <definedName name="BLPH126" hidden="1">#REF!</definedName>
    <definedName name="BLPH127" localSheetId="24" hidden="1">#REF!</definedName>
    <definedName name="BLPH127" hidden="1">#REF!</definedName>
    <definedName name="BLPH128" localSheetId="24" hidden="1">#REF!</definedName>
    <definedName name="BLPH128" hidden="1">#REF!</definedName>
    <definedName name="BLPH129" localSheetId="24" hidden="1">#REF!</definedName>
    <definedName name="BLPH129" hidden="1">#REF!</definedName>
    <definedName name="BLPH13" localSheetId="24" hidden="1">#REF!</definedName>
    <definedName name="BLPH13" hidden="1">#REF!</definedName>
    <definedName name="BLPH130" localSheetId="24" hidden="1">#REF!</definedName>
    <definedName name="BLPH130" hidden="1">#REF!</definedName>
    <definedName name="BLPH131" localSheetId="24" hidden="1">#REF!</definedName>
    <definedName name="BLPH131" hidden="1">#REF!</definedName>
    <definedName name="BLPH132" localSheetId="24" hidden="1">#REF!</definedName>
    <definedName name="BLPH132" hidden="1">#REF!</definedName>
    <definedName name="BLPH133" localSheetId="24" hidden="1">#REF!</definedName>
    <definedName name="BLPH133" hidden="1">#REF!</definedName>
    <definedName name="BLPH134" localSheetId="24" hidden="1">#REF!</definedName>
    <definedName name="BLPH134" hidden="1">#REF!</definedName>
    <definedName name="BLPH135" localSheetId="24" hidden="1">#REF!</definedName>
    <definedName name="BLPH135" hidden="1">#REF!</definedName>
    <definedName name="BLPH136" localSheetId="24" hidden="1">#REF!</definedName>
    <definedName name="BLPH136" hidden="1">#REF!</definedName>
    <definedName name="BLPH137" localSheetId="24" hidden="1">#REF!</definedName>
    <definedName name="BLPH137" hidden="1">#REF!</definedName>
    <definedName name="BLPH138" localSheetId="24" hidden="1">#REF!</definedName>
    <definedName name="BLPH138" hidden="1">#REF!</definedName>
    <definedName name="BLPH139" localSheetId="24" hidden="1">#REF!</definedName>
    <definedName name="BLPH139" hidden="1">#REF!</definedName>
    <definedName name="BLPH14" localSheetId="24" hidden="1">#REF!</definedName>
    <definedName name="BLPH14" hidden="1">#REF!</definedName>
    <definedName name="BLPH140" localSheetId="24" hidden="1">#REF!</definedName>
    <definedName name="BLPH140" hidden="1">#REF!</definedName>
    <definedName name="BLPH141" localSheetId="24" hidden="1">#REF!</definedName>
    <definedName name="BLPH141" hidden="1">#REF!</definedName>
    <definedName name="BLPH142" localSheetId="24" hidden="1">#REF!</definedName>
    <definedName name="BLPH142" hidden="1">#REF!</definedName>
    <definedName name="BLPH143" localSheetId="24" hidden="1">#REF!</definedName>
    <definedName name="BLPH143" hidden="1">#REF!</definedName>
    <definedName name="BLPH144" localSheetId="24" hidden="1">[18]EURO!#REF!</definedName>
    <definedName name="BLPH144" localSheetId="25" hidden="1">[18]EURO!#REF!</definedName>
    <definedName name="BLPH144" localSheetId="27" hidden="1">[18]EURO!#REF!</definedName>
    <definedName name="BLPH144" hidden="1">[18]EURO!#REF!</definedName>
    <definedName name="BLPH144B" localSheetId="24" hidden="1">#REF!</definedName>
    <definedName name="BLPH144B" localSheetId="25" hidden="1">#REF!</definedName>
    <definedName name="BLPH144B" hidden="1">#REF!</definedName>
    <definedName name="BLPH145" localSheetId="24" hidden="1">#REF!</definedName>
    <definedName name="BLPH145" localSheetId="25" hidden="1">#REF!</definedName>
    <definedName name="BLPH145" hidden="1">#REF!</definedName>
    <definedName name="BLPH146" localSheetId="24" hidden="1">#REF!</definedName>
    <definedName name="BLPH146" localSheetId="25" hidden="1">#REF!</definedName>
    <definedName name="BLPH146" hidden="1">#REF!</definedName>
    <definedName name="BLPH147" localSheetId="24" hidden="1">#REF!</definedName>
    <definedName name="BLPH147" hidden="1">#REF!</definedName>
    <definedName name="BLPH148" localSheetId="24" hidden="1">#REF!</definedName>
    <definedName name="BLPH148" hidden="1">#REF!</definedName>
    <definedName name="BLPH149" localSheetId="24" hidden="1">#REF!</definedName>
    <definedName name="BLPH149" hidden="1">#REF!</definedName>
    <definedName name="BLPH15" localSheetId="24" hidden="1">[18]BRASIL!#REF!</definedName>
    <definedName name="BLPH15" localSheetId="25" hidden="1">[18]BRASIL!#REF!</definedName>
    <definedName name="BLPH15" localSheetId="27" hidden="1">[18]BRASIL!#REF!</definedName>
    <definedName name="BLPH15" hidden="1">[18]BRASIL!#REF!</definedName>
    <definedName name="BLPH150" localSheetId="24" hidden="1">#REF!</definedName>
    <definedName name="BLPH150" localSheetId="25" hidden="1">#REF!</definedName>
    <definedName name="BLPH150" hidden="1">#REF!</definedName>
    <definedName name="BLPH151" localSheetId="24" hidden="1">#REF!</definedName>
    <definedName name="BLPH151" localSheetId="25" hidden="1">#REF!</definedName>
    <definedName name="BLPH151" hidden="1">#REF!</definedName>
    <definedName name="BLPH152" localSheetId="24" hidden="1">#REF!</definedName>
    <definedName name="BLPH152" localSheetId="25" hidden="1">#REF!</definedName>
    <definedName name="BLPH152" hidden="1">#REF!</definedName>
    <definedName name="BLPH153" localSheetId="24" hidden="1">#REF!</definedName>
    <definedName name="BLPH153" hidden="1">#REF!</definedName>
    <definedName name="BLPH154" localSheetId="24" hidden="1">#REF!</definedName>
    <definedName name="BLPH154" hidden="1">#REF!</definedName>
    <definedName name="BLPH155" localSheetId="24" hidden="1">#REF!</definedName>
    <definedName name="BLPH155" hidden="1">#REF!</definedName>
    <definedName name="BLPH156" localSheetId="24" hidden="1">#REF!</definedName>
    <definedName name="BLPH156" hidden="1">#REF!</definedName>
    <definedName name="BLPH157" localSheetId="24" hidden="1">#REF!</definedName>
    <definedName name="BLPH157" hidden="1">#REF!</definedName>
    <definedName name="BLPH158" localSheetId="24" hidden="1">#REF!</definedName>
    <definedName name="BLPH158" hidden="1">#REF!</definedName>
    <definedName name="BLPH159" localSheetId="24" hidden="1">#REF!</definedName>
    <definedName name="BLPH159" hidden="1">#REF!</definedName>
    <definedName name="BLPH15B" localSheetId="24" hidden="1">#REF!</definedName>
    <definedName name="BLPH15B" hidden="1">#REF!</definedName>
    <definedName name="BLPH16" localSheetId="24" hidden="1">#REF!</definedName>
    <definedName name="BLPH16" hidden="1">#REF!</definedName>
    <definedName name="BLPH160" localSheetId="24" hidden="1">#REF!</definedName>
    <definedName name="BLPH160" hidden="1">#REF!</definedName>
    <definedName name="BLPH161" localSheetId="24" hidden="1">#REF!</definedName>
    <definedName name="BLPH161" hidden="1">#REF!</definedName>
    <definedName name="BLPH162" localSheetId="24" hidden="1">#REF!</definedName>
    <definedName name="BLPH162" hidden="1">#REF!</definedName>
    <definedName name="BLPH163" localSheetId="24" hidden="1">#REF!</definedName>
    <definedName name="BLPH163" hidden="1">#REF!</definedName>
    <definedName name="BLPH164" localSheetId="24" hidden="1">#REF!</definedName>
    <definedName name="BLPH164" hidden="1">#REF!</definedName>
    <definedName name="BLPH165" localSheetId="24" hidden="1">#REF!</definedName>
    <definedName name="BLPH165" hidden="1">#REF!</definedName>
    <definedName name="BLPH166" localSheetId="24" hidden="1">#REF!</definedName>
    <definedName name="BLPH166" hidden="1">#REF!</definedName>
    <definedName name="BLPH167" localSheetId="24" hidden="1">#REF!</definedName>
    <definedName name="BLPH167" hidden="1">#REF!</definedName>
    <definedName name="BLPH168" localSheetId="24" hidden="1">#REF!</definedName>
    <definedName name="BLPH168" hidden="1">#REF!</definedName>
    <definedName name="BLPH169" localSheetId="24" hidden="1">#REF!</definedName>
    <definedName name="BLPH169" hidden="1">#REF!</definedName>
    <definedName name="BLPH17" localSheetId="24" hidden="1">#REF!</definedName>
    <definedName name="BLPH17" hidden="1">#REF!</definedName>
    <definedName name="BLPH170" localSheetId="24" hidden="1">#REF!</definedName>
    <definedName name="BLPH170" hidden="1">#REF!</definedName>
    <definedName name="BLPH171" localSheetId="24" hidden="1">#REF!</definedName>
    <definedName name="BLPH171" hidden="1">#REF!</definedName>
    <definedName name="BLPH172" localSheetId="24" hidden="1">#REF!</definedName>
    <definedName name="BLPH172" hidden="1">#REF!</definedName>
    <definedName name="BLPH173" localSheetId="24" hidden="1">#REF!</definedName>
    <definedName name="BLPH173" hidden="1">#REF!</definedName>
    <definedName name="BLPH174" localSheetId="24" hidden="1">#REF!</definedName>
    <definedName name="BLPH174" hidden="1">#REF!</definedName>
    <definedName name="BLPH175" localSheetId="24" hidden="1">#REF!</definedName>
    <definedName name="BLPH175" hidden="1">#REF!</definedName>
    <definedName name="BLPH176" localSheetId="24" hidden="1">#REF!</definedName>
    <definedName name="BLPH176" hidden="1">#REF!</definedName>
    <definedName name="BLPH177" localSheetId="24" hidden="1">#REF!</definedName>
    <definedName name="BLPH177" hidden="1">#REF!</definedName>
    <definedName name="BLPH178" localSheetId="24" hidden="1">#REF!</definedName>
    <definedName name="BLPH178" hidden="1">#REF!</definedName>
    <definedName name="BLPH179" localSheetId="24" hidden="1">#REF!</definedName>
    <definedName name="BLPH179" hidden="1">#REF!</definedName>
    <definedName name="BLPH18" localSheetId="24" hidden="1">#REF!</definedName>
    <definedName name="BLPH18" hidden="1">#REF!</definedName>
    <definedName name="BLPH180" localSheetId="24" hidden="1">#REF!</definedName>
    <definedName name="BLPH180" hidden="1">#REF!</definedName>
    <definedName name="BLPH181" localSheetId="24" hidden="1">#REF!</definedName>
    <definedName name="BLPH181" hidden="1">#REF!</definedName>
    <definedName name="BLPH182" localSheetId="24" hidden="1">#REF!</definedName>
    <definedName name="BLPH182" hidden="1">#REF!</definedName>
    <definedName name="BLPH183" localSheetId="24" hidden="1">#REF!</definedName>
    <definedName name="BLPH183" hidden="1">#REF!</definedName>
    <definedName name="BLPH184" localSheetId="24" hidden="1">#REF!</definedName>
    <definedName name="BLPH184" hidden="1">#REF!</definedName>
    <definedName name="BLPH185" localSheetId="24" hidden="1">#REF!</definedName>
    <definedName name="BLPH185" hidden="1">#REF!</definedName>
    <definedName name="BLPH186" localSheetId="24" hidden="1">#REF!</definedName>
    <definedName name="BLPH186" hidden="1">#REF!</definedName>
    <definedName name="BLPH187" localSheetId="24" hidden="1">#REF!</definedName>
    <definedName name="BLPH187" hidden="1">#REF!</definedName>
    <definedName name="BLPH188" localSheetId="24" hidden="1">#REF!</definedName>
    <definedName name="BLPH188" hidden="1">#REF!</definedName>
    <definedName name="BLPH189" localSheetId="24" hidden="1">#REF!</definedName>
    <definedName name="BLPH189" hidden="1">#REF!</definedName>
    <definedName name="BLPH19" localSheetId="24" hidden="1">[18]BRASIL!#REF!</definedName>
    <definedName name="BLPH19" localSheetId="25" hidden="1">[18]BRASIL!#REF!</definedName>
    <definedName name="BLPH19" localSheetId="27" hidden="1">[18]BRASIL!#REF!</definedName>
    <definedName name="BLPH19" hidden="1">[18]BRASIL!#REF!</definedName>
    <definedName name="BLPH190" localSheetId="24" hidden="1">#REF!</definedName>
    <definedName name="BLPH190" localSheetId="25" hidden="1">#REF!</definedName>
    <definedName name="BLPH190" hidden="1">#REF!</definedName>
    <definedName name="BLPH191" localSheetId="24" hidden="1">#REF!</definedName>
    <definedName name="BLPH191" localSheetId="25" hidden="1">#REF!</definedName>
    <definedName name="BLPH191" hidden="1">#REF!</definedName>
    <definedName name="BLPH192" localSheetId="24" hidden="1">#REF!</definedName>
    <definedName name="BLPH192" localSheetId="25" hidden="1">#REF!</definedName>
    <definedName name="BLPH192" hidden="1">#REF!</definedName>
    <definedName name="BLPH193" localSheetId="24" hidden="1">#REF!</definedName>
    <definedName name="BLPH193" hidden="1">#REF!</definedName>
    <definedName name="BLPH194" localSheetId="24" hidden="1">#REF!</definedName>
    <definedName name="BLPH194" hidden="1">#REF!</definedName>
    <definedName name="BLPH195" localSheetId="24" hidden="1">#REF!</definedName>
    <definedName name="BLPH195" hidden="1">#REF!</definedName>
    <definedName name="BLPH196" localSheetId="24" hidden="1">#REF!</definedName>
    <definedName name="BLPH196" hidden="1">#REF!</definedName>
    <definedName name="BLPH197" localSheetId="24" hidden="1">#REF!</definedName>
    <definedName name="BLPH197" hidden="1">#REF!</definedName>
    <definedName name="BLPH198" localSheetId="24" hidden="1">#REF!</definedName>
    <definedName name="BLPH198" hidden="1">#REF!</definedName>
    <definedName name="BLPH199" localSheetId="24" hidden="1">#REF!</definedName>
    <definedName name="BLPH199" hidden="1">#REF!</definedName>
    <definedName name="BLPH19B" localSheetId="24" hidden="1">#REF!</definedName>
    <definedName name="BLPH19B" hidden="1">#REF!</definedName>
    <definedName name="BLPH20" localSheetId="24" hidden="1">#REF!</definedName>
    <definedName name="BLPH20" hidden="1">#REF!</definedName>
    <definedName name="BLPH200" localSheetId="24" hidden="1">#REF!</definedName>
    <definedName name="BLPH200" hidden="1">#REF!</definedName>
    <definedName name="BLPH201" localSheetId="24" hidden="1">#REF!</definedName>
    <definedName name="BLPH201" hidden="1">#REF!</definedName>
    <definedName name="BLPH202" localSheetId="24" hidden="1">#REF!</definedName>
    <definedName name="BLPH202" hidden="1">#REF!</definedName>
    <definedName name="BLPH203" localSheetId="24" hidden="1">#REF!</definedName>
    <definedName name="BLPH203" hidden="1">#REF!</definedName>
    <definedName name="BLPH204" localSheetId="24" hidden="1">#REF!</definedName>
    <definedName name="BLPH204" hidden="1">#REF!</definedName>
    <definedName name="BLPH205" localSheetId="24" hidden="1">#REF!</definedName>
    <definedName name="BLPH205" hidden="1">#REF!</definedName>
    <definedName name="BLPH206" localSheetId="24" hidden="1">#REF!</definedName>
    <definedName name="BLPH206" hidden="1">#REF!</definedName>
    <definedName name="BLPH207" localSheetId="24" hidden="1">#REF!</definedName>
    <definedName name="BLPH207" hidden="1">#REF!</definedName>
    <definedName name="BLPH208" localSheetId="24" hidden="1">#REF!</definedName>
    <definedName name="BLPH208" hidden="1">#REF!</definedName>
    <definedName name="BLPH209" localSheetId="24" hidden="1">#REF!</definedName>
    <definedName name="BLPH209" hidden="1">#REF!</definedName>
    <definedName name="BLPH21" localSheetId="24" hidden="1">#REF!</definedName>
    <definedName name="BLPH21" hidden="1">#REF!</definedName>
    <definedName name="BLPH210" localSheetId="24" hidden="1">#REF!</definedName>
    <definedName name="BLPH210" hidden="1">#REF!</definedName>
    <definedName name="BLPH211" localSheetId="24" hidden="1">#REF!</definedName>
    <definedName name="BLPH211" hidden="1">#REF!</definedName>
    <definedName name="BLPH212" localSheetId="24" hidden="1">#REF!</definedName>
    <definedName name="BLPH212" hidden="1">#REF!</definedName>
    <definedName name="BLPH213" localSheetId="24" hidden="1">#REF!</definedName>
    <definedName name="BLPH213" hidden="1">#REF!</definedName>
    <definedName name="BLPH22" localSheetId="24" hidden="1">#REF!</definedName>
    <definedName name="BLPH22" hidden="1">#REF!</definedName>
    <definedName name="BLPH23" localSheetId="24" hidden="1">#REF!</definedName>
    <definedName name="BLPH23" hidden="1">#REF!</definedName>
    <definedName name="BLPH24" localSheetId="24" hidden="1">#REF!</definedName>
    <definedName name="BLPH24" hidden="1">#REF!</definedName>
    <definedName name="BLPH25" localSheetId="24" hidden="1">#REF!</definedName>
    <definedName name="BLPH25" hidden="1">#REF!</definedName>
    <definedName name="BLPH26" localSheetId="24" hidden="1">#REF!</definedName>
    <definedName name="BLPH26" hidden="1">#REF!</definedName>
    <definedName name="BLPH27" localSheetId="24" hidden="1">#REF!</definedName>
    <definedName name="BLPH27" hidden="1">#REF!</definedName>
    <definedName name="BLPH28" localSheetId="24" hidden="1">#REF!</definedName>
    <definedName name="BLPH28" hidden="1">#REF!</definedName>
    <definedName name="BLPH29" localSheetId="24" hidden="1">#REF!</definedName>
    <definedName name="BLPH29" hidden="1">#REF!</definedName>
    <definedName name="BLPH30" localSheetId="24" hidden="1">#REF!</definedName>
    <definedName name="BLPH30" hidden="1">#REF!</definedName>
    <definedName name="BLPH31" localSheetId="24" hidden="1">#REF!</definedName>
    <definedName name="BLPH31" hidden="1">#REF!</definedName>
    <definedName name="BLPH32" localSheetId="24" hidden="1">#REF!</definedName>
    <definedName name="BLPH32" hidden="1">#REF!</definedName>
    <definedName name="BLPH33" localSheetId="24" hidden="1">#REF!</definedName>
    <definedName name="BLPH33" hidden="1">#REF!</definedName>
    <definedName name="BLPH34" localSheetId="24" hidden="1">#REF!</definedName>
    <definedName name="BLPH34" hidden="1">#REF!</definedName>
    <definedName name="BLPH35" localSheetId="24" hidden="1">#REF!</definedName>
    <definedName name="BLPH35" hidden="1">#REF!</definedName>
    <definedName name="BLPH36" localSheetId="24" hidden="1">#REF!</definedName>
    <definedName name="BLPH36" hidden="1">#REF!</definedName>
    <definedName name="BLPH37" localSheetId="24" hidden="1">#REF!</definedName>
    <definedName name="BLPH37" hidden="1">#REF!</definedName>
    <definedName name="BLPH38" localSheetId="24" hidden="1">[18]EUA!#REF!</definedName>
    <definedName name="BLPH38" localSheetId="25" hidden="1">[18]EUA!#REF!</definedName>
    <definedName name="BLPH38" localSheetId="27" hidden="1">[18]EUA!#REF!</definedName>
    <definedName name="BLPH38" hidden="1">[18]EUA!#REF!</definedName>
    <definedName name="BLPH39" localSheetId="24" hidden="1">#REF!</definedName>
    <definedName name="BLPH39" localSheetId="25" hidden="1">#REF!</definedName>
    <definedName name="BLPH39" hidden="1">#REF!</definedName>
    <definedName name="BLPH4" localSheetId="24" hidden="1">#REF!</definedName>
    <definedName name="BLPH4" localSheetId="25" hidden="1">#REF!</definedName>
    <definedName name="BLPH4" hidden="1">#REF!</definedName>
    <definedName name="BLPH40" localSheetId="24" hidden="1">#REF!</definedName>
    <definedName name="BLPH40" localSheetId="25" hidden="1">#REF!</definedName>
    <definedName name="BLPH40" hidden="1">#REF!</definedName>
    <definedName name="BLPH41" localSheetId="24" hidden="1">#REF!</definedName>
    <definedName name="BLPH41" hidden="1">#REF!</definedName>
    <definedName name="BLPH42" localSheetId="24" hidden="1">#REF!</definedName>
    <definedName name="BLPH42" hidden="1">#REF!</definedName>
    <definedName name="BLPH43" localSheetId="24" hidden="1">#REF!</definedName>
    <definedName name="BLPH43" hidden="1">#REF!</definedName>
    <definedName name="BLPH44" localSheetId="24" hidden="1">#REF!</definedName>
    <definedName name="BLPH44" hidden="1">#REF!</definedName>
    <definedName name="BLPH45" localSheetId="24" hidden="1">#REF!</definedName>
    <definedName name="BLPH45" hidden="1">#REF!</definedName>
    <definedName name="BLPH46" localSheetId="24" hidden="1">#REF!</definedName>
    <definedName name="BLPH46" hidden="1">#REF!</definedName>
    <definedName name="BLPH47" localSheetId="24" hidden="1">#REF!</definedName>
    <definedName name="BLPH47" hidden="1">#REF!</definedName>
    <definedName name="BLPH48" localSheetId="24" hidden="1">#REF!</definedName>
    <definedName name="BLPH48" hidden="1">#REF!</definedName>
    <definedName name="BLPH49" localSheetId="24" hidden="1">#REF!</definedName>
    <definedName name="BLPH49" hidden="1">#REF!</definedName>
    <definedName name="BLPH5" localSheetId="24" hidden="1">#REF!</definedName>
    <definedName name="BLPH5" hidden="1">#REF!</definedName>
    <definedName name="BLPH50" localSheetId="24" hidden="1">#REF!</definedName>
    <definedName name="BLPH50" hidden="1">#REF!</definedName>
    <definedName name="BLPH51" localSheetId="24" hidden="1">#REF!</definedName>
    <definedName name="BLPH51" hidden="1">#REF!</definedName>
    <definedName name="BLPH52" localSheetId="24" hidden="1">#REF!</definedName>
    <definedName name="BLPH52" hidden="1">#REF!</definedName>
    <definedName name="BLPH53" localSheetId="24" hidden="1">#REF!</definedName>
    <definedName name="BLPH53" hidden="1">#REF!</definedName>
    <definedName name="BLPH54" localSheetId="24" hidden="1">#REF!</definedName>
    <definedName name="BLPH54" hidden="1">#REF!</definedName>
    <definedName name="BLPH55" localSheetId="24" hidden="1">#REF!</definedName>
    <definedName name="BLPH55" hidden="1">#REF!</definedName>
    <definedName name="BLPH56" localSheetId="24" hidden="1">[18]EUA!#REF!</definedName>
    <definedName name="BLPH56" localSheetId="25" hidden="1">[18]EUA!#REF!</definedName>
    <definedName name="BLPH56" localSheetId="27" hidden="1">[18]EUA!#REF!</definedName>
    <definedName name="BLPH56" hidden="1">[18]EUA!#REF!</definedName>
    <definedName name="BLPH57" localSheetId="24" hidden="1">#REF!</definedName>
    <definedName name="BLPH57" localSheetId="25" hidden="1">#REF!</definedName>
    <definedName name="BLPH57" hidden="1">#REF!</definedName>
    <definedName name="BLPH58" localSheetId="24" hidden="1">#REF!</definedName>
    <definedName name="BLPH58" localSheetId="25" hidden="1">#REF!</definedName>
    <definedName name="BLPH58" hidden="1">#REF!</definedName>
    <definedName name="BLPH59" localSheetId="24" hidden="1">#REF!</definedName>
    <definedName name="BLPH59" localSheetId="25" hidden="1">#REF!</definedName>
    <definedName name="BLPH59" hidden="1">#REF!</definedName>
    <definedName name="BLPH6" localSheetId="24" hidden="1">#REF!</definedName>
    <definedName name="BLPH6" hidden="1">#REF!</definedName>
    <definedName name="BLPH60" localSheetId="24" hidden="1">#REF!</definedName>
    <definedName name="BLPH60" hidden="1">#REF!</definedName>
    <definedName name="BLPH61" localSheetId="24" hidden="1">#REF!</definedName>
    <definedName name="BLPH61" hidden="1">#REF!</definedName>
    <definedName name="BLPH62" localSheetId="24" hidden="1">#REF!</definedName>
    <definedName name="BLPH62" hidden="1">#REF!</definedName>
    <definedName name="BLPH63" localSheetId="24" hidden="1">#REF!</definedName>
    <definedName name="BLPH63" hidden="1">#REF!</definedName>
    <definedName name="BLPH64" localSheetId="24" hidden="1">#REF!</definedName>
    <definedName name="BLPH64" hidden="1">#REF!</definedName>
    <definedName name="BLPH65" localSheetId="24" hidden="1">#REF!</definedName>
    <definedName name="BLPH65" hidden="1">#REF!</definedName>
    <definedName name="BLPH66" localSheetId="24" hidden="1">[18]EUA!#REF!</definedName>
    <definedName name="BLPH66" localSheetId="25" hidden="1">[18]EUA!#REF!</definedName>
    <definedName name="BLPH66" localSheetId="27" hidden="1">[18]EUA!#REF!</definedName>
    <definedName name="BLPH66" hidden="1">[18]EUA!#REF!</definedName>
    <definedName name="BLPH67" localSheetId="24" hidden="1">[18]EUA!#REF!</definedName>
    <definedName name="BLPH67" localSheetId="25" hidden="1">[18]EUA!#REF!</definedName>
    <definedName name="BLPH67" hidden="1">[18]EUA!#REF!</definedName>
    <definedName name="BLPH68" localSheetId="24" hidden="1">[18]EUA!#REF!</definedName>
    <definedName name="BLPH68" localSheetId="25" hidden="1">[18]EUA!#REF!</definedName>
    <definedName name="BLPH68" hidden="1">[18]EUA!#REF!</definedName>
    <definedName name="BLPH69" localSheetId="24" hidden="1">#REF!</definedName>
    <definedName name="BLPH69" localSheetId="25" hidden="1">#REF!</definedName>
    <definedName name="BLPH69" hidden="1">#REF!</definedName>
    <definedName name="BLPH7" localSheetId="24" hidden="1">#REF!</definedName>
    <definedName name="BLPH7" localSheetId="25" hidden="1">#REF!</definedName>
    <definedName name="BLPH7" hidden="1">#REF!</definedName>
    <definedName name="BLPH70" localSheetId="24" hidden="1">#REF!</definedName>
    <definedName name="BLPH70" localSheetId="25" hidden="1">#REF!</definedName>
    <definedName name="BLPH70" hidden="1">#REF!</definedName>
    <definedName name="BLPH71" localSheetId="24" hidden="1">[18]EUA!#REF!</definedName>
    <definedName name="BLPH71" localSheetId="25" hidden="1">[18]EUA!#REF!</definedName>
    <definedName name="BLPH71" localSheetId="27" hidden="1">[18]EUA!#REF!</definedName>
    <definedName name="BLPH71" hidden="1">[18]EUA!#REF!</definedName>
    <definedName name="BLPH72" localSheetId="24" hidden="1">[18]EUA!#REF!</definedName>
    <definedName name="BLPH72" localSheetId="25" hidden="1">[18]EUA!#REF!</definedName>
    <definedName name="BLPH72" hidden="1">[18]EUA!#REF!</definedName>
    <definedName name="BLPH73" localSheetId="24" hidden="1">#REF!</definedName>
    <definedName name="BLPH73" localSheetId="25" hidden="1">#REF!</definedName>
    <definedName name="BLPH73" hidden="1">#REF!</definedName>
    <definedName name="BLPH74" localSheetId="24" hidden="1">#REF!</definedName>
    <definedName name="BLPH74" localSheetId="25" hidden="1">#REF!</definedName>
    <definedName name="BLPH74" hidden="1">#REF!</definedName>
    <definedName name="BLPH75" localSheetId="24" hidden="1">#REF!</definedName>
    <definedName name="BLPH75" localSheetId="25" hidden="1">#REF!</definedName>
    <definedName name="BLPH75" hidden="1">#REF!</definedName>
    <definedName name="BLPH76" localSheetId="24" hidden="1">#REF!</definedName>
    <definedName name="BLPH76" hidden="1">#REF!</definedName>
    <definedName name="BLPH77" localSheetId="24" hidden="1">#REF!</definedName>
    <definedName name="BLPH77" hidden="1">#REF!</definedName>
    <definedName name="BLPH78" localSheetId="24" hidden="1">#REF!</definedName>
    <definedName name="BLPH78" hidden="1">#REF!</definedName>
    <definedName name="BLPH79" localSheetId="24" hidden="1">#REF!</definedName>
    <definedName name="BLPH79" hidden="1">#REF!</definedName>
    <definedName name="BLPH8" localSheetId="24" hidden="1">[18]BRASIL!#REF!</definedName>
    <definedName name="BLPH8" localSheetId="25" hidden="1">[18]BRASIL!#REF!</definedName>
    <definedName name="BLPH8" localSheetId="27" hidden="1">[18]BRASIL!#REF!</definedName>
    <definedName name="BLPH8" hidden="1">[18]BRASIL!#REF!</definedName>
    <definedName name="BLPH80" localSheetId="24" hidden="1">#REF!</definedName>
    <definedName name="BLPH80" localSheetId="25" hidden="1">#REF!</definedName>
    <definedName name="BLPH80" hidden="1">#REF!</definedName>
    <definedName name="BLPH81" localSheetId="24" hidden="1">[18]EUA!#REF!</definedName>
    <definedName name="BLPH81" localSheetId="25" hidden="1">[18]EUA!#REF!</definedName>
    <definedName name="BLPH81" localSheetId="27" hidden="1">[18]EUA!#REF!</definedName>
    <definedName name="BLPH81" hidden="1">[18]EUA!#REF!</definedName>
    <definedName name="BLPH82" localSheetId="24" hidden="1">#REF!</definedName>
    <definedName name="BLPH82" localSheetId="25" hidden="1">#REF!</definedName>
    <definedName name="BLPH82" hidden="1">#REF!</definedName>
    <definedName name="BLPH83" localSheetId="24" hidden="1">#REF!</definedName>
    <definedName name="BLPH83" localSheetId="25" hidden="1">#REF!</definedName>
    <definedName name="BLPH83" hidden="1">#REF!</definedName>
    <definedName name="BLPH84" localSheetId="24" hidden="1">#REF!</definedName>
    <definedName name="BLPH84" localSheetId="25" hidden="1">#REF!</definedName>
    <definedName name="BLPH84" hidden="1">#REF!</definedName>
    <definedName name="BLPH85" localSheetId="24" hidden="1">#REF!</definedName>
    <definedName name="BLPH85" hidden="1">#REF!</definedName>
    <definedName name="BLPH86" localSheetId="24" hidden="1">#REF!</definedName>
    <definedName name="BLPH86" hidden="1">#REF!</definedName>
    <definedName name="BLPH87" localSheetId="24" hidden="1">#REF!</definedName>
    <definedName name="BLPH87" hidden="1">#REF!</definedName>
    <definedName name="BLPH88" localSheetId="24" hidden="1">#REF!</definedName>
    <definedName name="BLPH88" hidden="1">#REF!</definedName>
    <definedName name="BLPH89" localSheetId="24" hidden="1">#REF!</definedName>
    <definedName name="BLPH89" hidden="1">#REF!</definedName>
    <definedName name="BLPH9" localSheetId="24" hidden="1">#REF!</definedName>
    <definedName name="BLPH9" hidden="1">#REF!</definedName>
    <definedName name="BLPH90" localSheetId="24" hidden="1">#REF!</definedName>
    <definedName name="BLPH90" hidden="1">#REF!</definedName>
    <definedName name="BLPH91" localSheetId="24" hidden="1">#REF!</definedName>
    <definedName name="BLPH91" hidden="1">#REF!</definedName>
    <definedName name="BLPH92" localSheetId="24" hidden="1">#REF!</definedName>
    <definedName name="BLPH92" hidden="1">#REF!</definedName>
    <definedName name="BLPH93" localSheetId="24" hidden="1">#REF!</definedName>
    <definedName name="BLPH93" hidden="1">#REF!</definedName>
    <definedName name="BLPH94" localSheetId="24" hidden="1">#REF!</definedName>
    <definedName name="BLPH94" hidden="1">#REF!</definedName>
    <definedName name="BLPH95" localSheetId="24" hidden="1">#REF!</definedName>
    <definedName name="BLPH95" hidden="1">#REF!</definedName>
    <definedName name="BLPH96" localSheetId="24" hidden="1">#REF!</definedName>
    <definedName name="BLPH96" hidden="1">#REF!</definedName>
    <definedName name="BLPH97" localSheetId="24" hidden="1">#REF!</definedName>
    <definedName name="BLPH97" hidden="1">#REF!</definedName>
    <definedName name="BLPH98" localSheetId="24" hidden="1">#REF!</definedName>
    <definedName name="BLPH98" hidden="1">#REF!</definedName>
    <definedName name="BLPH99" localSheetId="24" hidden="1">[18]ARG!#REF!</definedName>
    <definedName name="BLPH99" localSheetId="25" hidden="1">[18]ARG!#REF!</definedName>
    <definedName name="BLPH99" localSheetId="27" hidden="1">[18]ARG!#REF!</definedName>
    <definedName name="BLPH99" hidden="1">[18]ARG!#REF!</definedName>
    <definedName name="BNCC" localSheetId="24">[19]Mudanome!#REF!</definedName>
    <definedName name="BNCC" localSheetId="25">[19]Mudanome!#REF!</definedName>
    <definedName name="BNCC">[19]Mudanome!#REF!</definedName>
    <definedName name="BNDESPAR" localSheetId="24">#REF!</definedName>
    <definedName name="BNDESPAR" localSheetId="25">#REF!</definedName>
    <definedName name="BNDESPAR">#REF!</definedName>
    <definedName name="BolCopin">'[20]Impresso Dibap'!$A$1:$B$72,'[20]Impresso Dibap'!$F$1:$J$72,'[20]Impresso Dibap'!$V$1:$CE$72</definedName>
    <definedName name="Brasil___Produto_Interno_Bruto___PIB" localSheetId="21">#REF!</definedName>
    <definedName name="Brasil___Produto_Interno_Bruto___PIB" localSheetId="24">#REF!</definedName>
    <definedName name="Brasil___Produto_Interno_Bruto___PIB" localSheetId="25">#REF!</definedName>
    <definedName name="Brasil___Produto_Interno_Bruto___PIB">#REF!</definedName>
    <definedName name="cambio" localSheetId="24">#REF!</definedName>
    <definedName name="cambio" localSheetId="25">#REF!</definedName>
    <definedName name="cambio">#REF!</definedName>
    <definedName name="Câmbio_por">OFFSET([21]composição!$E$3,0,0,COUNTA([21]composição!$E$1:$E$65536)-1)</definedName>
    <definedName name="CAPA" localSheetId="21">#REF!</definedName>
    <definedName name="CAPA" localSheetId="24">#REF!</definedName>
    <definedName name="CAPA" localSheetId="25">#REF!</definedName>
    <definedName name="CAPA">#REF!</definedName>
    <definedName name="Cenário_tendência" localSheetId="24">#REF!</definedName>
    <definedName name="Cenário_tendência">#REF!</definedName>
    <definedName name="CINZA">[16]AUX!$BG$2</definedName>
    <definedName name="COF">#N/A</definedName>
    <definedName name="d" localSheetId="21">OFFSET(OFFSET('[14]Resgates e Emissoes'!$A$7,MATCH('[14]Resgates e Emissoes'!$G$4,RE_DT_POR,0),0),0,0,ROWS(RE_DT_POR)-MATCH('[14]Resgates e Emissoes'!$G$4,RE_DT_POR,0)+1)</definedName>
    <definedName name="d" localSheetId="24">#REF!</definedName>
    <definedName name="d" localSheetId="25">OFFSET(OFFSET('[14]Resgates e Emissoes'!$A$7,MATCH('[14]Resgates e Emissoes'!$G$4,RE_DT_POR,0),0),0,0,ROWS(RE_DT_POR)-MATCH('[14]Resgates e Emissoes'!$G$4,RE_DT_POR,0)+1)</definedName>
    <definedName name="d" localSheetId="27">OFFSET(OFFSET('[14]Resgates e Emissoes'!$A$7,MATCH('[14]Resgates e Emissoes'!$G$4,RE_DT_POR,0),0),0,0,ROWS(RE_DT_POR)-MATCH('[14]Resgates e Emissoes'!$G$4,RE_DT_POR,0)+1)</definedName>
    <definedName name="d">#REF!</definedName>
    <definedName name="dados">[16]DadosSoja!$B$2:$B$116</definedName>
    <definedName name="DATA">OFFSET('[4]Tx Max LTN'!$A$2,0,0,COUNTA('[4]Tx Max LTN'!$A$1:$A$65536)-1)</definedName>
    <definedName name="DATA_ing" localSheetId="24">OFFSET(#REF!,0,0,COUNTA(#REF!)-1)</definedName>
    <definedName name="DATA_ing" localSheetId="25">OFFSET(#REF!,0,0,COUNTA(#REF!)-1)</definedName>
    <definedName name="DATA_ing">OFFSET(#REF!,0,0,COUNTA(#REF!)-1)</definedName>
    <definedName name="DATA_por">OFFSET([21]composição!$B$3,0,0,COUNTA([21]composição!$B$1:$B$65536)-1)</definedName>
    <definedName name="_xlnm.Database" localSheetId="24">#REF!</definedName>
    <definedName name="_xlnm.Database" localSheetId="25">#REF!</definedName>
    <definedName name="_xlnm.Database">#REF!</definedName>
    <definedName name="dd" localSheetId="24">#REF!</definedName>
    <definedName name="dd" localSheetId="25">#REF!</definedName>
    <definedName name="dd">#REF!</definedName>
    <definedName name="dez" localSheetId="21">'[11]Tabela 1 e 2'!#REF!</definedName>
    <definedName name="dez" localSheetId="24">#REF!</definedName>
    <definedName name="dez" localSheetId="25">'[11]Tabela 1 e 2'!#REF!</definedName>
    <definedName name="dez" localSheetId="27">'[11]Tabela 1 e 2'!#REF!</definedName>
    <definedName name="dez">#REF!</definedName>
    <definedName name="dezembro" localSheetId="24">'[10]Tabela 1'!#REF!</definedName>
    <definedName name="dezembro" localSheetId="25">'[10]Tabela 1'!#REF!</definedName>
    <definedName name="dezembro">'[10]Tabela 1'!#REF!</definedName>
    <definedName name="dezembro08" localSheetId="24">'[10]Tabela 1'!#REF!</definedName>
    <definedName name="dezembro08" localSheetId="25">'[10]Tabela 1'!#REF!</definedName>
    <definedName name="dezembro08">'[10]Tabela 1'!#REF!</definedName>
    <definedName name="dezembro10" localSheetId="24">'[11]Tabela 1 e 2'!#REF!</definedName>
    <definedName name="dezembro10" localSheetId="25">'[11]Tabela 1 e 2'!#REF!</definedName>
    <definedName name="dezembro10">'[11]Tabela 1 e 2'!#REF!</definedName>
    <definedName name="dezembro11" localSheetId="24">'[11]Tabela 1 e 2'!#REF!</definedName>
    <definedName name="dezembro11">'[11]Tabela 1 e 2'!#REF!</definedName>
    <definedName name="DIAATUAL" localSheetId="24">#REF!</definedName>
    <definedName name="DIAATUAL" localSheetId="25">#REF!</definedName>
    <definedName name="DIAATUAL">#REF!</definedName>
    <definedName name="DIARIO1B" localSheetId="24">'[1]TAB3-06p'!#REF!</definedName>
    <definedName name="DIARIO1B" localSheetId="27">'[1]TAB3-06p'!#REF!</definedName>
    <definedName name="DIARIO1B">'[1]TAB3-06p'!#REF!</definedName>
    <definedName name="DIARIO1E" localSheetId="24">'[1]TAB3-06p'!#REF!</definedName>
    <definedName name="DIARIO1E">'[1]TAB3-06p'!#REF!</definedName>
    <definedName name="DIARIO2A" localSheetId="24">'[1]TAB3-06p'!#REF!</definedName>
    <definedName name="DIARIO2A">'[1]TAB3-06p'!#REF!</definedName>
    <definedName name="DIARIO2B" localSheetId="24">'[1]TAB3-06p'!#REF!</definedName>
    <definedName name="DIARIO2B">'[1]TAB3-06p'!#REF!</definedName>
    <definedName name="DIARIO2E" localSheetId="24">'[1]TAB3-06p'!#REF!</definedName>
    <definedName name="DIARIO2E">'[1]TAB3-06p'!#REF!</definedName>
    <definedName name="DiasBase" localSheetId="24">#REF!</definedName>
    <definedName name="DiasBase" localSheetId="25">#REF!</definedName>
    <definedName name="DiasBase">#REF!</definedName>
    <definedName name="DiasBase1" localSheetId="24">#REF!</definedName>
    <definedName name="DiasBase1" localSheetId="25">#REF!</definedName>
    <definedName name="DiasBase1">#REF!</definedName>
    <definedName name="DiasBase2" localSheetId="24">#REF!</definedName>
    <definedName name="DiasBase2" localSheetId="25">#REF!</definedName>
    <definedName name="DiasBase2">#REF!</definedName>
    <definedName name="DiasBase3" localSheetId="24">#REF!</definedName>
    <definedName name="DiasBase3">#REF!</definedName>
    <definedName name="DiasBase4" localSheetId="24">#REF!</definedName>
    <definedName name="DiasBase4">#REF!</definedName>
    <definedName name="dólar">'[22]anexo 24'!$F$175</definedName>
    <definedName name="dt">[16]DadosSoja!$A$3:$A$116</definedName>
    <definedName name="e" localSheetId="24">#REF!</definedName>
    <definedName name="e">#REF!</definedName>
    <definedName name="EBTU" localSheetId="24">[19]Mudanome!#REF!</definedName>
    <definedName name="EBTU" localSheetId="25">[19]Mudanome!#REF!</definedName>
    <definedName name="EBTU" localSheetId="27">[19]Mudanome!#REF!</definedName>
    <definedName name="EBTU">[19]Mudanome!#REF!</definedName>
    <definedName name="Emissão" localSheetId="24">[17]CálculoUSD!#REF!</definedName>
    <definedName name="Emissão" localSheetId="25">[17]CálculoUSD!#REF!</definedName>
    <definedName name="Emissão">[17]CálculoUSD!#REF!</definedName>
    <definedName name="emitido">[23]EMISSÕES!$J$2:$J$953</definedName>
    <definedName name="EXTERNO" localSheetId="24">#REF!</definedName>
    <definedName name="EXTERNO" localSheetId="25">#REF!</definedName>
    <definedName name="EXTERNO">#REF!</definedName>
    <definedName name="fev" localSheetId="24">#REF!</definedName>
    <definedName name="fev">#REF!</definedName>
    <definedName name="fevereiro" localSheetId="24">'[11]Tabela 1 e 2'!#REF!</definedName>
    <definedName name="fevereiro" localSheetId="25">'[11]Tabela 1 e 2'!#REF!</definedName>
    <definedName name="fevereiro" localSheetId="27">'[11]Tabela 1 e 2'!#REF!</definedName>
    <definedName name="fevereiro">'[11]Tabela 1 e 2'!#REF!</definedName>
    <definedName name="fevereiro08" localSheetId="24">'[10]Tabela 1'!#REF!</definedName>
    <definedName name="fevereiro08" localSheetId="25">'[10]Tabela 1'!#REF!</definedName>
    <definedName name="fevereiro08">'[10]Tabela 1'!#REF!</definedName>
    <definedName name="Fevereiro10" localSheetId="24">'[11]Tabela 1 e 2'!#REF!</definedName>
    <definedName name="Fevereiro10" localSheetId="25">'[11]Tabela 1 e 2'!#REF!</definedName>
    <definedName name="Fevereiro10">'[11]Tabela 1 e 2'!#REF!</definedName>
    <definedName name="fevereiro11" localSheetId="24">'[11]Tabela 1 e 2'!#REF!</definedName>
    <definedName name="fevereiro11" localSheetId="25">'[11]Tabela 1 e 2'!#REF!</definedName>
    <definedName name="fevereiro11">'[11]Tabela 1 e 2'!#REF!</definedName>
    <definedName name="Fevereiro12" localSheetId="24">#REF!</definedName>
    <definedName name="Fevereiro12" localSheetId="25">#REF!</definedName>
    <definedName name="Fevereiro12">#REF!</definedName>
    <definedName name="Fevereiro2012" localSheetId="24">'[11]Tabela 1 e 2'!#REF!</definedName>
    <definedName name="Fevereiro2012" localSheetId="25">'[11]Tabela 1 e 2'!#REF!</definedName>
    <definedName name="Fevereiro2012" localSheetId="27">'[11]Tabela 1 e 2'!#REF!</definedName>
    <definedName name="Fevereiro2012">'[11]Tabela 1 e 2'!#REF!</definedName>
    <definedName name="FISCAL" localSheetId="24">#REF!</definedName>
    <definedName name="FISCAL" localSheetId="25">#REF!</definedName>
    <definedName name="FISCAL">#REF!</definedName>
    <definedName name="Fram_TIR" localSheetId="24">#REF!</definedName>
    <definedName name="Fram_TIR" localSheetId="25">#REF!</definedName>
    <definedName name="Fram_TIR">#REF!</definedName>
    <definedName name="FUNDAF">#N/A</definedName>
    <definedName name="Graf4" localSheetId="24">#REF!</definedName>
    <definedName name="Graf4" localSheetId="25">#REF!</definedName>
    <definedName name="Graf4">#REF!</definedName>
    <definedName name="Hedings" localSheetId="24">#REF!</definedName>
    <definedName name="Hedings" localSheetId="25">#REF!</definedName>
    <definedName name="Hedings">#REF!</definedName>
    <definedName name="HTML_CodePage" hidden="1">1252</definedName>
    <definedName name="HTML_Control" localSheetId="21" hidden="1">{"'Emissoes'!$B$1:$Q$80"}</definedName>
    <definedName name="HTML_Control" localSheetId="25" hidden="1">{"'Emissoes'!$B$1:$Q$80"}</definedName>
    <definedName name="HTML_Control" localSheetId="27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10x" localSheetId="24">#REF!</definedName>
    <definedName name="i10x">#REF!</definedName>
    <definedName name="i11x" localSheetId="24">#REF!</definedName>
    <definedName name="i11x">#REF!</definedName>
    <definedName name="i12x" localSheetId="24">#REF!</definedName>
    <definedName name="i12x">#REF!</definedName>
    <definedName name="i3x" localSheetId="24">#REF!</definedName>
    <definedName name="i3x">#REF!</definedName>
    <definedName name="i4x" localSheetId="24">#REF!</definedName>
    <definedName name="i4x">#REF!</definedName>
    <definedName name="i5x" localSheetId="24">#REF!</definedName>
    <definedName name="i5x">#REF!</definedName>
    <definedName name="i6x" localSheetId="24">#REF!</definedName>
    <definedName name="i6x">#REF!</definedName>
    <definedName name="i7x" localSheetId="24">#REF!</definedName>
    <definedName name="i7x">#REF!</definedName>
    <definedName name="i8x" localSheetId="24">#REF!</definedName>
    <definedName name="i8x">#REF!</definedName>
    <definedName name="i9x" localSheetId="24">#REF!</definedName>
    <definedName name="i9x">#REF!</definedName>
    <definedName name="IAA" localSheetId="24">[19]Mudanome!#REF!</definedName>
    <definedName name="IAA" localSheetId="25">[19]Mudanome!#REF!</definedName>
    <definedName name="IAA" localSheetId="27">[19]Mudanome!#REF!</definedName>
    <definedName name="IAA">[19]Mudanome!#REF!</definedName>
    <definedName name="igp" localSheetId="24">#REF!</definedName>
    <definedName name="igp" localSheetId="25">#REF!</definedName>
    <definedName name="igp">#REF!</definedName>
    <definedName name="IGP_DI" localSheetId="24">[19]Mudanome!#REF!</definedName>
    <definedName name="IGP_DI" localSheetId="25">[19]Mudanome!#REF!</definedName>
    <definedName name="IGP_DI" localSheetId="27">[19]Mudanome!#REF!</definedName>
    <definedName name="IGP_DI">[19]Mudanome!#REF!</definedName>
    <definedName name="IGP_M" localSheetId="24">'[24]Entrada de dados'!#REF!</definedName>
    <definedName name="IGP_M" localSheetId="25">'[24]Entrada de dados'!#REF!</definedName>
    <definedName name="IGP_M">'[24]Entrada de dados'!#REF!</definedName>
    <definedName name="igpdic" localSheetId="21">[2]DEUDA!#REF!</definedName>
    <definedName name="igpdic" localSheetId="25">[2]DEUDA!#REF!</definedName>
    <definedName name="igpdic" localSheetId="27">[2]DEUDA!#REF!</definedName>
    <definedName name="igpdic">[25]HIGHLIGH!$DJ$2</definedName>
    <definedName name="IMP">#N/A</definedName>
    <definedName name="IMPRESS2" localSheetId="24">#REF!</definedName>
    <definedName name="IMPRESS2" localSheetId="25">#REF!</definedName>
    <definedName name="IMPRESS2">#REF!</definedName>
    <definedName name="Índice_selecionado">[15]Plan1!$A$8</definedName>
    <definedName name="ÍNDICES">'[24]Entrada de dados'!$D$6:$O$744</definedName>
    <definedName name="inggraf">'[26]Impresso Dibap'!$B$263:$L$287</definedName>
    <definedName name="INICIOFILTRADO" localSheetId="24">'[27]2002'!#REF!</definedName>
    <definedName name="INICIOFILTRADO" localSheetId="25">'[27]2002'!#REF!</definedName>
    <definedName name="INICIOFILTRADO" localSheetId="27">'[27]2002'!#REF!</definedName>
    <definedName name="INICIOFILTRADO">'[27]2002'!#REF!</definedName>
    <definedName name="IOF">#N/A</definedName>
    <definedName name="IPC_SGV" localSheetId="24">[19]Mudanome!#REF!</definedName>
    <definedName name="IPC_SGV" localSheetId="25">[19]Mudanome!#REF!</definedName>
    <definedName name="IPC_SGV">[19]Mudanome!#REF!</definedName>
    <definedName name="IPIB">#N/A</definedName>
    <definedName name="IPID">#N/A</definedName>
    <definedName name="IPIV">#N/A</definedName>
    <definedName name="IRRFO">#N/A</definedName>
    <definedName name="itaipu423" localSheetId="24">#REF!</definedName>
    <definedName name="itaipu423" localSheetId="25">#REF!</definedName>
    <definedName name="itaipu423">#REF!</definedName>
    <definedName name="ITR">#N/A</definedName>
    <definedName name="IV.22___Índices_de_taxas_reais_de_câmbio" localSheetId="24">#REF!</definedName>
    <definedName name="IV.22___Índices_de_taxas_reais_de_câmbio" localSheetId="25">#REF!</definedName>
    <definedName name="IV.22___Índices_de_taxas_reais_de_câmbio">#REF!</definedName>
    <definedName name="IV.30___Taxa_de_câmbio___segmento_livre1" localSheetId="24">#REF!</definedName>
    <definedName name="IV.30___Taxa_de_câmbio___segmento_livre1" localSheetId="25">#REF!</definedName>
    <definedName name="IV.30___Taxa_de_câmbio___segmento_livre1">#REF!</definedName>
    <definedName name="ja" localSheetId="24" hidden="1">#REF!</definedName>
    <definedName name="ja" localSheetId="25" hidden="1">#REF!</definedName>
    <definedName name="ja" hidden="1">#REF!</definedName>
    <definedName name="jan" localSheetId="24">#REF!</definedName>
    <definedName name="jan">#REF!</definedName>
    <definedName name="janeiro08" localSheetId="24">'[10]Tabela 1'!#REF!</definedName>
    <definedName name="janeiro08" localSheetId="25">'[10]Tabela 1'!#REF!</definedName>
    <definedName name="janeiro08" localSheetId="27">'[10]Tabela 1'!#REF!</definedName>
    <definedName name="janeiro08">'[10]Tabela 1'!#REF!</definedName>
    <definedName name="janeiro09" localSheetId="24">'[11]Tabela 1 e 2'!#REF!</definedName>
    <definedName name="janeiro09" localSheetId="25">'[11]Tabela 1 e 2'!#REF!</definedName>
    <definedName name="janeiro09">'[11]Tabela 1 e 2'!#REF!</definedName>
    <definedName name="janeiro10" localSheetId="24">'[11]Tabela 1 e 2'!#REF!</definedName>
    <definedName name="janeiro10" localSheetId="25">'[11]Tabela 1 e 2'!#REF!</definedName>
    <definedName name="janeiro10">'[11]Tabela 1 e 2'!#REF!</definedName>
    <definedName name="janeiro11" localSheetId="24">'[11]Tabela 1 e 2'!#REF!</definedName>
    <definedName name="janeiro11" localSheetId="25">'[11]Tabela 1 e 2'!#REF!</definedName>
    <definedName name="janeiro11">'[11]Tabela 1 e 2'!#REF!</definedName>
    <definedName name="janeiro12" localSheetId="24">'[11]Tabela 1 e 2'!#REF!</definedName>
    <definedName name="janeiro12">'[11]Tabela 1 e 2'!#REF!</definedName>
    <definedName name="janeiro2009" localSheetId="24">'[11]Tabela 1 e 2'!#REF!</definedName>
    <definedName name="janeiro2009">'[11]Tabela 1 e 2'!#REF!</definedName>
    <definedName name="jul" localSheetId="24">#REF!</definedName>
    <definedName name="jul">#REF!</definedName>
    <definedName name="julh08" localSheetId="24">'[10]Tabela 1'!#REF!</definedName>
    <definedName name="julh08" localSheetId="27">'[10]Tabela 1'!#REF!</definedName>
    <definedName name="julh08">'[10]Tabela 1'!#REF!</definedName>
    <definedName name="Julho" localSheetId="24">'[11]Tabela 1 e 2'!#REF!</definedName>
    <definedName name="Julho">'[11]Tabela 1 e 2'!#REF!</definedName>
    <definedName name="Julho01" localSheetId="24">'[10]Tabela 1'!#REF!</definedName>
    <definedName name="Julho01">'[10]Tabela 1'!#REF!</definedName>
    <definedName name="julho11" localSheetId="24">'[11]Tabela 1 e 2'!#REF!</definedName>
    <definedName name="julho11">'[11]Tabela 1 e 2'!#REF!</definedName>
    <definedName name="julho2010" localSheetId="24">'[11]Tabela 1 e 2'!#REF!</definedName>
    <definedName name="julho2010">'[11]Tabela 1 e 2'!#REF!</definedName>
    <definedName name="julho2012" localSheetId="24">'[11]Tabela 1 e 2'!#REF!</definedName>
    <definedName name="julho2012">'[11]Tabela 1 e 2'!#REF!</definedName>
    <definedName name="jun" localSheetId="24">#REF!</definedName>
    <definedName name="jun">#REF!</definedName>
    <definedName name="junho" localSheetId="24">'[11]Tabela 1 e 2'!#REF!</definedName>
    <definedName name="junho" localSheetId="27">'[11]Tabela 1 e 2'!#REF!</definedName>
    <definedName name="junho">'[11]Tabela 1 e 2'!#REF!</definedName>
    <definedName name="junho10" localSheetId="24">'[11]Tabela 1 e 2'!#REF!</definedName>
    <definedName name="junho10">'[11]Tabela 1 e 2'!#REF!</definedName>
    <definedName name="Junho11" localSheetId="24">'[11]Tabela 1 e 2'!#REF!</definedName>
    <definedName name="Junho11">'[11]Tabela 1 e 2'!#REF!</definedName>
    <definedName name="junho12" localSheetId="24">'[11]Tabela 1 e 2'!#REF!</definedName>
    <definedName name="junho12">'[11]Tabela 1 e 2'!#REF!</definedName>
    <definedName name="JUROS" localSheetId="21">#REF!</definedName>
    <definedName name="JUROS" localSheetId="24">#REF!</definedName>
    <definedName name="JUROS" localSheetId="25">#REF!</definedName>
    <definedName name="JUROS">#REF!</definedName>
    <definedName name="LARANJA">[16]AUX!$AW$2</definedName>
    <definedName name="LFT">'[11]Tabela 1 e 2'!$G$1:$G$2</definedName>
    <definedName name="Lista_índices">[15]Plan1!$A$1:$A$6</definedName>
    <definedName name="LLOYDS" localSheetId="24">#REF!</definedName>
    <definedName name="LLOYDS" localSheetId="25">#REF!</definedName>
    <definedName name="LLOYDS">#REF!</definedName>
    <definedName name="LTN">'[11]Tabela 1 e 2'!$G$4:$G$5</definedName>
    <definedName name="mai" localSheetId="24">#REF!</definedName>
    <definedName name="mai">#REF!</definedName>
    <definedName name="maio" localSheetId="24">'[11]Tabela 1 e 2'!#REF!</definedName>
    <definedName name="maio" localSheetId="25">'[11]Tabela 1 e 2'!#REF!</definedName>
    <definedName name="maio" localSheetId="27">'[11]Tabela 1 e 2'!#REF!</definedName>
    <definedName name="maio">'[11]Tabela 1 e 2'!#REF!</definedName>
    <definedName name="Maio08" localSheetId="24">'[10]Tabela 1'!#REF!</definedName>
    <definedName name="Maio08" localSheetId="25">'[10]Tabela 1'!#REF!</definedName>
    <definedName name="Maio08">'[10]Tabela 1'!#REF!</definedName>
    <definedName name="maio10" localSheetId="24">'[11]Tabela 1 e 2'!#REF!</definedName>
    <definedName name="maio10">'[11]Tabela 1 e 2'!#REF!</definedName>
    <definedName name="maio11" localSheetId="24">'[11]Tabela 1 e 2'!#REF!</definedName>
    <definedName name="maio11">'[11]Tabela 1 e 2'!#REF!</definedName>
    <definedName name="Maio12" localSheetId="24">'[11]Tabela 1 e 2'!#REF!</definedName>
    <definedName name="Maio12">'[11]Tabela 1 e 2'!#REF!</definedName>
    <definedName name="maio2008" localSheetId="24">'[10]Tabela 1'!#REF!</definedName>
    <definedName name="maio2008">'[10]Tabela 1'!#REF!</definedName>
    <definedName name="MAPA1" localSheetId="24">#REF!</definedName>
    <definedName name="MAPA1" localSheetId="25">#REF!</definedName>
    <definedName name="MAPA1">#REF!</definedName>
    <definedName name="MAPA2" localSheetId="24">#REF!</definedName>
    <definedName name="MAPA2" localSheetId="25">#REF!</definedName>
    <definedName name="MAPA2">#REF!</definedName>
    <definedName name="MAPA3" localSheetId="24">[2]DEUDA!#REF!</definedName>
    <definedName name="MAPA3" localSheetId="25">[2]DEUDA!#REF!</definedName>
    <definedName name="MAPA3" localSheetId="27">[2]DEUDA!#REF!</definedName>
    <definedName name="MAPA3">[2]DEUDA!#REF!</definedName>
    <definedName name="MAPA4" localSheetId="24">[2]DEUDA!#REF!</definedName>
    <definedName name="MAPA4" localSheetId="25">[2]DEUDA!#REF!</definedName>
    <definedName name="MAPA4">[2]DEUDA!#REF!</definedName>
    <definedName name="MAPA5" localSheetId="24">[2]DEUDA!#REF!</definedName>
    <definedName name="MAPA5">[2]DEUDA!#REF!</definedName>
    <definedName name="MAPA6" localSheetId="24">[2]DEUDA!#REF!</definedName>
    <definedName name="MAPA6">[2]DEUDA!#REF!</definedName>
    <definedName name="MAPA7" localSheetId="24">[2]DEUDA!#REF!</definedName>
    <definedName name="MAPA7">[2]DEUDA!#REF!</definedName>
    <definedName name="MAPA8" localSheetId="24">#REF!</definedName>
    <definedName name="MAPA8" localSheetId="25">#REF!</definedName>
    <definedName name="MAPA8">#REF!</definedName>
    <definedName name="MAPA9" localSheetId="24">#REF!</definedName>
    <definedName name="MAPA9" localSheetId="25">#REF!</definedName>
    <definedName name="MAPA9">#REF!</definedName>
    <definedName name="mar" localSheetId="24">#REF!</definedName>
    <definedName name="mar">#REF!</definedName>
    <definedName name="março" localSheetId="24">'[11]Tabela 1 e 2'!#REF!</definedName>
    <definedName name="março" localSheetId="25">'[11]Tabela 1 e 2'!#REF!</definedName>
    <definedName name="março" localSheetId="27">'[11]Tabela 1 e 2'!#REF!</definedName>
    <definedName name="março">'[11]Tabela 1 e 2'!#REF!</definedName>
    <definedName name="março08" localSheetId="24">'[10]Tabela 1'!#REF!</definedName>
    <definedName name="março08" localSheetId="25">'[10]Tabela 1'!#REF!</definedName>
    <definedName name="março08">'[10]Tabela 1'!#REF!</definedName>
    <definedName name="março10" localSheetId="24">'[11]Tabela 1 e 2'!#REF!</definedName>
    <definedName name="março10" localSheetId="25">'[11]Tabela 1 e 2'!#REF!</definedName>
    <definedName name="março10">'[11]Tabela 1 e 2'!#REF!</definedName>
    <definedName name="março11" localSheetId="24">'[11]Tabela 1 e 2'!#REF!</definedName>
    <definedName name="março11" localSheetId="25">'[11]Tabela 1 e 2'!#REF!</definedName>
    <definedName name="março11">'[11]Tabela 1 e 2'!#REF!</definedName>
    <definedName name="Março12" localSheetId="24">'[11]Tabela 1 e 2'!#REF!</definedName>
    <definedName name="Março12">'[11]Tabela 1 e 2'!#REF!</definedName>
    <definedName name="MARINHO">[16]AUX!$CK$2</definedName>
    <definedName name="MARRON">[16]AUX!$AC$2</definedName>
    <definedName name="MATURACAO">[28]Maturação!$A$3:$DU$9</definedName>
    <definedName name="Mensal" localSheetId="7">'[29]#REF'!$B$186:$J$210</definedName>
    <definedName name="Mensal">'[30]#REF'!$B$186:$J$210</definedName>
    <definedName name="mensal2" localSheetId="7">#REF!</definedName>
    <definedName name="MENSAL2" localSheetId="21">'[1]TAB3-06p'!#REF!</definedName>
    <definedName name="mensal2" localSheetId="24">#REF!</definedName>
    <definedName name="MENSAL2" localSheetId="25">'[1]TAB3-06p'!#REF!</definedName>
    <definedName name="MENSAL2" localSheetId="27">'[1]TAB3-06p'!#REF!</definedName>
    <definedName name="mensal2">#REF!</definedName>
    <definedName name="mensal3" localSheetId="7">'[31]#REF'!$B$156:$H$179</definedName>
    <definedName name="mensal3">'[32]#REF'!$B$156:$H$179</definedName>
    <definedName name="MENSAL4" localSheetId="24">'[1]TAB3-06p'!#REF!</definedName>
    <definedName name="MENSAL4" localSheetId="25">'[1]TAB3-06p'!#REF!</definedName>
    <definedName name="MENSAL4" localSheetId="27">'[1]TAB3-06p'!#REF!</definedName>
    <definedName name="MENSAL4">'[1]TAB3-06p'!#REF!</definedName>
    <definedName name="merc" localSheetId="24">#REF!</definedName>
    <definedName name="merc" localSheetId="25">#REF!</definedName>
    <definedName name="merc">#REF!</definedName>
    <definedName name="MERCADODETRABALHO" localSheetId="24">#REF!</definedName>
    <definedName name="MERCADODETRABALHO" localSheetId="25">#REF!</definedName>
    <definedName name="MERCADODETRABALHO">#REF!</definedName>
    <definedName name="MERCTRABALHO" localSheetId="24">#REF!</definedName>
    <definedName name="MERCTRABALHO" localSheetId="25">#REF!</definedName>
    <definedName name="MERCTRABALHO">#REF!</definedName>
    <definedName name="MES_REF">'[33]Matu Tot'!$IP$65394:$IP$65408</definedName>
    <definedName name="MESATUAL">[34]EstTF!$E$2</definedName>
    <definedName name="Meta_At_PM_IGP" localSheetId="24">#REF!</definedName>
    <definedName name="Meta_At_PM_IGP" localSheetId="25">#REF!</definedName>
    <definedName name="Meta_At_PM_IGP">#REF!</definedName>
    <definedName name="Meta_At_PM_Papel" localSheetId="24">#REF!</definedName>
    <definedName name="Meta_At_PM_Papel" localSheetId="25">#REF!</definedName>
    <definedName name="Meta_At_PM_Papel">#REF!</definedName>
    <definedName name="mm" localSheetId="24">'[10]Tabela 1'!#REF!</definedName>
    <definedName name="mm" localSheetId="25">'[10]Tabela 1'!#REF!</definedName>
    <definedName name="mm" localSheetId="27">'[10]Tabela 1'!#REF!</definedName>
    <definedName name="mm">'[10]Tabela 1'!#REF!</definedName>
    <definedName name="MONETÁRIO" localSheetId="24">#REF!</definedName>
    <definedName name="MONETÁRIO" localSheetId="25">#REF!</definedName>
    <definedName name="MONETÁRIO">#REF!</definedName>
    <definedName name="mudar" localSheetId="21">OFFSET(OFFSET('[14]Resgates e Emissoes'!$A$7,MATCH('[14]Resgates e Emissoes'!$G$4,RE_DT_POR,0),0),0,0,ROWS(RE_DT_POR)-MATCH('[14]Resgates e Emissoes'!$G$4,RE_DT_POR,0)+1)</definedName>
    <definedName name="mudar" localSheetId="25">OFFSET(OFFSET('[14]Resgates e Emissoes'!$A$7,MATCH('[14]Resgates e Emissoes'!$G$4,RE_DT_POR,0),0),0,0,ROWS(RE_DT_POR)-MATCH('[14]Resgates e Emissoes'!$G$4,RE_DT_POR,0)+1)</definedName>
    <definedName name="mudar" localSheetId="27">OFFSET(OFFSET('[14]Resgates e Emissoes'!$A$7,MATCH('[14]Resgates e Emissoes'!$G$4,RE_DT_POR,0),0),0,0,ROWS(RE_DT_POR)-MATCH('[14]Resgates e Emissoes'!$G$4,RE_DT_POR,0)+1)</definedName>
    <definedName name="mudar">OFFSET(OFFSET('[14]Resgates e Emissoes'!$A$7,MATCH('[14]Resgates e Emissoes'!$G$4,RE_DT_POR,0),0),0,0,ROWS(RE_DT_POR)-MATCH('[14]Resgates e Emissoes'!$G$4,RE_DT_POR,0)+1)</definedName>
    <definedName name="nnns" localSheetId="24">#REF!</definedName>
    <definedName name="nnns">#REF!</definedName>
    <definedName name="norte_ferro" localSheetId="24">#REF!</definedName>
    <definedName name="norte_ferro" localSheetId="25">#REF!</definedName>
    <definedName name="norte_ferro">#REF!</definedName>
    <definedName name="norteferro" localSheetId="24">#REF!</definedName>
    <definedName name="norteferro">#REF!</definedName>
    <definedName name="NotaImp03_04_2002_11_41_24" localSheetId="24">#REF!</definedName>
    <definedName name="NotaImp03_04_2002_11_41_24">#REF!</definedName>
    <definedName name="NotaImp03_07_2002_17_58_20" localSheetId="24">#REF!</definedName>
    <definedName name="NotaImp03_07_2002_17_58_20">#REF!</definedName>
    <definedName name="NotaImp04_09_02_08_38_23" localSheetId="24">#REF!</definedName>
    <definedName name="NotaImp04_09_02_08_38_23">#REF!</definedName>
    <definedName name="NotaImp04_10_2002_10_59_10" localSheetId="24">#REF!</definedName>
    <definedName name="NotaImp04_10_2002_10_59_10">#REF!</definedName>
    <definedName name="NotaImp05_02_02_11_27_35" localSheetId="24">#REF!</definedName>
    <definedName name="NotaImp05_02_02_11_27_35">#REF!</definedName>
    <definedName name="NotaImp05_02_2003_15_21_31" localSheetId="24">#REF!</definedName>
    <definedName name="NotaImp05_02_2003_15_21_31">#REF!</definedName>
    <definedName name="NotaImp05_03_2002_16_00_47" localSheetId="24">#REF!</definedName>
    <definedName name="NotaImp05_03_2002_16_00_47">#REF!</definedName>
    <definedName name="NotaImp05_12_2002_08_15_25" localSheetId="24">#REF!</definedName>
    <definedName name="NotaImp05_12_2002_08_15_25">#REF!</definedName>
    <definedName name="NotaImp06_08_2002_11_27_18" localSheetId="24">#REF!</definedName>
    <definedName name="NotaImp06_08_2002_11_27_18">#REF!</definedName>
    <definedName name="NotaImp06_11_01_16_43_31" localSheetId="24">#REF!</definedName>
    <definedName name="NotaImp06_11_01_16_43_31">#REF!</definedName>
    <definedName name="NotaImp06_11_2002_09_23_06" localSheetId="24">#REF!</definedName>
    <definedName name="NotaImp06_11_2002_09_23_06">#REF!</definedName>
    <definedName name="NotaImp07_11_01_14_57_44" localSheetId="24">#REF!</definedName>
    <definedName name="NotaImp07_11_01_14_57_44">#REF!</definedName>
    <definedName name="NotaImp08_01_02_11_21_23" localSheetId="24">#REF!</definedName>
    <definedName name="NotaImp08_01_02_11_21_23">#REF!</definedName>
    <definedName name="NotaImp08_01_2003_16_27_24" localSheetId="24">#REF!</definedName>
    <definedName name="NotaImp08_01_2003_16_27_24">#REF!</definedName>
    <definedName name="NotaImp08_05_2002_15_46_45" localSheetId="24">#REF!</definedName>
    <definedName name="NotaImp08_05_2002_15_46_45">#REF!</definedName>
    <definedName name="NotaImp08_08_01_14_37_48" localSheetId="24">#REF!</definedName>
    <definedName name="NotaImp08_08_01_14_37_48">#REF!</definedName>
    <definedName name="NotaImp10_03_2003_12_04_29" localSheetId="24">#REF!</definedName>
    <definedName name="NotaImp10_03_2003_12_04_29">#REF!</definedName>
    <definedName name="NotaImp12_03_01_11_19_12" localSheetId="24">#REF!</definedName>
    <definedName name="NotaImp12_03_01_11_19_12">#REF!</definedName>
    <definedName name="NotaImp14_06_00_20_15_30" localSheetId="24">#REF!</definedName>
    <definedName name="NotaImp14_06_00_20_15_30">#REF!</definedName>
    <definedName name="NotaImp20_05_2002_14_55_15" localSheetId="24">#REF!</definedName>
    <definedName name="NotaImp20_05_2002_14_55_15">#REF!</definedName>
    <definedName name="NotaImp21_06_00_15_03_50" localSheetId="24">#REF!</definedName>
    <definedName name="NotaImp21_06_00_15_03_50">#REF!</definedName>
    <definedName name="NotaImp29_06_00_19_36_22" localSheetId="24">#REF!</definedName>
    <definedName name="NotaImp29_06_00_19_36_22">#REF!</definedName>
    <definedName name="NotaImp29_06_00_20_02_04" localSheetId="24">#REF!</definedName>
    <definedName name="NotaImp29_06_00_20_02_04">#REF!</definedName>
    <definedName name="Notimp">'[26]Impresso Dibap'!$B$1:$L$241</definedName>
    <definedName name="nov" localSheetId="21">'[10]Tabela 1'!#REF!</definedName>
    <definedName name="nov" localSheetId="24">#REF!</definedName>
    <definedName name="nov" localSheetId="25">'[10]Tabela 1'!#REF!</definedName>
    <definedName name="nov" localSheetId="27">'[10]Tabela 1'!#REF!</definedName>
    <definedName name="nov">#REF!</definedName>
    <definedName name="novembro" localSheetId="24">'[10]Tabela 1'!#REF!</definedName>
    <definedName name="novembro" localSheetId="25">'[10]Tabela 1'!#REF!</definedName>
    <definedName name="novembro">'[10]Tabela 1'!#REF!</definedName>
    <definedName name="novembro08" localSheetId="24">'[10]Tabela 1'!#REF!</definedName>
    <definedName name="novembro08" localSheetId="25">'[10]Tabela 1'!#REF!</definedName>
    <definedName name="novembro08">'[10]Tabela 1'!#REF!</definedName>
    <definedName name="novembro10" localSheetId="24">'[11]Tabela 1 e 2'!#REF!</definedName>
    <definedName name="novembro10" localSheetId="25">'[11]Tabela 1 e 2'!#REF!</definedName>
    <definedName name="novembro10">'[11]Tabela 1 e 2'!#REF!</definedName>
    <definedName name="novembro11" localSheetId="24">'[11]Tabela 1 e 2'!#REF!</definedName>
    <definedName name="novembro11" localSheetId="25">'[11]Tabela 1 e 2'!#REF!</definedName>
    <definedName name="novembro11">'[11]Tabela 1 e 2'!#REF!</definedName>
    <definedName name="Novembro12">'[11]Tabela 1 e 2'!$F$17:$H$213</definedName>
    <definedName name="Novo" localSheetId="24" hidden="1">#REF!</definedName>
    <definedName name="Novo" localSheetId="25" hidden="1">#REF!</definedName>
    <definedName name="Novo" hidden="1">#REF!</definedName>
    <definedName name="NTNB">'[11]Tabela 1 e 2'!$G$7:$G$8</definedName>
    <definedName name="NTNF">'[11]Tabela 1 e 2'!$G$13:$G$14</definedName>
    <definedName name="out" localSheetId="24">#REF!</definedName>
    <definedName name="out">#REF!</definedName>
    <definedName name="outubro" localSheetId="24">'[10]Tabela 1'!#REF!</definedName>
    <definedName name="outubro" localSheetId="25">'[10]Tabela 1'!#REF!</definedName>
    <definedName name="outubro" localSheetId="27">'[10]Tabela 1'!#REF!</definedName>
    <definedName name="outubro">'[10]Tabela 1'!#REF!</definedName>
    <definedName name="Outubro08" localSheetId="24">'[10]Tabela 1'!#REF!</definedName>
    <definedName name="Outubro08" localSheetId="25">'[10]Tabela 1'!#REF!</definedName>
    <definedName name="Outubro08">'[10]Tabela 1'!#REF!</definedName>
    <definedName name="outubro09" localSheetId="24">'[11]Tabela 1 e 2'!#REF!</definedName>
    <definedName name="outubro09">'[11]Tabela 1 e 2'!#REF!</definedName>
    <definedName name="outubro11" localSheetId="24">'[11]Tabela 1 e 2'!#REF!</definedName>
    <definedName name="outubro11">'[11]Tabela 1 e 2'!#REF!</definedName>
    <definedName name="Outubro12" localSheetId="24">'[11]Tabela 1 e 2'!#REF!</definedName>
    <definedName name="Outubro12">'[11]Tabela 1 e 2'!#REF!</definedName>
    <definedName name="Outubro2010" localSheetId="24">'[11]Tabela 1 e 2'!#REF!</definedName>
    <definedName name="Outubro2010">'[11]Tabela 1 e 2'!#REF!</definedName>
    <definedName name="Pagemaker" localSheetId="24">#REF!</definedName>
    <definedName name="Pagemaker" localSheetId="25">#REF!</definedName>
    <definedName name="Pagemaker">#REF!</definedName>
    <definedName name="PARAMETROS" localSheetId="21">#REF!</definedName>
    <definedName name="PARAMETROS" localSheetId="24">#REF!</definedName>
    <definedName name="PARAMETROS" localSheetId="25">#REF!</definedName>
    <definedName name="PARAMETROS">#REF!</definedName>
    <definedName name="Período" localSheetId="21">#REF!</definedName>
    <definedName name="Período" localSheetId="24">#REF!</definedName>
    <definedName name="Período">#REF!</definedName>
    <definedName name="PIB" localSheetId="21">#REF!</definedName>
    <definedName name="PIB" localSheetId="24">#REF!</definedName>
    <definedName name="PIB">#REF!</definedName>
    <definedName name="PIB00" localSheetId="7">'[8]BDPARAM3 '!$AI$50</definedName>
    <definedName name="PIB00" localSheetId="21">#REF!</definedName>
    <definedName name="PIB00" localSheetId="25">#REF!</definedName>
    <definedName name="PIB00" localSheetId="27">#REF!</definedName>
    <definedName name="PIB00">'[3]BDPARAM3 '!$AI$50</definedName>
    <definedName name="PIBMENSAL" localSheetId="21">#REF!</definedName>
    <definedName name="PIBMENSAL" localSheetId="24">#REF!</definedName>
    <definedName name="PIBMENSAL" localSheetId="25">#REF!</definedName>
    <definedName name="PIBMENSAL">#REF!</definedName>
    <definedName name="Planilha_10ÁreaTotal">'[35]Planilha 10'!$C$13:$C$14,'[35]Planilha 10'!$G$13:$H$14</definedName>
    <definedName name="Planilha_10TítCols">'[35]Planilha 10'!$C$13,'[35]Planilha 10'!$G$13:$H$13</definedName>
    <definedName name="Planilha_11ÁreaTotal">'[35]Planilha 11'!$C$13:$C$40,'[35]Planilha 11'!$G$13:$L$40</definedName>
    <definedName name="Planilha_11TítCols">'[35]Planilha 11'!$C$13,'[35]Planilha 11'!$G$13:$L$13</definedName>
    <definedName name="Planilha_1ÁreaTotal" localSheetId="21">'[35]Planilha 1'!$C$13:$C$14,'[35]Planilha 1'!$G$13:$H$14</definedName>
    <definedName name="Planilha_1ÁreaTotal" localSheetId="25">'[35]Planilha 1'!$C$13:$C$14,'[35]Planilha 1'!$G$13:$H$14</definedName>
    <definedName name="Planilha_1ÁreaTotal" localSheetId="27">'[35]Planilha 1'!$C$13:$C$14,'[35]Planilha 1'!$G$13:$H$14</definedName>
    <definedName name="Planilha_1ÁreaTotal">'[36]Planilha 1'!$C$13:$C$40,'[36]Planilha 1'!$G$13:$J$40</definedName>
    <definedName name="Planilha_1CabGráfico" localSheetId="24">'[37]fonte 138 1999'!#REF!</definedName>
    <definedName name="Planilha_1CabGráfico">'[37]fonte 138 1999'!#REF!</definedName>
    <definedName name="Planilha_1TítCols" localSheetId="21">'[35]Planilha 1'!$C$13,'[35]Planilha 1'!$G$13:$H$13</definedName>
    <definedName name="Planilha_1TítCols" localSheetId="25">'[35]Planilha 1'!$C$13,'[35]Planilha 1'!$G$13:$H$13</definedName>
    <definedName name="Planilha_1TítCols" localSheetId="27">'[35]Planilha 1'!$C$13,'[35]Planilha 1'!$G$13:$H$13</definedName>
    <definedName name="Planilha_1TítCols">'[36]Planilha 1'!$C$13,'[36]Planilha 1'!$G$13:$J$13</definedName>
    <definedName name="Planilha_1TítLins" localSheetId="24">'[37]fonte 138 1999'!#REF!</definedName>
    <definedName name="Planilha_1TítLins">'[37]fonte 138 1999'!#REF!</definedName>
    <definedName name="Planilha_2ÁreaTotal" localSheetId="21">'[35]Planilha 2'!$C$13:$C$14,'[35]Planilha 2'!$G$13:$H$14</definedName>
    <definedName name="Planilha_2ÁreaTotal" localSheetId="25">'[35]Planilha 2'!$C$13:$C$14,'[35]Planilha 2'!$G$13:$H$14</definedName>
    <definedName name="Planilha_2ÁreaTotal" localSheetId="27">'[35]Planilha 2'!$C$13:$C$14,'[35]Planilha 2'!$G$13:$H$14</definedName>
    <definedName name="Planilha_2ÁreaTotal">'[38]Planilha 2'!$C$12:$C$18,'[38]Planilha 2'!$G$12:$L$18</definedName>
    <definedName name="Planilha_2TítCols" localSheetId="21">'[35]Planilha 2'!$C$13,'[35]Planilha 2'!$G$13:$H$13</definedName>
    <definedName name="Planilha_2TítCols" localSheetId="25">'[35]Planilha 2'!$C$13,'[35]Planilha 2'!$G$13:$H$13</definedName>
    <definedName name="Planilha_2TítCols" localSheetId="27">'[35]Planilha 2'!$C$13,'[35]Planilha 2'!$G$13:$H$13</definedName>
    <definedName name="Planilha_2TítCols">'[38]Planilha 2'!$C$12,'[38]Planilha 2'!$G$12:$L$12</definedName>
    <definedName name="Planilha_3ÁreaTotal" localSheetId="21">'[35]Planilha 3'!$C$13:$C$14,'[35]Planilha 3'!$G$13:$J$14</definedName>
    <definedName name="Planilha_3ÁreaTotal" localSheetId="24">#REF!,#REF!</definedName>
    <definedName name="Planilha_3ÁreaTotal" localSheetId="25">'[35]Planilha 3'!$C$13:$C$14,'[35]Planilha 3'!$G$13:$J$14</definedName>
    <definedName name="Planilha_3ÁreaTotal" localSheetId="27">'[35]Planilha 3'!$C$13:$C$14,'[35]Planilha 3'!$G$13:$J$14</definedName>
    <definedName name="Planilha_3ÁreaTotal">#REF!,#REF!</definedName>
    <definedName name="Planilha_3CabGráfico" localSheetId="24">#REF!</definedName>
    <definedName name="Planilha_3CabGráfico">#REF!</definedName>
    <definedName name="Planilha_3TítCols" localSheetId="21">'[35]Planilha 3'!$C$13,'[35]Planilha 3'!$G$13:$J$13</definedName>
    <definedName name="Planilha_3TítCols" localSheetId="24">#REF!,#REF!</definedName>
    <definedName name="Planilha_3TítCols" localSheetId="25">'[35]Planilha 3'!$C$13,'[35]Planilha 3'!$G$13:$J$13</definedName>
    <definedName name="Planilha_3TítCols" localSheetId="27">'[35]Planilha 3'!$C$13,'[35]Planilha 3'!$G$13:$J$13</definedName>
    <definedName name="Planilha_3TítCols">#REF!,#REF!</definedName>
    <definedName name="Planilha_3TítLins" localSheetId="24">#REF!</definedName>
    <definedName name="Planilha_3TítLins">#REF!</definedName>
    <definedName name="Planilha_4ÁreaTotal">'[35]Planilha 4'!$C$13:$C$40,'[35]Planilha 4'!$G$13:$M$40</definedName>
    <definedName name="Planilha_4TítCols">'[35]Planilha 4'!$C$13,'[35]Planilha 4'!$G$13:$M$13</definedName>
    <definedName name="Planilha_5ÁreaTotal">'[35]Planilha 5'!$C$13:$C$17,'[35]Planilha 5'!$G$13:$L$17</definedName>
    <definedName name="Planilha_5TítCols">'[35]Planilha 5'!$C$13,'[35]Planilha 5'!$G$13:$L$13</definedName>
    <definedName name="Planilha_6ÁreaTotal">'[35]Planilha 6'!$C$13:$C$15,'[35]Planilha 6'!$G$13:$L$15</definedName>
    <definedName name="Planilha_6TítCols">'[35]Planilha 6'!$C$13,'[35]Planilha 6'!$G$13:$L$13</definedName>
    <definedName name="Planilha_7ÁreaTotal">'[35]Planilha 7'!$C$13:$C$14,'[35]Planilha 7'!$G$13:$H$14</definedName>
    <definedName name="Planilha_7TítCols">'[35]Planilha 7'!$C$13,'[35]Planilha 7'!$G$13:$H$13</definedName>
    <definedName name="Planilha_8ÁreaTotal">'[35]Planilha 8'!$C$13:$C$14,'[35]Planilha 8'!$G$13:$J$14</definedName>
    <definedName name="Planilha_8TítCols">'[35]Planilha 8'!$C$13,'[35]Planilha 8'!$G$13:$J$13</definedName>
    <definedName name="Planilha_9ÁreaTotal">'[35]Planilha 9'!$C$13:$C$40,'[35]Planilha 9'!$G$13:$L$40</definedName>
    <definedName name="Planilha_9TítCols">'[35]Planilha 9'!$C$13,'[35]Planilha 9'!$G$13:$L$13</definedName>
    <definedName name="pm208A" localSheetId="24">#REF!</definedName>
    <definedName name="pm208A" localSheetId="25">#REF!</definedName>
    <definedName name="pm208A">#REF!</definedName>
    <definedName name="pm211A" localSheetId="24">#REF!</definedName>
    <definedName name="pm211A" localSheetId="25">#REF!</definedName>
    <definedName name="pm211A">#REF!</definedName>
    <definedName name="pm211B" localSheetId="24">#REF!</definedName>
    <definedName name="pm211B" localSheetId="25">#REF!</definedName>
    <definedName name="pm211B">#REF!</definedName>
    <definedName name="pm211C" localSheetId="24">#REF!</definedName>
    <definedName name="pm211C">#REF!</definedName>
    <definedName name="pm211D" localSheetId="24">#REF!</definedName>
    <definedName name="pm211D">#REF!</definedName>
    <definedName name="pm211E" localSheetId="24">#REF!</definedName>
    <definedName name="pm211E">#REF!</definedName>
    <definedName name="pm211F" localSheetId="24">#REF!</definedName>
    <definedName name="pm211F">#REF!</definedName>
    <definedName name="pm211G" localSheetId="24">#REF!</definedName>
    <definedName name="pm211G">#REF!</definedName>
    <definedName name="pm221A" localSheetId="24">#REF!</definedName>
    <definedName name="pm221A">#REF!</definedName>
    <definedName name="pm222A" localSheetId="24">#REF!</definedName>
    <definedName name="pm222A">#REF!</definedName>
    <definedName name="pm223A" localSheetId="24">#REF!</definedName>
    <definedName name="pm223A">#REF!</definedName>
    <definedName name="pr">[16]DadosSoja!$D$2</definedName>
    <definedName name="pra">[16]DadosSoja!$AU$2</definedName>
    <definedName name="Pré_por">OFFSET([21]composição!$D$3,0,0,COUNTA([21]composição!$D$1:$D$65536)-1)</definedName>
    <definedName name="Preço_por">OFFSET([21]composição!$F$3,0,0,COUNTA([21]composição!$F$1:$F$65536)-1)</definedName>
    <definedName name="Prefixado" localSheetId="21">OFFSET(OFFSET('[14]Resgates e Emissoes'!$A$7,MATCH('[14]Resgates e Emissoes'!$G$4,RE_DT_POR,0),0),0,0,ROWS(RE_DT_POR)-MATCH('[14]Resgates e Emissoes'!$G$4,RE_DT_POR,0)+1)</definedName>
    <definedName name="Prefixado" localSheetId="25">OFFSET(OFFSET('[14]Resgates e Emissoes'!$A$7,MATCH('[14]Resgates e Emissoes'!$G$4,RE_DT_POR,0),0),0,0,ROWS(RE_DT_POR)-MATCH('[14]Resgates e Emissoes'!$G$4,RE_DT_POR,0)+1)</definedName>
    <definedName name="Prefixado" localSheetId="27">OFFSET(OFFSET('[14]Resgates e Emissoes'!$A$7,MATCH('[14]Resgates e Emissoes'!$G$4,RE_DT_POR,0),0),0,0,ROWS(RE_DT_POR)-MATCH('[14]Resgates e Emissoes'!$G$4,RE_DT_POR,0)+1)</definedName>
    <definedName name="Prefixado">OFFSET(OFFSET('[14]Resgates e Emissoes'!$A$7,MATCH('[14]Resgates e Emissoes'!$G$4,RE_DT_POR,0),0),0,0,ROWS(RE_DT_POR)-MATCH('[14]Resgates e Emissoes'!$G$4,RE_DT_POR,0)+1)</definedName>
    <definedName name="previsão">[23]TAB_PRINC!$AB$14:$AB$4716</definedName>
    <definedName name="Principal">'[11]Tabela 1 e 2'!$G$10:$G$11</definedName>
    <definedName name="PRINT" localSheetId="24">#REF!</definedName>
    <definedName name="PRINT">#REF!</definedName>
    <definedName name="_xlnm.Print_Area" localSheetId="7">'P1.2 MPOG - Orçamento'!$A$1:$U$68</definedName>
    <definedName name="_xlnm.Print_Area" localSheetId="8">'P1.3. MPOG - Discricionárias'!$A$1:$U$47</definedName>
    <definedName name="_xlnm.Print_Area" localSheetId="21">'P2.2 Estoque'!$A$2:$DD$46</definedName>
    <definedName name="_xlnm.Print_Area" localSheetId="24">#REF!</definedName>
    <definedName name="_xlnm.Print_Area" localSheetId="25">'P2.6 Prazo da Dívida'!$A$2:$DD$34</definedName>
    <definedName name="_xlnm.Print_Area" localSheetId="27">'P2.8 Remuneração'!$A$2:$DY$34</definedName>
    <definedName name="_xlnm.Print_Area">#REF!</definedName>
    <definedName name="Print_Area_MI" localSheetId="21">#REF!</definedName>
    <definedName name="Print_Area_MI" localSheetId="24">[39]Plan3!#REF!</definedName>
    <definedName name="Print_Area_MI" localSheetId="25">#REF!</definedName>
    <definedName name="Print_Area_MI" localSheetId="27">#REF!</definedName>
    <definedName name="Print_Area_MI">[39]Plan3!#REF!</definedName>
    <definedName name="_xlnm.Print_Titles" localSheetId="21">'P2.2 Estoque'!$3:$3</definedName>
    <definedName name="Quadro_II___Base_monetária_e_componentes" localSheetId="21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>#REF!</definedName>
    <definedName name="Quadro_VI___Meios_de_pagamento_e_componentes" localSheetId="21">#REF!</definedName>
    <definedName name="Quadro_VI___Meios_de_pagamento_e_componentes" localSheetId="24">#REF!</definedName>
    <definedName name="Quadro_VI___Meios_de_pagamento_e_componentes">#REF!</definedName>
    <definedName name="RE_DT_FIM" localSheetId="21">OFFSET(OFFSET('[14]Resgates e Emissoes'!$A$7,MATCH('[14]Resgates e Emissoes'!$G$4,RE_DT_POR,0),0),0,0,ROWS(RE_DT_POR)-MATCH('[14]Resgates e Emissoes'!$G$4,RE_DT_POR,0)+1)</definedName>
    <definedName name="RE_DT_FIM" localSheetId="25">OFFSET(OFFSET('[14]Resgates e Emissoes'!$A$7,MATCH('[14]Resgates e Emissoes'!$G$4,RE_DT_POR,0),0),0,0,ROWS(RE_DT_POR)-MATCH('[14]Resgates e Emissoes'!$G$4,RE_DT_POR,0)+1)</definedName>
    <definedName name="RE_DT_FIM" localSheetId="27">OFFSET(OFFSET('[14]Resgates e Emissoes'!$A$7,MATCH('[14]Resgates e Emissoes'!$G$4,RE_DT_POR,0),0),0,0,ROWS(RE_DT_POR)-MATCH('[14]Resgates e Emissoes'!$G$4,RE_DT_POR,0)+1)</definedName>
    <definedName name="RE_DT_FIM">OFFSET(OFFSET('[14]Resgates e Emissoes'!$A$7,MATCH('[14]Resgates e Emissoes'!$G$4,RE_DT_POR,0),0),0,0,ROWS(RE_DT_POR)-MATCH('[14]Resgates e Emissoes'!$G$4,RE_DT_POR,0)+1)</definedName>
    <definedName name="RE_DT_POR">OFFSET('[14]Resgates e Emissoes'!$A$8,0,0,COUNTA('[14]Resgates e Emissoes'!$A$1:$A$65536)-1)</definedName>
    <definedName name="realizado">[23]EMISSÕES!$G$2:$G$5033</definedName>
    <definedName name="_xlnm.Recorder">[16]abrir!$F$3:$F$16384</definedName>
    <definedName name="resumo">[40]PROJEÇÕES!$A$1:$I$6814</definedName>
    <definedName name="ret">'[41]#REF'!$A$1:$I$23</definedName>
    <definedName name="REXT">#N/A</definedName>
    <definedName name="RODAPE1" localSheetId="24">'[1]TAB3-06p'!#REF!</definedName>
    <definedName name="RODAPE1" localSheetId="25">'[1]TAB3-06p'!#REF!</definedName>
    <definedName name="RODAPE1" localSheetId="27">'[1]TAB3-06p'!#REF!</definedName>
    <definedName name="RODAPE1">'[1]TAB3-06p'!#REF!</definedName>
    <definedName name="RODAPE6" localSheetId="24">'[1]TAB3-06p'!#REF!</definedName>
    <definedName name="RODAPE6" localSheetId="25">'[1]TAB3-06p'!#REF!</definedName>
    <definedName name="RODAPE6">'[1]TAB3-06p'!#REF!</definedName>
    <definedName name="RODAPE7" localSheetId="24">'[1]TAB3-06p'!#REF!</definedName>
    <definedName name="RODAPE7" localSheetId="25">'[1]TAB3-06p'!#REF!</definedName>
    <definedName name="RODAPE7">'[1]TAB3-06p'!#REF!</definedName>
    <definedName name="RODAPE8" localSheetId="24">'[1]TAB3-06p'!#REF!</definedName>
    <definedName name="RODAPE8" localSheetId="25">'[1]TAB3-06p'!#REF!</definedName>
    <definedName name="RODAPE8">'[1]TAB3-06p'!#REF!</definedName>
    <definedName name="RSC" localSheetId="24">[2]DEUDA!#REF!</definedName>
    <definedName name="RSC">[2]DEUDA!#REF!</definedName>
    <definedName name="Saldo_anterior" localSheetId="24">#REF!</definedName>
    <definedName name="Saldo_anterior" localSheetId="25">#REF!</definedName>
    <definedName name="Saldo_anterior">#REF!</definedName>
    <definedName name="Saldo_atual" localSheetId="24">#REF!</definedName>
    <definedName name="Saldo_atual" localSheetId="25">#REF!</definedName>
    <definedName name="Saldo_atual">#REF!</definedName>
    <definedName name="Saldos_em_final_de_período" localSheetId="21">#REF!</definedName>
    <definedName name="Saldos_em_final_de_período" localSheetId="24">#REF!</definedName>
    <definedName name="Saldos_em_final_de_período">#REF!</definedName>
    <definedName name="SELIC" localSheetId="7">'[29]#REF'!$A$1:$I$23</definedName>
    <definedName name="SELIC" localSheetId="21">#REF!</definedName>
    <definedName name="SELIC" localSheetId="25">#REF!</definedName>
    <definedName name="SELIC" localSheetId="27">#REF!</definedName>
    <definedName name="SELIC">'[30]#REF'!$A$1:$I$23</definedName>
    <definedName name="SELIC_por">OFFSET([21]composição!$C$3,0,0,COUNTA([21]composição!$C$1:$C$65536)-1)</definedName>
    <definedName name="SelicAbr">[42]SELIC!$G$16</definedName>
    <definedName name="SelicAgo">[42]SELIC!$G$20</definedName>
    <definedName name="SelicDez">[42]SELIC!$G$24</definedName>
    <definedName name="SelicFev">[42]SELIC!$G$14</definedName>
    <definedName name="SelicJan">[42]SELIC!$G$13</definedName>
    <definedName name="SelicJul">[42]SELIC!$G$19</definedName>
    <definedName name="SelicJun">[42]SELIC!$G$18</definedName>
    <definedName name="SelicMai">[42]SELIC!$G$17</definedName>
    <definedName name="SelicMar">[42]SELIC!$G$15</definedName>
    <definedName name="SelicNov">[42]SELIC!$G$23</definedName>
    <definedName name="SelicOut" localSheetId="7">[43]SELIC!$G$22</definedName>
    <definedName name="SelicOut">[44]SELIC!$G$22</definedName>
    <definedName name="Semana1">[6]Impacto!$D$22:$D$26</definedName>
    <definedName name="Semana2">[6]Impacto!$D$27:$D$31</definedName>
    <definedName name="Semana3">[6]Impacto!$D$32:$D$36</definedName>
    <definedName name="Semana4">[6]Impacto!$D$37:$D$41</definedName>
    <definedName name="Semana5">[6]Impacto!$D$42:$D$44</definedName>
    <definedName name="set" localSheetId="21">'[10]Tabela 1'!#REF!</definedName>
    <definedName name="set" localSheetId="24">#REF!</definedName>
    <definedName name="set" localSheetId="25">'[10]Tabela 1'!#REF!</definedName>
    <definedName name="set" localSheetId="27">'[10]Tabela 1'!#REF!</definedName>
    <definedName name="set">#REF!</definedName>
    <definedName name="sete" localSheetId="24">'[10]Tabela 1'!#REF!</definedName>
    <definedName name="sete" localSheetId="25">'[10]Tabela 1'!#REF!</definedName>
    <definedName name="sete">'[10]Tabela 1'!#REF!</definedName>
    <definedName name="setembro" localSheetId="24">'[11]Tabela 1 e 2'!#REF!</definedName>
    <definedName name="setembro" localSheetId="25">'[11]Tabela 1 e 2'!#REF!</definedName>
    <definedName name="setembro">'[11]Tabela 1 e 2'!#REF!</definedName>
    <definedName name="setembro08" localSheetId="24">'[10]Tabela 1'!#REF!</definedName>
    <definedName name="setembro08" localSheetId="25">'[10]Tabela 1'!#REF!</definedName>
    <definedName name="setembro08">'[10]Tabela 1'!#REF!</definedName>
    <definedName name="setembro11" localSheetId="24">'[11]Tabela 1 e 2'!#REF!</definedName>
    <definedName name="setembro11" localSheetId="25">'[11]Tabela 1 e 2'!#REF!</definedName>
    <definedName name="setembro11">'[11]Tabela 1 e 2'!#REF!</definedName>
    <definedName name="Setembro12" localSheetId="24">'[11]Tabela 1 e 2'!#REF!</definedName>
    <definedName name="Setembro12" localSheetId="25">'[11]Tabela 1 e 2'!#REF!</definedName>
    <definedName name="Setembro12">'[11]Tabela 1 e 2'!#REF!</definedName>
    <definedName name="setembro2010" localSheetId="24">'[11]Tabela 1 e 2'!#REF!</definedName>
    <definedName name="setembro2010">'[11]Tabela 1 e 2'!#REF!</definedName>
    <definedName name="ss" localSheetId="24">'[1]TAB3-06p'!#REF!</definedName>
    <definedName name="ss">'[1]TAB3-06p'!#REF!</definedName>
    <definedName name="TABELÃOFILTRADO" localSheetId="24">'[27]2002'!#REF!</definedName>
    <definedName name="TABELÃOFILTRADO">'[27]2002'!#REF!</definedName>
    <definedName name="Taxa_câmbio" localSheetId="24">[19]Mudanome!#REF!</definedName>
    <definedName name="Taxa_câmbio">[19]Mudanome!#REF!</definedName>
    <definedName name="TAXAJUROS" localSheetId="24">#REF!</definedName>
    <definedName name="TAXAJUROS" localSheetId="25">#REF!</definedName>
    <definedName name="TAXAJUROS">#REF!</definedName>
    <definedName name="TAXAJUROS1" localSheetId="24">#REF!</definedName>
    <definedName name="TAXAJUROS1" localSheetId="25">#REF!</definedName>
    <definedName name="TAXAJUROS1">#REF!</definedName>
    <definedName name="TAXAJUROS2" localSheetId="24">#REF!</definedName>
    <definedName name="TAXAJUROS2" localSheetId="25">#REF!</definedName>
    <definedName name="TAXAJUROS2">#REF!</definedName>
    <definedName name="TAXAJUROS3" localSheetId="24">#REF!</definedName>
    <definedName name="TAXAJUROS3">#REF!</definedName>
    <definedName name="TAXAJUROS4" localSheetId="24">#REF!</definedName>
    <definedName name="TAXAJUROS4">#REF!</definedName>
    <definedName name="TESTE" localSheetId="24">OFFSET('[4]Tx Max LTN'!#REF!,0,0,COUNTA('[4]Tx Max LTN'!#REF!)-1)</definedName>
    <definedName name="TESTE" localSheetId="25">OFFSET('[4]Tx Max LTN'!#REF!,0,0,COUNTA('[4]Tx Max LTN'!#REF!)-1)</definedName>
    <definedName name="TESTE" localSheetId="27">OFFSET('[4]Tx Max LTN'!#REF!,0,0,COUNTA('[4]Tx Max LTN'!#REF!)-1)</definedName>
    <definedName name="TESTE">OFFSET('[4]Tx Max LTN'!#REF!,0,0,COUNTA('[4]Tx Max LTN'!#REF!)-1)</definedName>
    <definedName name="TJLP_BNDES" localSheetId="24">[19]Mudanome!#REF!</definedName>
    <definedName name="TJLP_BNDES" localSheetId="25">[19]Mudanome!#REF!</definedName>
    <definedName name="TJLP_BNDES" localSheetId="27">[19]Mudanome!#REF!</definedName>
    <definedName name="TJLP_BNDES">[19]Mudanome!#REF!</definedName>
    <definedName name="TR" localSheetId="24">[19]Mudanome!#REF!</definedName>
    <definedName name="TR" localSheetId="25">[19]Mudanome!#REF!</definedName>
    <definedName name="TR" localSheetId="27">[19]Mudanome!#REF!</definedName>
    <definedName name="TR">[19]Mudanome!#REF!</definedName>
    <definedName name="Último_Leilão" localSheetId="24">#REF!</definedName>
    <definedName name="Último_Leilão" localSheetId="25">#REF!</definedName>
    <definedName name="Último_Leilão">#REF!</definedName>
    <definedName name="ULTMES" localSheetId="24">'[1]TAB3-06p'!#REF!</definedName>
    <definedName name="ULTMES" localSheetId="25">'[1]TAB3-06p'!#REF!</definedName>
    <definedName name="ULTMES" localSheetId="27">'[1]TAB3-06p'!#REF!</definedName>
    <definedName name="ULTMES">'[1]TAB3-06p'!#REF!</definedName>
    <definedName name="valores">[23]TAB_PRINC!$X$14:$X$4716</definedName>
    <definedName name="VERDE">[16]AUX!$S$2</definedName>
    <definedName name="VERMELHO">[16]AUX!$AM$2</definedName>
    <definedName name="VOTOS" localSheetId="24">[19]Mudanome!#REF!</definedName>
    <definedName name="VOTOS" localSheetId="25">[19]Mudanome!#REF!</definedName>
    <definedName name="VOTOS" localSheetId="27">[19]Mudanome!#REF!</definedName>
    <definedName name="VOTOS">[19]Mudanome!#REF!</definedName>
    <definedName name="xx" localSheetId="24">[2]DEUDA!#REF!</definedName>
    <definedName name="xx" localSheetId="25">[2]DEUDA!#REF!</definedName>
    <definedName name="xx">[2]DEUDA!#REF!</definedName>
    <definedName name="xxx" localSheetId="21">OFFSET(OFFSET('[14]Resgates e Emissoes'!$A$7,MATCH('[14]Resgates e Emissoes'!$G$4,RE_DT_POR,0),0),0,0,ROWS(RE_DT_POR)-MATCH('[14]Resgates e Emissoes'!$G$4,RE_DT_POR,0)+1)</definedName>
    <definedName name="xxx" localSheetId="25">OFFSET(OFFSET('[14]Resgates e Emissoes'!$A$7,MATCH('[14]Resgates e Emissoes'!$G$4,RE_DT_POR,0),0),0,0,ROWS(RE_DT_POR)-MATCH('[14]Resgates e Emissoes'!$G$4,RE_DT_POR,0)+1)</definedName>
    <definedName name="xxx" localSheetId="27">OFFSET(OFFSET('[14]Resgates e Emissoes'!$A$7,MATCH('[14]Resgates e Emissoes'!$G$4,RE_DT_POR,0),0),0,0,ROWS(RE_DT_POR)-MATCH('[14]Resgates e Emissoes'!$G$4,RE_DT_POR,0)+1)</definedName>
    <definedName name="xxx">OFFSET(OFFSET('[14]Resgates e Emissoes'!$A$7,MATCH('[14]Resgates e Emissoes'!$G$4,RE_DT_POR,0),0),0,0,ROWS(RE_DT_POR)-MATCH('[14]Resgates e Emissoes'!$G$4,RE_DT_POR,0)+1)</definedName>
  </definedNames>
  <calcPr calcId="152511"/>
</workbook>
</file>

<file path=xl/calcChain.xml><?xml version="1.0" encoding="utf-8"?>
<calcChain xmlns="http://schemas.openxmlformats.org/spreadsheetml/2006/main">
  <c r="O36" i="4" l="1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P36" i="4"/>
  <c r="P35" i="4"/>
  <c r="P34" i="4"/>
  <c r="P31" i="4"/>
  <c r="P30" i="4"/>
  <c r="P29" i="4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19" i="49"/>
  <c r="D1672" i="47" l="1"/>
  <c r="D1669" i="47"/>
  <c r="D1668" i="47"/>
  <c r="D1659" i="47"/>
  <c r="D1658" i="47"/>
  <c r="D1656" i="47"/>
  <c r="D1645" i="47"/>
  <c r="D1644" i="47"/>
  <c r="D1643" i="47"/>
  <c r="D1634" i="47"/>
  <c r="D1632" i="47"/>
  <c r="D1629" i="47"/>
  <c r="D1620" i="47"/>
  <c r="D1619" i="47"/>
  <c r="D1618" i="47"/>
  <c r="D1608" i="47"/>
  <c r="D1605" i="47"/>
  <c r="D1604" i="47"/>
  <c r="D1595" i="47"/>
  <c r="D1594" i="47"/>
  <c r="D1592" i="47"/>
  <c r="D1581" i="47"/>
  <c r="D1580" i="47"/>
  <c r="D1579" i="47"/>
  <c r="D1570" i="47"/>
  <c r="D1568" i="47"/>
  <c r="D1565" i="47"/>
  <c r="D1556" i="47"/>
  <c r="D1555" i="47"/>
  <c r="D1554" i="47"/>
  <c r="D1544" i="47"/>
  <c r="D1541" i="47"/>
  <c r="D1540" i="47"/>
  <c r="D1531" i="47"/>
  <c r="D1530" i="47"/>
  <c r="D1528" i="47"/>
  <c r="D1517" i="47"/>
  <c r="D1516" i="47"/>
  <c r="D1515" i="47"/>
  <c r="D1506" i="47"/>
  <c r="D1504" i="47"/>
  <c r="D1501" i="47"/>
  <c r="D1492" i="47"/>
  <c r="D1491" i="47"/>
  <c r="D1490" i="47"/>
  <c r="D1480" i="47"/>
  <c r="D1477" i="47"/>
  <c r="D1476" i="47"/>
  <c r="D1467" i="47"/>
  <c r="D1466" i="47"/>
  <c r="D1464" i="47"/>
  <c r="D1453" i="47"/>
  <c r="D1452" i="47"/>
  <c r="D1451" i="47"/>
  <c r="D1442" i="47"/>
  <c r="D1440" i="47"/>
  <c r="D1437" i="47"/>
  <c r="D1428" i="47"/>
  <c r="D1427" i="47"/>
  <c r="D1426" i="47"/>
  <c r="D1416" i="47"/>
  <c r="D1413" i="47"/>
  <c r="D1412" i="47"/>
  <c r="D1404" i="47"/>
  <c r="D1403" i="47"/>
  <c r="D1402" i="47"/>
  <c r="D1400" i="47"/>
  <c r="D1392" i="47"/>
  <c r="D1389" i="47"/>
  <c r="D1388" i="47"/>
  <c r="D1387" i="47"/>
  <c r="D1379" i="47"/>
  <c r="D1378" i="47"/>
  <c r="D1376" i="47"/>
  <c r="D1373" i="47"/>
  <c r="D1365" i="47"/>
  <c r="D1364" i="47"/>
  <c r="D1363" i="47"/>
  <c r="D1362" i="47"/>
  <c r="D1354" i="47"/>
  <c r="D1352" i="47"/>
  <c r="D1349" i="47"/>
  <c r="D1348" i="47"/>
  <c r="D1340" i="47"/>
  <c r="D1339" i="47"/>
  <c r="D1338" i="47"/>
  <c r="D1336" i="47"/>
  <c r="D1328" i="47"/>
  <c r="D1325" i="47"/>
  <c r="D1324" i="47"/>
  <c r="D1323" i="47"/>
  <c r="D1315" i="47"/>
  <c r="D1314" i="47"/>
  <c r="D1312" i="47"/>
  <c r="D1309" i="47"/>
  <c r="D1301" i="47"/>
  <c r="D1300" i="47"/>
  <c r="D1299" i="47"/>
  <c r="D1298" i="47"/>
  <c r="D1290" i="47"/>
  <c r="D1288" i="47"/>
  <c r="D1285" i="47"/>
  <c r="D1284" i="47"/>
  <c r="E4" i="47"/>
  <c r="D1677" i="47" s="1"/>
  <c r="E3" i="47"/>
  <c r="C969" i="47" s="1"/>
  <c r="A3" i="47"/>
  <c r="C650" i="47" l="1"/>
  <c r="C701" i="47"/>
  <c r="C795" i="47"/>
  <c r="C897" i="47"/>
  <c r="C613" i="47"/>
  <c r="C663" i="47"/>
  <c r="C725" i="47"/>
  <c r="C828" i="47"/>
  <c r="C956" i="47"/>
  <c r="C628" i="47"/>
  <c r="C678" i="47"/>
  <c r="C726" i="47"/>
  <c r="C829" i="47"/>
  <c r="C932" i="47"/>
  <c r="C615" i="47"/>
  <c r="C668" i="47"/>
  <c r="C709" i="47"/>
  <c r="C755" i="47"/>
  <c r="C805" i="47"/>
  <c r="C857" i="47"/>
  <c r="C908" i="47"/>
  <c r="C933" i="47"/>
  <c r="C958" i="47"/>
  <c r="C618" i="47"/>
  <c r="C630" i="47"/>
  <c r="C644" i="47"/>
  <c r="C655" i="47"/>
  <c r="C669" i="47"/>
  <c r="C682" i="47"/>
  <c r="C694" i="47"/>
  <c r="C713" i="47"/>
  <c r="C731" i="47"/>
  <c r="C756" i="47"/>
  <c r="C781" i="47"/>
  <c r="C806" i="47"/>
  <c r="C833" i="47"/>
  <c r="C859" i="47"/>
  <c r="C884" i="47"/>
  <c r="C909" i="47"/>
  <c r="C934" i="47"/>
  <c r="C961" i="47"/>
  <c r="C612" i="47"/>
  <c r="C623" i="47"/>
  <c r="C662" i="47"/>
  <c r="C687" i="47"/>
  <c r="C723" i="47"/>
  <c r="C769" i="47"/>
  <c r="C820" i="47"/>
  <c r="C870" i="47"/>
  <c r="C923" i="47"/>
  <c r="C973" i="47"/>
  <c r="C626" i="47"/>
  <c r="C652" i="47"/>
  <c r="C677" i="47"/>
  <c r="C690" i="47"/>
  <c r="C750" i="47"/>
  <c r="C777" i="47"/>
  <c r="C853" i="47"/>
  <c r="C878" i="47"/>
  <c r="C905" i="47"/>
  <c r="C931" i="47"/>
  <c r="C614" i="47"/>
  <c r="C639" i="47"/>
  <c r="C666" i="47"/>
  <c r="C705" i="47"/>
  <c r="C753" i="47"/>
  <c r="C804" i="47"/>
  <c r="C881" i="47"/>
  <c r="C957" i="47"/>
  <c r="C629" i="47"/>
  <c r="C642" i="47"/>
  <c r="C679" i="47"/>
  <c r="C830" i="47"/>
  <c r="C645" i="47"/>
  <c r="C684" i="47"/>
  <c r="C739" i="47"/>
  <c r="C841" i="47"/>
  <c r="C917" i="47"/>
  <c r="C970" i="47"/>
  <c r="C962" i="47"/>
  <c r="C954" i="47"/>
  <c r="C946" i="47"/>
  <c r="C938" i="47"/>
  <c r="C930" i="47"/>
  <c r="C922" i="47"/>
  <c r="C914" i="47"/>
  <c r="C906" i="47"/>
  <c r="C898" i="47"/>
  <c r="C890" i="47"/>
  <c r="C882" i="47"/>
  <c r="C874" i="47"/>
  <c r="C866" i="47"/>
  <c r="C858" i="47"/>
  <c r="C850" i="47"/>
  <c r="C842" i="47"/>
  <c r="C834" i="47"/>
  <c r="C826" i="47"/>
  <c r="C818" i="47"/>
  <c r="C810" i="47"/>
  <c r="C802" i="47"/>
  <c r="C794" i="47"/>
  <c r="C786" i="47"/>
  <c r="C778" i="47"/>
  <c r="C770" i="47"/>
  <c r="C762" i="47"/>
  <c r="C754" i="47"/>
  <c r="C746" i="47"/>
  <c r="C738" i="47"/>
  <c r="C730" i="47"/>
  <c r="C722" i="47"/>
  <c r="C714" i="47"/>
  <c r="C706" i="47"/>
  <c r="C976" i="47"/>
  <c r="C968" i="47"/>
  <c r="C960" i="47"/>
  <c r="C952" i="47"/>
  <c r="C944" i="47"/>
  <c r="C936" i="47"/>
  <c r="C928" i="47"/>
  <c r="C920" i="47"/>
  <c r="C912" i="47"/>
  <c r="C904" i="47"/>
  <c r="C896" i="47"/>
  <c r="C888" i="47"/>
  <c r="C880" i="47"/>
  <c r="C872" i="47"/>
  <c r="C864" i="47"/>
  <c r="C856" i="47"/>
  <c r="C848" i="47"/>
  <c r="C840" i="47"/>
  <c r="C832" i="47"/>
  <c r="C824" i="47"/>
  <c r="C816" i="47"/>
  <c r="C808" i="47"/>
  <c r="C800" i="47"/>
  <c r="C792" i="47"/>
  <c r="C784" i="47"/>
  <c r="C776" i="47"/>
  <c r="C768" i="47"/>
  <c r="C760" i="47"/>
  <c r="C752" i="47"/>
  <c r="C744" i="47"/>
  <c r="C736" i="47"/>
  <c r="C728" i="47"/>
  <c r="C720" i="47"/>
  <c r="C712" i="47"/>
  <c r="C704" i="47"/>
  <c r="C975" i="47"/>
  <c r="C967" i="47"/>
  <c r="C959" i="47"/>
  <c r="C951" i="47"/>
  <c r="C943" i="47"/>
  <c r="C935" i="47"/>
  <c r="C927" i="47"/>
  <c r="C919" i="47"/>
  <c r="C911" i="47"/>
  <c r="C903" i="47"/>
  <c r="C895" i="47"/>
  <c r="C887" i="47"/>
  <c r="C879" i="47"/>
  <c r="C871" i="47"/>
  <c r="C863" i="47"/>
  <c r="C855" i="47"/>
  <c r="C847" i="47"/>
  <c r="C839" i="47"/>
  <c r="C831" i="47"/>
  <c r="C823" i="47"/>
  <c r="C815" i="47"/>
  <c r="C807" i="47"/>
  <c r="C799" i="47"/>
  <c r="C791" i="47"/>
  <c r="C783" i="47"/>
  <c r="C775" i="47"/>
  <c r="C767" i="47"/>
  <c r="C759" i="47"/>
  <c r="C751" i="47"/>
  <c r="C743" i="47"/>
  <c r="C735" i="47"/>
  <c r="C727" i="47"/>
  <c r="C719" i="47"/>
  <c r="C711" i="47"/>
  <c r="C703" i="47"/>
  <c r="C966" i="47"/>
  <c r="C955" i="47"/>
  <c r="C941" i="47"/>
  <c r="C929" i="47"/>
  <c r="C916" i="47"/>
  <c r="C902" i="47"/>
  <c r="C891" i="47"/>
  <c r="C877" i="47"/>
  <c r="C865" i="47"/>
  <c r="C852" i="47"/>
  <c r="C838" i="47"/>
  <c r="C827" i="47"/>
  <c r="C813" i="47"/>
  <c r="C801" i="47"/>
  <c r="C788" i="47"/>
  <c r="C774" i="47"/>
  <c r="C763" i="47"/>
  <c r="C749" i="47"/>
  <c r="C737" i="47"/>
  <c r="C724" i="47"/>
  <c r="C710" i="47"/>
  <c r="C699" i="47"/>
  <c r="C691" i="47"/>
  <c r="C683" i="47"/>
  <c r="C675" i="47"/>
  <c r="C667" i="47"/>
  <c r="C659" i="47"/>
  <c r="C651" i="47"/>
  <c r="C643" i="47"/>
  <c r="C635" i="47"/>
  <c r="C627" i="47"/>
  <c r="C619" i="47"/>
  <c r="C965" i="47"/>
  <c r="C953" i="47"/>
  <c r="C940" i="47"/>
  <c r="C926" i="47"/>
  <c r="C915" i="47"/>
  <c r="C901" i="47"/>
  <c r="C889" i="47"/>
  <c r="C876" i="47"/>
  <c r="C862" i="47"/>
  <c r="C851" i="47"/>
  <c r="C837" i="47"/>
  <c r="C825" i="47"/>
  <c r="C812" i="47"/>
  <c r="C798" i="47"/>
  <c r="C787" i="47"/>
  <c r="C773" i="47"/>
  <c r="C761" i="47"/>
  <c r="C748" i="47"/>
  <c r="C734" i="47"/>
  <c r="C977" i="47"/>
  <c r="C964" i="47"/>
  <c r="C950" i="47"/>
  <c r="C939" i="47"/>
  <c r="C925" i="47"/>
  <c r="C913" i="47"/>
  <c r="C900" i="47"/>
  <c r="C886" i="47"/>
  <c r="C875" i="47"/>
  <c r="C861" i="47"/>
  <c r="C849" i="47"/>
  <c r="C836" i="47"/>
  <c r="C822" i="47"/>
  <c r="C811" i="47"/>
  <c r="C797" i="47"/>
  <c r="C785" i="47"/>
  <c r="C772" i="47"/>
  <c r="C758" i="47"/>
  <c r="C747" i="47"/>
  <c r="C733" i="47"/>
  <c r="C721" i="47"/>
  <c r="C708" i="47"/>
  <c r="C697" i="47"/>
  <c r="C689" i="47"/>
  <c r="C681" i="47"/>
  <c r="C673" i="47"/>
  <c r="C665" i="47"/>
  <c r="C657" i="47"/>
  <c r="C649" i="47"/>
  <c r="C641" i="47"/>
  <c r="C633" i="47"/>
  <c r="C625" i="47"/>
  <c r="C617" i="47"/>
  <c r="C974" i="47"/>
  <c r="C963" i="47"/>
  <c r="C949" i="47"/>
  <c r="C937" i="47"/>
  <c r="C924" i="47"/>
  <c r="C910" i="47"/>
  <c r="C899" i="47"/>
  <c r="C885" i="47"/>
  <c r="C873" i="47"/>
  <c r="C860" i="47"/>
  <c r="C846" i="47"/>
  <c r="C835" i="47"/>
  <c r="C821" i="47"/>
  <c r="C809" i="47"/>
  <c r="C796" i="47"/>
  <c r="C782" i="47"/>
  <c r="C771" i="47"/>
  <c r="C757" i="47"/>
  <c r="C745" i="47"/>
  <c r="C732" i="47"/>
  <c r="C718" i="47"/>
  <c r="C707" i="47"/>
  <c r="C696" i="47"/>
  <c r="C688" i="47"/>
  <c r="C680" i="47"/>
  <c r="C672" i="47"/>
  <c r="C664" i="47"/>
  <c r="C656" i="47"/>
  <c r="C648" i="47"/>
  <c r="C640" i="47"/>
  <c r="C632" i="47"/>
  <c r="C624" i="47"/>
  <c r="C616" i="47"/>
  <c r="C621" i="47"/>
  <c r="C634" i="47"/>
  <c r="C646" i="47"/>
  <c r="C660" i="47"/>
  <c r="C671" i="47"/>
  <c r="C685" i="47"/>
  <c r="C698" i="47"/>
  <c r="C716" i="47"/>
  <c r="C740" i="47"/>
  <c r="C765" i="47"/>
  <c r="C790" i="47"/>
  <c r="C817" i="47"/>
  <c r="C843" i="47"/>
  <c r="C868" i="47"/>
  <c r="C893" i="47"/>
  <c r="C918" i="47"/>
  <c r="C945" i="47"/>
  <c r="C971" i="47"/>
  <c r="C637" i="47"/>
  <c r="C676" i="47"/>
  <c r="C742" i="47"/>
  <c r="C845" i="47"/>
  <c r="C948" i="47"/>
  <c r="C638" i="47"/>
  <c r="C702" i="47"/>
  <c r="C803" i="47"/>
  <c r="C653" i="47"/>
  <c r="C692" i="47"/>
  <c r="C779" i="47"/>
  <c r="C854" i="47"/>
  <c r="C907" i="47"/>
  <c r="C654" i="47"/>
  <c r="C693" i="47"/>
  <c r="C729" i="47"/>
  <c r="C780" i="47"/>
  <c r="C883" i="47"/>
  <c r="C620" i="47"/>
  <c r="C631" i="47"/>
  <c r="C658" i="47"/>
  <c r="C670" i="47"/>
  <c r="C695" i="47"/>
  <c r="C715" i="47"/>
  <c r="C764" i="47"/>
  <c r="C789" i="47"/>
  <c r="C814" i="47"/>
  <c r="C867" i="47"/>
  <c r="C892" i="47"/>
  <c r="C942" i="47"/>
  <c r="C622" i="47"/>
  <c r="C636" i="47"/>
  <c r="C647" i="47"/>
  <c r="C661" i="47"/>
  <c r="C674" i="47"/>
  <c r="C686" i="47"/>
  <c r="C700" i="47"/>
  <c r="C717" i="47"/>
  <c r="C741" i="47"/>
  <c r="C766" i="47"/>
  <c r="C793" i="47"/>
  <c r="C819" i="47"/>
  <c r="C844" i="47"/>
  <c r="C869" i="47"/>
  <c r="C894" i="47"/>
  <c r="C921" i="47"/>
  <c r="C947" i="47"/>
  <c r="C972" i="47"/>
  <c r="D1418" i="47"/>
  <c r="D1429" i="47"/>
  <c r="D1443" i="47"/>
  <c r="D1456" i="47"/>
  <c r="D1468" i="47"/>
  <c r="D1482" i="47"/>
  <c r="D1493" i="47"/>
  <c r="D1507" i="47"/>
  <c r="D1520" i="47"/>
  <c r="D1532" i="47"/>
  <c r="D1546" i="47"/>
  <c r="D1557" i="47"/>
  <c r="D1571" i="47"/>
  <c r="D1584" i="47"/>
  <c r="D1596" i="47"/>
  <c r="D1610" i="47"/>
  <c r="D1621" i="47"/>
  <c r="D1635" i="47"/>
  <c r="D1648" i="47"/>
  <c r="D1660" i="47"/>
  <c r="D1674" i="47"/>
  <c r="D1291" i="47"/>
  <c r="D1304" i="47"/>
  <c r="D1316" i="47"/>
  <c r="D1330" i="47"/>
  <c r="D1341" i="47"/>
  <c r="D1355" i="47"/>
  <c r="D1368" i="47"/>
  <c r="D1380" i="47"/>
  <c r="D1394" i="47"/>
  <c r="D1405" i="47"/>
  <c r="D1419" i="47"/>
  <c r="D1432" i="47"/>
  <c r="D1444" i="47"/>
  <c r="D1458" i="47"/>
  <c r="D1469" i="47"/>
  <c r="D1483" i="47"/>
  <c r="D1496" i="47"/>
  <c r="D1508" i="47"/>
  <c r="D1522" i="47"/>
  <c r="D1533" i="47"/>
  <c r="D1547" i="47"/>
  <c r="D1560" i="47"/>
  <c r="D1572" i="47"/>
  <c r="D1586" i="47"/>
  <c r="D1597" i="47"/>
  <c r="D1611" i="47"/>
  <c r="D1624" i="47"/>
  <c r="D1636" i="47"/>
  <c r="D1650" i="47"/>
  <c r="D1661" i="47"/>
  <c r="D1675" i="47"/>
  <c r="D1292" i="47"/>
  <c r="D1306" i="47"/>
  <c r="D1317" i="47"/>
  <c r="D1331" i="47"/>
  <c r="D1344" i="47"/>
  <c r="D1356" i="47"/>
  <c r="D1370" i="47"/>
  <c r="D1381" i="47"/>
  <c r="D1395" i="47"/>
  <c r="D1408" i="47"/>
  <c r="D1420" i="47"/>
  <c r="D1434" i="47"/>
  <c r="D1445" i="47"/>
  <c r="D1459" i="47"/>
  <c r="D1472" i="47"/>
  <c r="D1484" i="47"/>
  <c r="D1498" i="47"/>
  <c r="D1509" i="47"/>
  <c r="D1523" i="47"/>
  <c r="D1536" i="47"/>
  <c r="D1548" i="47"/>
  <c r="D1562" i="47"/>
  <c r="D1573" i="47"/>
  <c r="D1587" i="47"/>
  <c r="D1600" i="47"/>
  <c r="D1612" i="47"/>
  <c r="D1626" i="47"/>
  <c r="D1637" i="47"/>
  <c r="D1651" i="47"/>
  <c r="D1664" i="47"/>
  <c r="D1676" i="47"/>
  <c r="D1282" i="47"/>
  <c r="D1293" i="47"/>
  <c r="D1307" i="47"/>
  <c r="D1320" i="47"/>
  <c r="D1332" i="47"/>
  <c r="D1346" i="47"/>
  <c r="D1357" i="47"/>
  <c r="D1371" i="47"/>
  <c r="D1384" i="47"/>
  <c r="D1396" i="47"/>
  <c r="D1410" i="47"/>
  <c r="D1421" i="47"/>
  <c r="D1435" i="47"/>
  <c r="D1448" i="47"/>
  <c r="D1460" i="47"/>
  <c r="D1474" i="47"/>
  <c r="D1485" i="47"/>
  <c r="D1499" i="47"/>
  <c r="D1512" i="47"/>
  <c r="D1524" i="47"/>
  <c r="D1538" i="47"/>
  <c r="D1549" i="47"/>
  <c r="D1563" i="47"/>
  <c r="D1576" i="47"/>
  <c r="D1588" i="47"/>
  <c r="D1602" i="47"/>
  <c r="D1613" i="47"/>
  <c r="D1627" i="47"/>
  <c r="D1640" i="47"/>
  <c r="D1652" i="47"/>
  <c r="D1666" i="47"/>
  <c r="D1681" i="47"/>
  <c r="D1673" i="47"/>
  <c r="D1665" i="47"/>
  <c r="D1657" i="47"/>
  <c r="D1649" i="47"/>
  <c r="D1641" i="47"/>
  <c r="D1633" i="47"/>
  <c r="D1625" i="47"/>
  <c r="D1617" i="47"/>
  <c r="D1609" i="47"/>
  <c r="D1601" i="47"/>
  <c r="D1593" i="47"/>
  <c r="D1585" i="47"/>
  <c r="D1577" i="47"/>
  <c r="D1569" i="47"/>
  <c r="D1561" i="47"/>
  <c r="D1553" i="47"/>
  <c r="D1545" i="47"/>
  <c r="D1537" i="47"/>
  <c r="D1529" i="47"/>
  <c r="D1521" i="47"/>
  <c r="D1513" i="47"/>
  <c r="D1505" i="47"/>
  <c r="D1497" i="47"/>
  <c r="D1489" i="47"/>
  <c r="D1481" i="47"/>
  <c r="D1473" i="47"/>
  <c r="D1465" i="47"/>
  <c r="D1457" i="47"/>
  <c r="D1449" i="47"/>
  <c r="D1441" i="47"/>
  <c r="D1433" i="47"/>
  <c r="D1425" i="47"/>
  <c r="D1417" i="47"/>
  <c r="D1409" i="47"/>
  <c r="D1401" i="47"/>
  <c r="D1393" i="47"/>
  <c r="D1385" i="47"/>
  <c r="D1377" i="47"/>
  <c r="D1369" i="47"/>
  <c r="D1361" i="47"/>
  <c r="D1353" i="47"/>
  <c r="D1345" i="47"/>
  <c r="D1337" i="47"/>
  <c r="D1329" i="47"/>
  <c r="D1321" i="47"/>
  <c r="D1313" i="47"/>
  <c r="D1305" i="47"/>
  <c r="D1297" i="47"/>
  <c r="D1289" i="47"/>
  <c r="D1281" i="47"/>
  <c r="D1679" i="47"/>
  <c r="D1671" i="47"/>
  <c r="D1663" i="47"/>
  <c r="D1655" i="47"/>
  <c r="D1647" i="47"/>
  <c r="D1639" i="47"/>
  <c r="D1631" i="47"/>
  <c r="D1623" i="47"/>
  <c r="D1615" i="47"/>
  <c r="D1607" i="47"/>
  <c r="D1599" i="47"/>
  <c r="D1591" i="47"/>
  <c r="D1583" i="47"/>
  <c r="D1575" i="47"/>
  <c r="D1567" i="47"/>
  <c r="D1559" i="47"/>
  <c r="D1551" i="47"/>
  <c r="D1543" i="47"/>
  <c r="D1535" i="47"/>
  <c r="D1527" i="47"/>
  <c r="D1519" i="47"/>
  <c r="D1511" i="47"/>
  <c r="D1503" i="47"/>
  <c r="D1495" i="47"/>
  <c r="D1487" i="47"/>
  <c r="D1479" i="47"/>
  <c r="D1471" i="47"/>
  <c r="D1463" i="47"/>
  <c r="D1455" i="47"/>
  <c r="D1447" i="47"/>
  <c r="D1439" i="47"/>
  <c r="D1431" i="47"/>
  <c r="D1423" i="47"/>
  <c r="D1415" i="47"/>
  <c r="D1407" i="47"/>
  <c r="D1399" i="47"/>
  <c r="D1391" i="47"/>
  <c r="D1383" i="47"/>
  <c r="D1375" i="47"/>
  <c r="D1367" i="47"/>
  <c r="D1359" i="47"/>
  <c r="D1351" i="47"/>
  <c r="D1343" i="47"/>
  <c r="D1335" i="47"/>
  <c r="D1327" i="47"/>
  <c r="D1319" i="47"/>
  <c r="D1311" i="47"/>
  <c r="D1303" i="47"/>
  <c r="D1295" i="47"/>
  <c r="D1287" i="47"/>
  <c r="D1678" i="47"/>
  <c r="D1670" i="47"/>
  <c r="D1662" i="47"/>
  <c r="D1654" i="47"/>
  <c r="D1646" i="47"/>
  <c r="D1638" i="47"/>
  <c r="D1630" i="47"/>
  <c r="D1622" i="47"/>
  <c r="D1614" i="47"/>
  <c r="D1606" i="47"/>
  <c r="D1598" i="47"/>
  <c r="D1590" i="47"/>
  <c r="D1582" i="47"/>
  <c r="D1574" i="47"/>
  <c r="D1566" i="47"/>
  <c r="D1558" i="47"/>
  <c r="D1550" i="47"/>
  <c r="D1542" i="47"/>
  <c r="D1534" i="47"/>
  <c r="D1526" i="47"/>
  <c r="D1518" i="47"/>
  <c r="D1510" i="47"/>
  <c r="D1502" i="47"/>
  <c r="D1494" i="47"/>
  <c r="D1486" i="47"/>
  <c r="D1478" i="47"/>
  <c r="D1470" i="47"/>
  <c r="D1462" i="47"/>
  <c r="D1454" i="47"/>
  <c r="D1446" i="47"/>
  <c r="D1438" i="47"/>
  <c r="D1430" i="47"/>
  <c r="D1422" i="47"/>
  <c r="D1414" i="47"/>
  <c r="D1406" i="47"/>
  <c r="D1398" i="47"/>
  <c r="D1390" i="47"/>
  <c r="D1382" i="47"/>
  <c r="D1374" i="47"/>
  <c r="D1366" i="47"/>
  <c r="D1358" i="47"/>
  <c r="D1350" i="47"/>
  <c r="D1342" i="47"/>
  <c r="D1334" i="47"/>
  <c r="D1326" i="47"/>
  <c r="D1318" i="47"/>
  <c r="D1310" i="47"/>
  <c r="D1302" i="47"/>
  <c r="D1294" i="47"/>
  <c r="D1286" i="47"/>
  <c r="D1283" i="47"/>
  <c r="D1296" i="47"/>
  <c r="D1308" i="47"/>
  <c r="D1322" i="47"/>
  <c r="D1333" i="47"/>
  <c r="D1347" i="47"/>
  <c r="D1360" i="47"/>
  <c r="D1372" i="47"/>
  <c r="D1386" i="47"/>
  <c r="D1397" i="47"/>
  <c r="D1411" i="47"/>
  <c r="D1424" i="47"/>
  <c r="D1436" i="47"/>
  <c r="D1450" i="47"/>
  <c r="D1461" i="47"/>
  <c r="D1475" i="47"/>
  <c r="D1488" i="47"/>
  <c r="D1500" i="47"/>
  <c r="D1514" i="47"/>
  <c r="D1525" i="47"/>
  <c r="D1539" i="47"/>
  <c r="D1552" i="47"/>
  <c r="D1564" i="47"/>
  <c r="D1578" i="47"/>
  <c r="D1589" i="47"/>
  <c r="D1603" i="47"/>
  <c r="D1616" i="47"/>
  <c r="D1628" i="47"/>
  <c r="D1642" i="47"/>
  <c r="D1653" i="47"/>
  <c r="D1667" i="47"/>
  <c r="D1680" i="47"/>
  <c r="P5" i="41" l="1"/>
  <c r="Q5" i="41" s="1"/>
  <c r="O5" i="41"/>
  <c r="O37" i="41" s="1"/>
  <c r="O43" i="41" s="1"/>
  <c r="N43" i="41"/>
  <c r="DY42" i="41"/>
  <c r="DY44" i="41" s="1"/>
  <c r="DX42" i="41"/>
  <c r="DX44" i="41" s="1"/>
  <c r="DW42" i="41"/>
  <c r="DW44" i="41" s="1"/>
  <c r="DV42" i="41"/>
  <c r="DU42" i="41"/>
  <c r="DT42" i="41"/>
  <c r="DS42" i="41"/>
  <c r="DR42" i="41"/>
  <c r="DR44" i="41" s="1"/>
  <c r="DQ42" i="41"/>
  <c r="DQ44" i="41" s="1"/>
  <c r="DP42" i="41"/>
  <c r="DP44" i="41" s="1"/>
  <c r="DO42" i="41"/>
  <c r="DO44" i="41" s="1"/>
  <c r="DN42" i="41"/>
  <c r="DN44" i="41" s="1"/>
  <c r="DM42" i="41"/>
  <c r="DL42" i="41"/>
  <c r="DK42" i="41"/>
  <c r="DJ42" i="41"/>
  <c r="DJ44" i="41" s="1"/>
  <c r="DI42" i="41"/>
  <c r="DI44" i="41" s="1"/>
  <c r="DH42" i="41"/>
  <c r="DH44" i="41" s="1"/>
  <c r="DG42" i="41"/>
  <c r="DG44" i="41" s="1"/>
  <c r="DF42" i="41"/>
  <c r="DE42" i="41"/>
  <c r="DD42" i="41"/>
  <c r="DC42" i="41"/>
  <c r="DB42" i="41"/>
  <c r="DB44" i="41" s="1"/>
  <c r="DA42" i="41"/>
  <c r="DA44" i="41" s="1"/>
  <c r="CZ42" i="41"/>
  <c r="CZ44" i="41" s="1"/>
  <c r="CY42" i="41"/>
  <c r="CY44" i="41" s="1"/>
  <c r="CX42" i="41"/>
  <c r="CW42" i="41"/>
  <c r="CV42" i="41"/>
  <c r="CU42" i="41"/>
  <c r="CT42" i="41"/>
  <c r="CT44" i="41" s="1"/>
  <c r="CS42" i="41"/>
  <c r="CS44" i="41" s="1"/>
  <c r="CR42" i="41"/>
  <c r="CR44" i="41" s="1"/>
  <c r="CQ42" i="41"/>
  <c r="CQ44" i="41" s="1"/>
  <c r="CP42" i="41"/>
  <c r="CO42" i="41"/>
  <c r="CN42" i="41"/>
  <c r="CM42" i="41"/>
  <c r="CL42" i="41"/>
  <c r="CL44" i="41" s="1"/>
  <c r="CK42" i="41"/>
  <c r="CK44" i="41" s="1"/>
  <c r="CJ42" i="41"/>
  <c r="CJ44" i="41" s="1"/>
  <c r="CI42" i="41"/>
  <c r="CI44" i="41" s="1"/>
  <c r="CH42" i="41"/>
  <c r="CG42" i="41"/>
  <c r="CF42" i="41"/>
  <c r="CE42" i="41"/>
  <c r="CD42" i="41"/>
  <c r="CD44" i="41" s="1"/>
  <c r="CC42" i="41"/>
  <c r="CC44" i="41" s="1"/>
  <c r="CB42" i="41"/>
  <c r="CB44" i="41" s="1"/>
  <c r="CA42" i="41"/>
  <c r="CA44" i="41" s="1"/>
  <c r="BZ42" i="41"/>
  <c r="BY42" i="41"/>
  <c r="BX42" i="41"/>
  <c r="BW42" i="41"/>
  <c r="BV42" i="41"/>
  <c r="BV44" i="41" s="1"/>
  <c r="BU42" i="41"/>
  <c r="BU44" i="41" s="1"/>
  <c r="BT42" i="41"/>
  <c r="BT44" i="41" s="1"/>
  <c r="BS42" i="41"/>
  <c r="BS44" i="41" s="1"/>
  <c r="BR42" i="41"/>
  <c r="BQ42" i="41"/>
  <c r="BP42" i="41"/>
  <c r="BO42" i="41"/>
  <c r="BN42" i="41"/>
  <c r="BN44" i="41" s="1"/>
  <c r="BM42" i="41"/>
  <c r="BM44" i="41" s="1"/>
  <c r="BL42" i="41"/>
  <c r="BL44" i="41" s="1"/>
  <c r="BK42" i="41"/>
  <c r="BK44" i="41" s="1"/>
  <c r="BJ42" i="41"/>
  <c r="BI42" i="41"/>
  <c r="BH42" i="41"/>
  <c r="BG42" i="41"/>
  <c r="BF42" i="41"/>
  <c r="BF44" i="41" s="1"/>
  <c r="BE42" i="41"/>
  <c r="BE44" i="41" s="1"/>
  <c r="BD42" i="41"/>
  <c r="BD44" i="41" s="1"/>
  <c r="BC42" i="41"/>
  <c r="BC44" i="41" s="1"/>
  <c r="BB42" i="41"/>
  <c r="BB44" i="41" s="1"/>
  <c r="BA42" i="41"/>
  <c r="AZ42" i="41"/>
  <c r="AY42" i="41"/>
  <c r="AX42" i="41"/>
  <c r="AX44" i="41" s="1"/>
  <c r="AW42" i="41"/>
  <c r="AW44" i="41" s="1"/>
  <c r="AV42" i="41"/>
  <c r="AV44" i="41" s="1"/>
  <c r="AU42" i="41"/>
  <c r="AU44" i="41" s="1"/>
  <c r="AT42" i="41"/>
  <c r="AS42" i="41"/>
  <c r="AR42" i="41"/>
  <c r="AQ42" i="41"/>
  <c r="AP42" i="41"/>
  <c r="AP44" i="41" s="1"/>
  <c r="AO42" i="41"/>
  <c r="AO44" i="41" s="1"/>
  <c r="AN42" i="41"/>
  <c r="AN44" i="41" s="1"/>
  <c r="AM42" i="41"/>
  <c r="AM44" i="41" s="1"/>
  <c r="AL42" i="41"/>
  <c r="AK42" i="41"/>
  <c r="AJ42" i="41"/>
  <c r="AI42" i="41"/>
  <c r="AH42" i="41"/>
  <c r="AH44" i="41" s="1"/>
  <c r="AG42" i="41"/>
  <c r="AG44" i="41" s="1"/>
  <c r="AF42" i="41"/>
  <c r="AF44" i="41" s="1"/>
  <c r="AE42" i="41"/>
  <c r="AE44" i="41" s="1"/>
  <c r="AD42" i="41"/>
  <c r="AC42" i="41"/>
  <c r="AB42" i="41"/>
  <c r="AA42" i="41"/>
  <c r="Z42" i="41"/>
  <c r="Z44" i="41" s="1"/>
  <c r="Y42" i="41"/>
  <c r="Y44" i="41" s="1"/>
  <c r="X42" i="41"/>
  <c r="X44" i="41" s="1"/>
  <c r="W42" i="41"/>
  <c r="W44" i="41" s="1"/>
  <c r="V42" i="41"/>
  <c r="U42" i="41"/>
  <c r="T42" i="41"/>
  <c r="S42" i="41"/>
  <c r="R42" i="41"/>
  <c r="R44" i="41" s="1"/>
  <c r="Q42" i="41"/>
  <c r="Q44" i="41" s="1"/>
  <c r="P42" i="41"/>
  <c r="P44" i="41" s="1"/>
  <c r="O42" i="41"/>
  <c r="O44" i="41" s="1"/>
  <c r="N42" i="41"/>
  <c r="M42" i="41"/>
  <c r="DY41" i="41"/>
  <c r="DX41" i="41"/>
  <c r="DW41" i="41"/>
  <c r="DV41" i="41"/>
  <c r="DU41" i="41"/>
  <c r="DT41" i="41"/>
  <c r="DS41" i="41"/>
  <c r="DR41" i="41"/>
  <c r="DQ41" i="41"/>
  <c r="DP41" i="41"/>
  <c r="DO41" i="41"/>
  <c r="DN41" i="41"/>
  <c r="DM41" i="41"/>
  <c r="DL41" i="41"/>
  <c r="DK41" i="41"/>
  <c r="DJ41" i="41"/>
  <c r="DI41" i="41"/>
  <c r="DH41" i="41"/>
  <c r="DG41" i="41"/>
  <c r="DF41" i="41"/>
  <c r="DE41" i="41"/>
  <c r="DD41" i="41"/>
  <c r="DC41" i="41"/>
  <c r="DB41" i="41"/>
  <c r="DA41" i="41"/>
  <c r="CZ41" i="41"/>
  <c r="CY41" i="41"/>
  <c r="CX41" i="41"/>
  <c r="CW41" i="41"/>
  <c r="CV41" i="41"/>
  <c r="CU41" i="41"/>
  <c r="CT41" i="41"/>
  <c r="CS41" i="41"/>
  <c r="CR41" i="41"/>
  <c r="CQ41" i="41"/>
  <c r="CP41" i="41"/>
  <c r="CO41" i="41"/>
  <c r="CN41" i="41"/>
  <c r="CM41" i="41"/>
  <c r="CL41" i="41"/>
  <c r="CK41" i="41"/>
  <c r="CJ41" i="41"/>
  <c r="CI41" i="41"/>
  <c r="CH41" i="41"/>
  <c r="CG41" i="41"/>
  <c r="CF41" i="41"/>
  <c r="CE41" i="41"/>
  <c r="CD41" i="41"/>
  <c r="CC41" i="41"/>
  <c r="CB41" i="41"/>
  <c r="CA41" i="41"/>
  <c r="BZ41" i="41"/>
  <c r="BY41" i="41"/>
  <c r="BX41" i="41"/>
  <c r="BW41" i="41"/>
  <c r="BV41" i="41"/>
  <c r="BU41" i="41"/>
  <c r="BT41" i="41"/>
  <c r="BS41" i="41"/>
  <c r="BR41" i="41"/>
  <c r="BQ41" i="41"/>
  <c r="BP41" i="41"/>
  <c r="BO41" i="41"/>
  <c r="BN41" i="41"/>
  <c r="BM41" i="41"/>
  <c r="BL41" i="41"/>
  <c r="BK41" i="41"/>
  <c r="BJ41" i="41"/>
  <c r="BI41" i="41"/>
  <c r="BH41" i="41"/>
  <c r="BG41" i="41"/>
  <c r="BF41" i="41"/>
  <c r="BE41" i="41"/>
  <c r="BD41" i="41"/>
  <c r="BC41" i="41"/>
  <c r="BB41" i="41"/>
  <c r="BA41" i="41"/>
  <c r="AZ41" i="41"/>
  <c r="AY41" i="41"/>
  <c r="AX41" i="41"/>
  <c r="AW41" i="41"/>
  <c r="AV41" i="41"/>
  <c r="AU41" i="41"/>
  <c r="AT41" i="41"/>
  <c r="AS41" i="41"/>
  <c r="AR41" i="41"/>
  <c r="AQ41" i="41"/>
  <c r="AP41" i="41"/>
  <c r="AO41" i="41"/>
  <c r="AN41" i="41"/>
  <c r="AM41" i="41"/>
  <c r="AL41" i="41"/>
  <c r="AK41" i="41"/>
  <c r="AJ41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DY40" i="41"/>
  <c r="DX40" i="41"/>
  <c r="DW40" i="41"/>
  <c r="DV40" i="41"/>
  <c r="DU40" i="41"/>
  <c r="DT40" i="41"/>
  <c r="DS40" i="41"/>
  <c r="DR40" i="41"/>
  <c r="DQ40" i="41"/>
  <c r="DP40" i="41"/>
  <c r="DO40" i="41"/>
  <c r="DN40" i="41"/>
  <c r="DM40" i="41"/>
  <c r="DL40" i="41"/>
  <c r="DK40" i="41"/>
  <c r="DJ40" i="41"/>
  <c r="DI40" i="41"/>
  <c r="DH40" i="41"/>
  <c r="DG40" i="41"/>
  <c r="DF40" i="41"/>
  <c r="DE40" i="41"/>
  <c r="DD40" i="41"/>
  <c r="DC40" i="41"/>
  <c r="DB40" i="41"/>
  <c r="DA40" i="41"/>
  <c r="CZ40" i="41"/>
  <c r="CY40" i="41"/>
  <c r="CX40" i="41"/>
  <c r="CW40" i="41"/>
  <c r="CV40" i="41"/>
  <c r="CU40" i="41"/>
  <c r="CT40" i="41"/>
  <c r="CS40" i="41"/>
  <c r="CR40" i="41"/>
  <c r="CQ40" i="41"/>
  <c r="CP40" i="41"/>
  <c r="CO40" i="41"/>
  <c r="CN40" i="41"/>
  <c r="CM40" i="41"/>
  <c r="CL40" i="41"/>
  <c r="CK40" i="41"/>
  <c r="CJ40" i="41"/>
  <c r="CI40" i="41"/>
  <c r="CH40" i="41"/>
  <c r="CG40" i="41"/>
  <c r="CF40" i="41"/>
  <c r="CE40" i="41"/>
  <c r="CD40" i="41"/>
  <c r="CC40" i="41"/>
  <c r="CB40" i="41"/>
  <c r="CA40" i="41"/>
  <c r="BZ40" i="41"/>
  <c r="BY40" i="41"/>
  <c r="BX40" i="41"/>
  <c r="BW40" i="41"/>
  <c r="BV40" i="41"/>
  <c r="BU40" i="41"/>
  <c r="BT40" i="41"/>
  <c r="BS40" i="41"/>
  <c r="BR40" i="41"/>
  <c r="BQ40" i="41"/>
  <c r="BP40" i="41"/>
  <c r="BO40" i="41"/>
  <c r="BN40" i="41"/>
  <c r="BM40" i="41"/>
  <c r="BL40" i="41"/>
  <c r="BK40" i="41"/>
  <c r="BJ40" i="41"/>
  <c r="BI40" i="41"/>
  <c r="BH40" i="41"/>
  <c r="BG40" i="41"/>
  <c r="BF40" i="41"/>
  <c r="BE40" i="41"/>
  <c r="BD40" i="41"/>
  <c r="BC40" i="41"/>
  <c r="BB40" i="41"/>
  <c r="BA40" i="41"/>
  <c r="AZ40" i="41"/>
  <c r="AY40" i="41"/>
  <c r="AX40" i="41"/>
  <c r="AW40" i="41"/>
  <c r="AV40" i="41"/>
  <c r="AU40" i="41"/>
  <c r="AT40" i="41"/>
  <c r="AS40" i="41"/>
  <c r="AR40" i="41"/>
  <c r="AQ40" i="41"/>
  <c r="AP40" i="41"/>
  <c r="AO40" i="41"/>
  <c r="AN40" i="41"/>
  <c r="AM40" i="41"/>
  <c r="AL40" i="41"/>
  <c r="AK40" i="41"/>
  <c r="AJ40" i="41"/>
  <c r="AI40" i="41"/>
  <c r="AH40" i="41"/>
  <c r="AG40" i="41"/>
  <c r="AF40" i="41"/>
  <c r="AE40" i="41"/>
  <c r="AD40" i="41"/>
  <c r="AC40" i="41"/>
  <c r="AB40" i="41"/>
  <c r="AA40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DY39" i="41"/>
  <c r="DX39" i="41"/>
  <c r="DW39" i="41"/>
  <c r="DV39" i="41"/>
  <c r="DV44" i="41" s="1"/>
  <c r="DU39" i="41"/>
  <c r="DU44" i="41" s="1"/>
  <c r="DT39" i="41"/>
  <c r="DT44" i="41" s="1"/>
  <c r="DS39" i="41"/>
  <c r="DS44" i="41" s="1"/>
  <c r="DR39" i="41"/>
  <c r="DQ39" i="41"/>
  <c r="DP39" i="41"/>
  <c r="DO39" i="41"/>
  <c r="DN39" i="41"/>
  <c r="DM39" i="41"/>
  <c r="DM44" i="41" s="1"/>
  <c r="DL39" i="41"/>
  <c r="DL44" i="41" s="1"/>
  <c r="DK39" i="41"/>
  <c r="DK44" i="41" s="1"/>
  <c r="DJ39" i="41"/>
  <c r="DI39" i="41"/>
  <c r="DH39" i="41"/>
  <c r="DG39" i="41"/>
  <c r="DF39" i="41"/>
  <c r="DF44" i="41" s="1"/>
  <c r="DE39" i="41"/>
  <c r="DE44" i="41" s="1"/>
  <c r="DD39" i="41"/>
  <c r="DD44" i="41" s="1"/>
  <c r="DC39" i="41"/>
  <c r="DC44" i="41" s="1"/>
  <c r="DB39" i="41"/>
  <c r="DA39" i="41"/>
  <c r="CZ39" i="41"/>
  <c r="CY39" i="41"/>
  <c r="CX39" i="41"/>
  <c r="CX44" i="41" s="1"/>
  <c r="CW39" i="41"/>
  <c r="CW44" i="41" s="1"/>
  <c r="CV39" i="41"/>
  <c r="CV44" i="41" s="1"/>
  <c r="CU39" i="41"/>
  <c r="CU44" i="41" s="1"/>
  <c r="CT39" i="41"/>
  <c r="CS39" i="41"/>
  <c r="CR39" i="41"/>
  <c r="CQ39" i="41"/>
  <c r="CP39" i="41"/>
  <c r="CP44" i="41" s="1"/>
  <c r="CO39" i="41"/>
  <c r="CO44" i="41" s="1"/>
  <c r="CN39" i="41"/>
  <c r="CN44" i="41" s="1"/>
  <c r="CM39" i="41"/>
  <c r="CM44" i="41" s="1"/>
  <c r="CL39" i="41"/>
  <c r="CK39" i="41"/>
  <c r="CJ39" i="41"/>
  <c r="CI39" i="41"/>
  <c r="CH39" i="41"/>
  <c r="CH44" i="41" s="1"/>
  <c r="CG39" i="41"/>
  <c r="CG44" i="41" s="1"/>
  <c r="CF39" i="41"/>
  <c r="CF44" i="41" s="1"/>
  <c r="CE39" i="41"/>
  <c r="CE44" i="41" s="1"/>
  <c r="CD39" i="41"/>
  <c r="CC39" i="41"/>
  <c r="CB39" i="41"/>
  <c r="CA39" i="41"/>
  <c r="BZ39" i="41"/>
  <c r="BZ44" i="41" s="1"/>
  <c r="BY39" i="41"/>
  <c r="BY44" i="41" s="1"/>
  <c r="BX39" i="41"/>
  <c r="BX44" i="41" s="1"/>
  <c r="BW39" i="41"/>
  <c r="BW44" i="41" s="1"/>
  <c r="BV39" i="41"/>
  <c r="BU39" i="41"/>
  <c r="BT39" i="41"/>
  <c r="BS39" i="41"/>
  <c r="BR39" i="41"/>
  <c r="BR44" i="41" s="1"/>
  <c r="BQ39" i="41"/>
  <c r="BQ44" i="41" s="1"/>
  <c r="BP39" i="41"/>
  <c r="BP44" i="41" s="1"/>
  <c r="BO39" i="41"/>
  <c r="BO44" i="41" s="1"/>
  <c r="BN39" i="41"/>
  <c r="BM39" i="41"/>
  <c r="BL39" i="41"/>
  <c r="BK39" i="41"/>
  <c r="BJ39" i="41"/>
  <c r="BJ44" i="41" s="1"/>
  <c r="BI39" i="41"/>
  <c r="BI44" i="41" s="1"/>
  <c r="BH39" i="41"/>
  <c r="BH44" i="41" s="1"/>
  <c r="BG39" i="41"/>
  <c r="BG44" i="41" s="1"/>
  <c r="BF39" i="41"/>
  <c r="BE39" i="41"/>
  <c r="BD39" i="41"/>
  <c r="BC39" i="41"/>
  <c r="BB39" i="41"/>
  <c r="BA39" i="41"/>
  <c r="BA44" i="41" s="1"/>
  <c r="AZ39" i="41"/>
  <c r="AZ44" i="41" s="1"/>
  <c r="AY39" i="41"/>
  <c r="AY44" i="41" s="1"/>
  <c r="AX39" i="41"/>
  <c r="AW39" i="41"/>
  <c r="AV39" i="41"/>
  <c r="AU39" i="41"/>
  <c r="AT39" i="41"/>
  <c r="AT44" i="41" s="1"/>
  <c r="AS39" i="41"/>
  <c r="AS44" i="41" s="1"/>
  <c r="AR39" i="41"/>
  <c r="AR44" i="41" s="1"/>
  <c r="AQ39" i="41"/>
  <c r="AQ44" i="41" s="1"/>
  <c r="AP39" i="41"/>
  <c r="AO39" i="41"/>
  <c r="AN39" i="41"/>
  <c r="AM39" i="41"/>
  <c r="AL39" i="41"/>
  <c r="AL44" i="41" s="1"/>
  <c r="AK39" i="41"/>
  <c r="AK44" i="41" s="1"/>
  <c r="AJ39" i="41"/>
  <c r="AJ44" i="41" s="1"/>
  <c r="AI39" i="41"/>
  <c r="AI44" i="41" s="1"/>
  <c r="AH39" i="41"/>
  <c r="AG39" i="41"/>
  <c r="AF39" i="41"/>
  <c r="AE39" i="41"/>
  <c r="AD39" i="41"/>
  <c r="AD44" i="41" s="1"/>
  <c r="AC39" i="41"/>
  <c r="AC44" i="41" s="1"/>
  <c r="AB39" i="41"/>
  <c r="AB44" i="41" s="1"/>
  <c r="AA39" i="41"/>
  <c r="AA44" i="41" s="1"/>
  <c r="Z39" i="41"/>
  <c r="Y39" i="41"/>
  <c r="X39" i="41"/>
  <c r="W39" i="41"/>
  <c r="V39" i="41"/>
  <c r="V44" i="41" s="1"/>
  <c r="U39" i="41"/>
  <c r="U44" i="41" s="1"/>
  <c r="T39" i="41"/>
  <c r="T44" i="41" s="1"/>
  <c r="S39" i="41"/>
  <c r="S44" i="41" s="1"/>
  <c r="R39" i="41"/>
  <c r="Q39" i="41"/>
  <c r="P39" i="41"/>
  <c r="O39" i="41"/>
  <c r="N39" i="41"/>
  <c r="N44" i="41" s="1"/>
  <c r="M39" i="41"/>
  <c r="DY38" i="41"/>
  <c r="DX38" i="41"/>
  <c r="DW38" i="41"/>
  <c r="DW45" i="41" s="1"/>
  <c r="DV38" i="41"/>
  <c r="DV45" i="41" s="1"/>
  <c r="DU38" i="41"/>
  <c r="DU45" i="41" s="1"/>
  <c r="DT38" i="41"/>
  <c r="DS38" i="41"/>
  <c r="DR38" i="41"/>
  <c r="DR45" i="41" s="1"/>
  <c r="DQ38" i="41"/>
  <c r="DP38" i="41"/>
  <c r="DO38" i="41"/>
  <c r="DO45" i="41" s="1"/>
  <c r="DN38" i="41"/>
  <c r="DN45" i="41" s="1"/>
  <c r="DM38" i="41"/>
  <c r="DM45" i="41" s="1"/>
  <c r="DL38" i="41"/>
  <c r="DK38" i="41"/>
  <c r="DJ38" i="41"/>
  <c r="DJ45" i="41" s="1"/>
  <c r="DI38" i="41"/>
  <c r="DH38" i="41"/>
  <c r="DG38" i="41"/>
  <c r="DG45" i="41" s="1"/>
  <c r="DF38" i="41"/>
  <c r="DF45" i="41" s="1"/>
  <c r="DE38" i="41"/>
  <c r="DE45" i="41" s="1"/>
  <c r="DD38" i="41"/>
  <c r="DC38" i="41"/>
  <c r="DB38" i="41"/>
  <c r="DB45" i="41" s="1"/>
  <c r="DA38" i="41"/>
  <c r="CZ38" i="41"/>
  <c r="CY38" i="41"/>
  <c r="CY45" i="41" s="1"/>
  <c r="CX38" i="41"/>
  <c r="CX45" i="41" s="1"/>
  <c r="CW38" i="41"/>
  <c r="CW45" i="41" s="1"/>
  <c r="CV38" i="41"/>
  <c r="CU38" i="41"/>
  <c r="CT38" i="41"/>
  <c r="CT45" i="41" s="1"/>
  <c r="CS38" i="41"/>
  <c r="CR38" i="41"/>
  <c r="CQ38" i="41"/>
  <c r="CQ45" i="41" s="1"/>
  <c r="CP38" i="41"/>
  <c r="CP45" i="41" s="1"/>
  <c r="CO38" i="41"/>
  <c r="CO45" i="41" s="1"/>
  <c r="CN38" i="41"/>
  <c r="CM38" i="41"/>
  <c r="CL38" i="41"/>
  <c r="CL45" i="41" s="1"/>
  <c r="CK38" i="41"/>
  <c r="CJ38" i="41"/>
  <c r="CI38" i="41"/>
  <c r="CI45" i="41" s="1"/>
  <c r="CH38" i="41"/>
  <c r="CH45" i="41" s="1"/>
  <c r="CG38" i="41"/>
  <c r="CG45" i="41" s="1"/>
  <c r="CF38" i="41"/>
  <c r="CE38" i="41"/>
  <c r="CD38" i="41"/>
  <c r="CD45" i="41" s="1"/>
  <c r="CC38" i="41"/>
  <c r="CB38" i="41"/>
  <c r="CA38" i="41"/>
  <c r="CA45" i="41" s="1"/>
  <c r="BZ38" i="41"/>
  <c r="BZ45" i="41" s="1"/>
  <c r="BY38" i="41"/>
  <c r="BY45" i="41" s="1"/>
  <c r="BX38" i="41"/>
  <c r="BW38" i="41"/>
  <c r="BV38" i="41"/>
  <c r="BV45" i="41" s="1"/>
  <c r="BU38" i="41"/>
  <c r="BT38" i="41"/>
  <c r="BS38" i="41"/>
  <c r="BS45" i="41" s="1"/>
  <c r="BR38" i="41"/>
  <c r="BR45" i="41" s="1"/>
  <c r="BQ38" i="41"/>
  <c r="BQ45" i="41" s="1"/>
  <c r="BP38" i="41"/>
  <c r="BO38" i="41"/>
  <c r="BN38" i="41"/>
  <c r="BN45" i="41" s="1"/>
  <c r="BM38" i="41"/>
  <c r="BL38" i="41"/>
  <c r="BK38" i="41"/>
  <c r="BK45" i="41" s="1"/>
  <c r="BJ38" i="41"/>
  <c r="BJ45" i="41" s="1"/>
  <c r="BI38" i="41"/>
  <c r="BI45" i="41" s="1"/>
  <c r="BH38" i="41"/>
  <c r="BG38" i="41"/>
  <c r="BF38" i="41"/>
  <c r="BF45" i="41" s="1"/>
  <c r="BE38" i="41"/>
  <c r="BD38" i="41"/>
  <c r="BC38" i="41"/>
  <c r="BC45" i="41" s="1"/>
  <c r="BB38" i="41"/>
  <c r="BB45" i="41" s="1"/>
  <c r="BA38" i="41"/>
  <c r="BA45" i="41" s="1"/>
  <c r="AZ38" i="41"/>
  <c r="AY38" i="41"/>
  <c r="AX38" i="41"/>
  <c r="AX45" i="41" s="1"/>
  <c r="AW38" i="41"/>
  <c r="AV38" i="41"/>
  <c r="AU38" i="41"/>
  <c r="AU45" i="41" s="1"/>
  <c r="AT38" i="41"/>
  <c r="AT45" i="41" s="1"/>
  <c r="AS38" i="41"/>
  <c r="AS45" i="41" s="1"/>
  <c r="AR38" i="41"/>
  <c r="AQ38" i="41"/>
  <c r="AP38" i="41"/>
  <c r="AP45" i="41" s="1"/>
  <c r="AO38" i="41"/>
  <c r="AN38" i="41"/>
  <c r="AM38" i="41"/>
  <c r="AM45" i="41" s="1"/>
  <c r="AL38" i="41"/>
  <c r="AL45" i="41" s="1"/>
  <c r="AK38" i="41"/>
  <c r="AK45" i="41" s="1"/>
  <c r="AJ38" i="41"/>
  <c r="AI38" i="41"/>
  <c r="AH38" i="41"/>
  <c r="AH45" i="41" s="1"/>
  <c r="AG38" i="41"/>
  <c r="AF38" i="41"/>
  <c r="AE38" i="41"/>
  <c r="AE45" i="41" s="1"/>
  <c r="AD38" i="41"/>
  <c r="AD45" i="41" s="1"/>
  <c r="AC38" i="41"/>
  <c r="AC45" i="41" s="1"/>
  <c r="AB38" i="41"/>
  <c r="AA38" i="41"/>
  <c r="Z38" i="41"/>
  <c r="Z45" i="41" s="1"/>
  <c r="Y38" i="41"/>
  <c r="X38" i="41"/>
  <c r="W38" i="41"/>
  <c r="W45" i="41" s="1"/>
  <c r="V38" i="41"/>
  <c r="V45" i="41" s="1"/>
  <c r="U38" i="41"/>
  <c r="U45" i="41" s="1"/>
  <c r="T38" i="41"/>
  <c r="S38" i="41"/>
  <c r="R38" i="41"/>
  <c r="R45" i="41" s="1"/>
  <c r="Q38" i="41"/>
  <c r="P38" i="41"/>
  <c r="O38" i="41"/>
  <c r="O45" i="41" s="1"/>
  <c r="N38" i="41"/>
  <c r="N45" i="41" s="1"/>
  <c r="M38" i="41"/>
  <c r="P37" i="41"/>
  <c r="P43" i="41" s="1"/>
  <c r="N37" i="41"/>
  <c r="X20" i="41"/>
  <c r="Q37" i="41" l="1"/>
  <c r="Q43" i="41" s="1"/>
  <c r="R5" i="41"/>
  <c r="AA45" i="41"/>
  <c r="AY45" i="41"/>
  <c r="BW45" i="41"/>
  <c r="CM45" i="41"/>
  <c r="DC45" i="41"/>
  <c r="T45" i="41"/>
  <c r="AB45" i="41"/>
  <c r="AJ45" i="41"/>
  <c r="AR45" i="41"/>
  <c r="AZ45" i="41"/>
  <c r="BH45" i="41"/>
  <c r="BP45" i="41"/>
  <c r="BX45" i="41"/>
  <c r="CF45" i="41"/>
  <c r="CN45" i="41"/>
  <c r="CV45" i="41"/>
  <c r="DD45" i="41"/>
  <c r="DL45" i="41"/>
  <c r="DT45" i="41"/>
  <c r="AI45" i="41"/>
  <c r="BG45" i="41"/>
  <c r="CE45" i="41"/>
  <c r="DK45" i="41"/>
  <c r="P45" i="41"/>
  <c r="AF45" i="41"/>
  <c r="AN45" i="41"/>
  <c r="AV45" i="41"/>
  <c r="BD45" i="41"/>
  <c r="BL45" i="41"/>
  <c r="BT45" i="41"/>
  <c r="CB45" i="41"/>
  <c r="CJ45" i="41"/>
  <c r="CR45" i="41"/>
  <c r="CZ45" i="41"/>
  <c r="DH45" i="41"/>
  <c r="DP45" i="41"/>
  <c r="DX45" i="41"/>
  <c r="S45" i="41"/>
  <c r="AQ45" i="41"/>
  <c r="BO45" i="41"/>
  <c r="CU45" i="41"/>
  <c r="DS45" i="41"/>
  <c r="X45" i="41"/>
  <c r="Q45" i="41"/>
  <c r="Y45" i="41"/>
  <c r="AG45" i="41"/>
  <c r="AO45" i="41"/>
  <c r="AW45" i="41"/>
  <c r="BE45" i="41"/>
  <c r="BM45" i="41"/>
  <c r="BU45" i="41"/>
  <c r="CC45" i="41"/>
  <c r="CK45" i="41"/>
  <c r="CS45" i="41"/>
  <c r="DA45" i="41"/>
  <c r="DI45" i="41"/>
  <c r="DQ45" i="41"/>
  <c r="DY45" i="41"/>
  <c r="S5" i="41" l="1"/>
  <c r="R37" i="41"/>
  <c r="R43" i="41" s="1"/>
  <c r="D126" i="36"/>
  <c r="D125" i="36"/>
  <c r="D124" i="36"/>
  <c r="D123" i="36"/>
  <c r="D122" i="36"/>
  <c r="D121" i="36"/>
  <c r="D120" i="36"/>
  <c r="D119" i="36"/>
  <c r="D118" i="36"/>
  <c r="D117" i="36"/>
  <c r="D116" i="36"/>
  <c r="D115" i="36"/>
  <c r="D114" i="36"/>
  <c r="D113" i="36"/>
  <c r="D112" i="36"/>
  <c r="D111" i="36"/>
  <c r="D110" i="36"/>
  <c r="D109" i="36"/>
  <c r="D108" i="36"/>
  <c r="D107" i="36"/>
  <c r="D106" i="36"/>
  <c r="D105" i="36"/>
  <c r="D104" i="36"/>
  <c r="D103" i="36"/>
  <c r="D102" i="36"/>
  <c r="D101" i="36"/>
  <c r="D100" i="36"/>
  <c r="D99" i="36"/>
  <c r="D98" i="36"/>
  <c r="D97" i="36"/>
  <c r="D96" i="36"/>
  <c r="D95" i="36"/>
  <c r="D94" i="36"/>
  <c r="D93" i="36"/>
  <c r="D92" i="36"/>
  <c r="D91" i="36"/>
  <c r="D90" i="36"/>
  <c r="D89" i="36"/>
  <c r="D88" i="36"/>
  <c r="D87" i="36"/>
  <c r="D86" i="36"/>
  <c r="D85" i="36"/>
  <c r="D84" i="36"/>
  <c r="D83" i="36"/>
  <c r="D82" i="36"/>
  <c r="D81" i="36"/>
  <c r="D80" i="36"/>
  <c r="D79" i="36"/>
  <c r="D78" i="36"/>
  <c r="D77" i="36"/>
  <c r="D76" i="36"/>
  <c r="D75" i="36"/>
  <c r="D74" i="36"/>
  <c r="D73" i="36"/>
  <c r="D72" i="36"/>
  <c r="D71" i="36"/>
  <c r="D70" i="36"/>
  <c r="D69" i="36"/>
  <c r="D68" i="36"/>
  <c r="D67" i="36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D4" i="36"/>
  <c r="D3" i="36"/>
  <c r="D2" i="36"/>
  <c r="S37" i="41" l="1"/>
  <c r="S43" i="41" s="1"/>
  <c r="T5" i="41"/>
  <c r="C126" i="36"/>
  <c r="B126" i="36"/>
  <c r="A126" i="36"/>
  <c r="C125" i="36"/>
  <c r="B125" i="36"/>
  <c r="A125" i="36"/>
  <c r="C124" i="36"/>
  <c r="B124" i="36"/>
  <c r="A124" i="36"/>
  <c r="C123" i="36"/>
  <c r="B123" i="36"/>
  <c r="A123" i="36"/>
  <c r="C122" i="36"/>
  <c r="B122" i="36"/>
  <c r="A122" i="36"/>
  <c r="C121" i="36"/>
  <c r="B121" i="36"/>
  <c r="A121" i="36"/>
  <c r="C120" i="36"/>
  <c r="B120" i="36"/>
  <c r="A120" i="36"/>
  <c r="C119" i="36"/>
  <c r="B119" i="36"/>
  <c r="A119" i="36"/>
  <c r="C118" i="36"/>
  <c r="B118" i="36"/>
  <c r="A118" i="36"/>
  <c r="C117" i="36"/>
  <c r="B117" i="36"/>
  <c r="A117" i="36"/>
  <c r="C116" i="36"/>
  <c r="B116" i="36"/>
  <c r="A116" i="36"/>
  <c r="C115" i="36"/>
  <c r="B115" i="36"/>
  <c r="A115" i="36"/>
  <c r="C114" i="36"/>
  <c r="B114" i="36"/>
  <c r="A114" i="36"/>
  <c r="C113" i="36"/>
  <c r="B113" i="36"/>
  <c r="A113" i="36"/>
  <c r="C112" i="36"/>
  <c r="B112" i="36"/>
  <c r="A112" i="36"/>
  <c r="C111" i="36"/>
  <c r="B111" i="36"/>
  <c r="A111" i="36"/>
  <c r="C110" i="36"/>
  <c r="B110" i="36"/>
  <c r="A110" i="36"/>
  <c r="C109" i="36"/>
  <c r="B109" i="36"/>
  <c r="A109" i="36"/>
  <c r="C108" i="36"/>
  <c r="B108" i="36"/>
  <c r="A108" i="36"/>
  <c r="C107" i="36"/>
  <c r="B107" i="36"/>
  <c r="A107" i="36"/>
  <c r="C106" i="36"/>
  <c r="B106" i="36"/>
  <c r="A106" i="36"/>
  <c r="C105" i="36"/>
  <c r="B105" i="36"/>
  <c r="A105" i="36"/>
  <c r="C104" i="36"/>
  <c r="B104" i="36"/>
  <c r="A104" i="36"/>
  <c r="C103" i="36"/>
  <c r="B103" i="36"/>
  <c r="A103" i="36"/>
  <c r="C102" i="36"/>
  <c r="B102" i="36"/>
  <c r="A102" i="36"/>
  <c r="C101" i="36"/>
  <c r="B101" i="36"/>
  <c r="A101" i="36"/>
  <c r="C100" i="36"/>
  <c r="B100" i="36"/>
  <c r="A100" i="36"/>
  <c r="C99" i="36"/>
  <c r="B99" i="36"/>
  <c r="A99" i="36"/>
  <c r="C98" i="36"/>
  <c r="B98" i="36"/>
  <c r="A98" i="36"/>
  <c r="C97" i="36"/>
  <c r="B97" i="36"/>
  <c r="A97" i="36"/>
  <c r="C96" i="36"/>
  <c r="B96" i="36"/>
  <c r="A96" i="36"/>
  <c r="C95" i="36"/>
  <c r="B95" i="36"/>
  <c r="A95" i="36"/>
  <c r="C94" i="36"/>
  <c r="B94" i="36"/>
  <c r="A94" i="36"/>
  <c r="C93" i="36"/>
  <c r="B93" i="36"/>
  <c r="A93" i="36"/>
  <c r="C92" i="36"/>
  <c r="B92" i="36"/>
  <c r="A92" i="36"/>
  <c r="C91" i="36"/>
  <c r="B91" i="36"/>
  <c r="A91" i="36"/>
  <c r="C90" i="36"/>
  <c r="B90" i="36"/>
  <c r="A90" i="36"/>
  <c r="C89" i="36"/>
  <c r="B89" i="36"/>
  <c r="A89" i="36"/>
  <c r="C88" i="36"/>
  <c r="B88" i="36"/>
  <c r="A88" i="36"/>
  <c r="C87" i="36"/>
  <c r="B87" i="36"/>
  <c r="A87" i="36"/>
  <c r="C86" i="36"/>
  <c r="B86" i="36"/>
  <c r="A86" i="36"/>
  <c r="C85" i="36"/>
  <c r="B85" i="36"/>
  <c r="A85" i="36"/>
  <c r="C84" i="36"/>
  <c r="B84" i="36"/>
  <c r="A84" i="36"/>
  <c r="C83" i="36"/>
  <c r="B83" i="36"/>
  <c r="A83" i="36"/>
  <c r="C82" i="36"/>
  <c r="B82" i="36"/>
  <c r="A82" i="36"/>
  <c r="C81" i="36"/>
  <c r="B81" i="36"/>
  <c r="A81" i="36"/>
  <c r="C80" i="36"/>
  <c r="B80" i="36"/>
  <c r="A80" i="36"/>
  <c r="C79" i="36"/>
  <c r="B79" i="36"/>
  <c r="A79" i="36"/>
  <c r="C78" i="36"/>
  <c r="B78" i="36"/>
  <c r="A78" i="36"/>
  <c r="C77" i="36"/>
  <c r="B77" i="36"/>
  <c r="A77" i="36"/>
  <c r="C76" i="36"/>
  <c r="B76" i="36"/>
  <c r="A76" i="36"/>
  <c r="C75" i="36"/>
  <c r="B75" i="36"/>
  <c r="A75" i="36"/>
  <c r="C74" i="36"/>
  <c r="B74" i="36"/>
  <c r="A74" i="36"/>
  <c r="C73" i="36"/>
  <c r="B73" i="36"/>
  <c r="A73" i="36"/>
  <c r="C72" i="36"/>
  <c r="B72" i="36"/>
  <c r="C71" i="36"/>
  <c r="B71" i="36"/>
  <c r="C70" i="36"/>
  <c r="B70" i="36"/>
  <c r="C69" i="36"/>
  <c r="B69" i="36"/>
  <c r="C68" i="36"/>
  <c r="B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B57" i="36"/>
  <c r="C56" i="36"/>
  <c r="B56" i="36"/>
  <c r="C55" i="36"/>
  <c r="B55" i="36"/>
  <c r="C54" i="36"/>
  <c r="B54" i="36"/>
  <c r="C53" i="36"/>
  <c r="B53" i="36"/>
  <c r="C52" i="36"/>
  <c r="B52" i="36"/>
  <c r="C51" i="36"/>
  <c r="B51" i="36"/>
  <c r="C50" i="36"/>
  <c r="B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B3" i="36"/>
  <c r="B2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56" i="36"/>
  <c r="A55" i="36"/>
  <c r="A54" i="36"/>
  <c r="A53" i="36"/>
  <c r="A52" i="36"/>
  <c r="A51" i="36"/>
  <c r="A50" i="36"/>
  <c r="A49" i="36"/>
  <c r="A48" i="36"/>
  <c r="A47" i="36"/>
  <c r="A46" i="36"/>
  <c r="A45" i="36"/>
  <c r="A44" i="36"/>
  <c r="A43" i="36"/>
  <c r="A42" i="36"/>
  <c r="A41" i="36"/>
  <c r="A40" i="36"/>
  <c r="A39" i="36"/>
  <c r="A38" i="36"/>
  <c r="A37" i="36"/>
  <c r="A36" i="36"/>
  <c r="A35" i="36"/>
  <c r="A34" i="36"/>
  <c r="A33" i="36"/>
  <c r="A32" i="36"/>
  <c r="A31" i="36"/>
  <c r="A30" i="36"/>
  <c r="A29" i="36"/>
  <c r="A28" i="36"/>
  <c r="A27" i="36"/>
  <c r="A26" i="36"/>
  <c r="A25" i="36"/>
  <c r="A24" i="36"/>
  <c r="A23" i="36"/>
  <c r="A22" i="36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A3" i="36"/>
  <c r="E551" i="34"/>
  <c r="E550" i="34"/>
  <c r="E549" i="34"/>
  <c r="E548" i="34"/>
  <c r="E547" i="34"/>
  <c r="E546" i="34"/>
  <c r="E545" i="34"/>
  <c r="E544" i="34"/>
  <c r="E543" i="34"/>
  <c r="E542" i="34"/>
  <c r="E541" i="34"/>
  <c r="E540" i="34"/>
  <c r="E539" i="34"/>
  <c r="E538" i="34"/>
  <c r="E537" i="34"/>
  <c r="E536" i="34"/>
  <c r="E535" i="34"/>
  <c r="E534" i="34"/>
  <c r="E533" i="34"/>
  <c r="E532" i="34"/>
  <c r="E531" i="34"/>
  <c r="E530" i="34"/>
  <c r="E529" i="34"/>
  <c r="E528" i="34"/>
  <c r="E527" i="34"/>
  <c r="E526" i="34"/>
  <c r="E525" i="34"/>
  <c r="E524" i="34"/>
  <c r="E523" i="34"/>
  <c r="E522" i="34"/>
  <c r="E521" i="34"/>
  <c r="E520" i="34"/>
  <c r="E519" i="34"/>
  <c r="E518" i="34"/>
  <c r="E517" i="34"/>
  <c r="E516" i="34"/>
  <c r="E515" i="34"/>
  <c r="E514" i="34"/>
  <c r="E513" i="34"/>
  <c r="E512" i="34"/>
  <c r="E511" i="34"/>
  <c r="E510" i="34"/>
  <c r="E509" i="34"/>
  <c r="E508" i="34"/>
  <c r="E507" i="34"/>
  <c r="E506" i="34"/>
  <c r="E505" i="34"/>
  <c r="E504" i="34"/>
  <c r="E503" i="34"/>
  <c r="E502" i="34"/>
  <c r="E501" i="34"/>
  <c r="E500" i="34"/>
  <c r="E499" i="34"/>
  <c r="E498" i="34"/>
  <c r="E497" i="34"/>
  <c r="E496" i="34"/>
  <c r="E495" i="34"/>
  <c r="E494" i="34"/>
  <c r="E493" i="34"/>
  <c r="E492" i="34"/>
  <c r="E491" i="34"/>
  <c r="E490" i="34"/>
  <c r="E489" i="34"/>
  <c r="E488" i="34"/>
  <c r="E487" i="34"/>
  <c r="E486" i="34"/>
  <c r="E485" i="34"/>
  <c r="E484" i="34"/>
  <c r="E483" i="34"/>
  <c r="E482" i="34"/>
  <c r="E481" i="34"/>
  <c r="E480" i="34"/>
  <c r="E479" i="34"/>
  <c r="E478" i="34"/>
  <c r="E477" i="34"/>
  <c r="E476" i="34"/>
  <c r="E475" i="34"/>
  <c r="E474" i="34"/>
  <c r="E473" i="34"/>
  <c r="E472" i="34"/>
  <c r="E471" i="34"/>
  <c r="E470" i="34"/>
  <c r="E469" i="34"/>
  <c r="E468" i="34"/>
  <c r="E467" i="34"/>
  <c r="E466" i="34"/>
  <c r="E465" i="34"/>
  <c r="E464" i="34"/>
  <c r="E463" i="34"/>
  <c r="E462" i="34"/>
  <c r="E461" i="34"/>
  <c r="E460" i="34"/>
  <c r="E459" i="34"/>
  <c r="E458" i="34"/>
  <c r="E457" i="34"/>
  <c r="E456" i="34"/>
  <c r="E455" i="34"/>
  <c r="E454" i="34"/>
  <c r="E453" i="34"/>
  <c r="E452" i="34"/>
  <c r="E451" i="34"/>
  <c r="E450" i="34"/>
  <c r="E449" i="34"/>
  <c r="E448" i="34"/>
  <c r="E447" i="34"/>
  <c r="E446" i="34"/>
  <c r="E445" i="34"/>
  <c r="E444" i="34"/>
  <c r="E443" i="34"/>
  <c r="E442" i="34"/>
  <c r="E441" i="34"/>
  <c r="E440" i="34"/>
  <c r="E439" i="34"/>
  <c r="E438" i="34"/>
  <c r="E437" i="34"/>
  <c r="E436" i="34"/>
  <c r="E435" i="34"/>
  <c r="E434" i="34"/>
  <c r="E433" i="34"/>
  <c r="E432" i="34"/>
  <c r="E431" i="34"/>
  <c r="E430" i="34"/>
  <c r="E429" i="34"/>
  <c r="E428" i="34"/>
  <c r="E427" i="34"/>
  <c r="E426" i="34"/>
  <c r="E425" i="34"/>
  <c r="E424" i="34"/>
  <c r="E423" i="34"/>
  <c r="E422" i="34"/>
  <c r="E421" i="34"/>
  <c r="E420" i="34"/>
  <c r="E419" i="34"/>
  <c r="E418" i="34"/>
  <c r="E417" i="34"/>
  <c r="E416" i="34"/>
  <c r="E415" i="34"/>
  <c r="E414" i="34"/>
  <c r="E413" i="34"/>
  <c r="E412" i="34"/>
  <c r="E411" i="34"/>
  <c r="E410" i="34"/>
  <c r="E409" i="34"/>
  <c r="E408" i="34"/>
  <c r="E407" i="34"/>
  <c r="E406" i="34"/>
  <c r="E405" i="34"/>
  <c r="E404" i="34"/>
  <c r="E403" i="34"/>
  <c r="E402" i="34"/>
  <c r="E401" i="34"/>
  <c r="E400" i="34"/>
  <c r="E399" i="34"/>
  <c r="E398" i="34"/>
  <c r="E397" i="34"/>
  <c r="E396" i="34"/>
  <c r="E395" i="34"/>
  <c r="E394" i="34"/>
  <c r="E393" i="34"/>
  <c r="E392" i="34"/>
  <c r="E391" i="34"/>
  <c r="E390" i="34"/>
  <c r="E389" i="34"/>
  <c r="E388" i="34"/>
  <c r="E387" i="34"/>
  <c r="E386" i="34"/>
  <c r="E385" i="34"/>
  <c r="E384" i="34"/>
  <c r="E383" i="34"/>
  <c r="E382" i="34"/>
  <c r="E381" i="34"/>
  <c r="E380" i="34"/>
  <c r="E379" i="34"/>
  <c r="E378" i="34"/>
  <c r="E377" i="34"/>
  <c r="E376" i="34"/>
  <c r="E375" i="34"/>
  <c r="E374" i="34"/>
  <c r="E373" i="34"/>
  <c r="E372" i="34"/>
  <c r="E371" i="34"/>
  <c r="E370" i="34"/>
  <c r="E369" i="34"/>
  <c r="E368" i="34"/>
  <c r="E367" i="34"/>
  <c r="E366" i="34"/>
  <c r="E365" i="34"/>
  <c r="E364" i="34"/>
  <c r="E363" i="34"/>
  <c r="E362" i="34"/>
  <c r="E361" i="34"/>
  <c r="E360" i="34"/>
  <c r="E359" i="34"/>
  <c r="E358" i="34"/>
  <c r="E357" i="34"/>
  <c r="E356" i="34"/>
  <c r="E355" i="34"/>
  <c r="E354" i="34"/>
  <c r="E353" i="34"/>
  <c r="E352" i="34"/>
  <c r="E351" i="34"/>
  <c r="E350" i="34"/>
  <c r="E349" i="34"/>
  <c r="E348" i="34"/>
  <c r="E347" i="34"/>
  <c r="E346" i="34"/>
  <c r="E345" i="34"/>
  <c r="E344" i="34"/>
  <c r="E343" i="34"/>
  <c r="E342" i="34"/>
  <c r="E341" i="34"/>
  <c r="E340" i="34"/>
  <c r="E339" i="34"/>
  <c r="E338" i="34"/>
  <c r="E337" i="34"/>
  <c r="E336" i="34"/>
  <c r="E335" i="34"/>
  <c r="E334" i="34"/>
  <c r="E333" i="34"/>
  <c r="E332" i="34"/>
  <c r="E331" i="34"/>
  <c r="E330" i="34"/>
  <c r="E329" i="34"/>
  <c r="E328" i="34"/>
  <c r="E327" i="34"/>
  <c r="E326" i="34"/>
  <c r="E325" i="34"/>
  <c r="E324" i="34"/>
  <c r="E323" i="34"/>
  <c r="E322" i="34"/>
  <c r="E321" i="34"/>
  <c r="E320" i="34"/>
  <c r="E319" i="34"/>
  <c r="E318" i="34"/>
  <c r="E317" i="34"/>
  <c r="E316" i="34"/>
  <c r="E315" i="34"/>
  <c r="E314" i="34"/>
  <c r="E313" i="34"/>
  <c r="E312" i="34"/>
  <c r="E311" i="34"/>
  <c r="E310" i="34"/>
  <c r="E309" i="34"/>
  <c r="E308" i="34"/>
  <c r="E307" i="34"/>
  <c r="E306" i="34"/>
  <c r="E305" i="34"/>
  <c r="E304" i="34"/>
  <c r="E303" i="34"/>
  <c r="E302" i="34"/>
  <c r="E301" i="34"/>
  <c r="E300" i="34"/>
  <c r="E299" i="34"/>
  <c r="E298" i="34"/>
  <c r="E297" i="34"/>
  <c r="E296" i="34"/>
  <c r="E295" i="34"/>
  <c r="E294" i="34"/>
  <c r="E293" i="34"/>
  <c r="E292" i="34"/>
  <c r="E291" i="34"/>
  <c r="E290" i="34"/>
  <c r="E289" i="34"/>
  <c r="E288" i="34"/>
  <c r="E287" i="34"/>
  <c r="E286" i="34"/>
  <c r="E285" i="34"/>
  <c r="E284" i="34"/>
  <c r="E283" i="34"/>
  <c r="E282" i="34"/>
  <c r="E281" i="34"/>
  <c r="E280" i="34"/>
  <c r="E279" i="34"/>
  <c r="E278" i="34"/>
  <c r="E277" i="34"/>
  <c r="E276" i="34"/>
  <c r="E275" i="34"/>
  <c r="E274" i="34"/>
  <c r="E273" i="34"/>
  <c r="E272" i="34"/>
  <c r="E271" i="34"/>
  <c r="E270" i="34"/>
  <c r="E269" i="34"/>
  <c r="E268" i="34"/>
  <c r="E267" i="34"/>
  <c r="E266" i="34"/>
  <c r="E265" i="34"/>
  <c r="E264" i="34"/>
  <c r="E263" i="34"/>
  <c r="E262" i="34"/>
  <c r="E261" i="34"/>
  <c r="E260" i="34"/>
  <c r="E259" i="34"/>
  <c r="E258" i="34"/>
  <c r="E257" i="34"/>
  <c r="E256" i="34"/>
  <c r="E255" i="34"/>
  <c r="E254" i="34"/>
  <c r="E253" i="34"/>
  <c r="E252" i="34"/>
  <c r="E251" i="34"/>
  <c r="E250" i="34"/>
  <c r="E249" i="34"/>
  <c r="E248" i="34"/>
  <c r="E247" i="34"/>
  <c r="E246" i="34"/>
  <c r="E245" i="34"/>
  <c r="E244" i="34"/>
  <c r="E243" i="34"/>
  <c r="E242" i="34"/>
  <c r="E241" i="34"/>
  <c r="E240" i="34"/>
  <c r="E239" i="34"/>
  <c r="E238" i="34"/>
  <c r="E237" i="34"/>
  <c r="E236" i="34"/>
  <c r="E235" i="34"/>
  <c r="E234" i="34"/>
  <c r="E233" i="34"/>
  <c r="E232" i="34"/>
  <c r="E231" i="34"/>
  <c r="E230" i="34"/>
  <c r="E229" i="34"/>
  <c r="E228" i="34"/>
  <c r="E227" i="34"/>
  <c r="E226" i="34"/>
  <c r="E225" i="34"/>
  <c r="E224" i="34"/>
  <c r="E223" i="34"/>
  <c r="E222" i="34"/>
  <c r="E221" i="34"/>
  <c r="E220" i="34"/>
  <c r="E219" i="34"/>
  <c r="E218" i="34"/>
  <c r="E217" i="34"/>
  <c r="E216" i="34"/>
  <c r="E215" i="34"/>
  <c r="E214" i="34"/>
  <c r="E213" i="34"/>
  <c r="E212" i="34"/>
  <c r="E211" i="34"/>
  <c r="E210" i="34"/>
  <c r="E209" i="34"/>
  <c r="E208" i="34"/>
  <c r="E207" i="34"/>
  <c r="E206" i="34"/>
  <c r="E205" i="34"/>
  <c r="E204" i="34"/>
  <c r="E203" i="34"/>
  <c r="E202" i="34"/>
  <c r="E201" i="34"/>
  <c r="E200" i="34"/>
  <c r="E199" i="34"/>
  <c r="E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E184" i="34"/>
  <c r="E183" i="34"/>
  <c r="E182" i="34"/>
  <c r="E181" i="34"/>
  <c r="E180" i="34"/>
  <c r="E179" i="34"/>
  <c r="E178" i="34"/>
  <c r="E177" i="34"/>
  <c r="E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E155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E133" i="34"/>
  <c r="E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A2" i="36"/>
  <c r="D4" i="34"/>
  <c r="D5" i="34" s="1"/>
  <c r="D6" i="34" s="1"/>
  <c r="D7" i="34" s="1"/>
  <c r="D8" i="34" s="1"/>
  <c r="D3" i="34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G228" i="14"/>
  <c r="F228" i="14"/>
  <c r="E228" i="14"/>
  <c r="D228" i="14"/>
  <c r="C228" i="14"/>
  <c r="B228" i="14"/>
  <c r="A228" i="14"/>
  <c r="G227" i="14"/>
  <c r="F227" i="14"/>
  <c r="E227" i="14"/>
  <c r="D227" i="14"/>
  <c r="C227" i="14"/>
  <c r="B227" i="14"/>
  <c r="A227" i="14"/>
  <c r="G226" i="14"/>
  <c r="F226" i="14"/>
  <c r="E226" i="14"/>
  <c r="D226" i="14"/>
  <c r="C226" i="14"/>
  <c r="B226" i="14"/>
  <c r="A226" i="14"/>
  <c r="G225" i="14"/>
  <c r="F225" i="14"/>
  <c r="E225" i="14"/>
  <c r="D225" i="14"/>
  <c r="C225" i="14"/>
  <c r="B225" i="14"/>
  <c r="A225" i="14"/>
  <c r="G224" i="14"/>
  <c r="F224" i="14"/>
  <c r="E224" i="14"/>
  <c r="D224" i="14"/>
  <c r="C224" i="14"/>
  <c r="B224" i="14"/>
  <c r="A224" i="14"/>
  <c r="G223" i="14"/>
  <c r="F223" i="14"/>
  <c r="E223" i="14"/>
  <c r="D223" i="14"/>
  <c r="C223" i="14"/>
  <c r="B223" i="14"/>
  <c r="A223" i="14"/>
  <c r="G222" i="14"/>
  <c r="F222" i="14"/>
  <c r="E222" i="14"/>
  <c r="D222" i="14"/>
  <c r="C222" i="14"/>
  <c r="B222" i="14"/>
  <c r="A222" i="14"/>
  <c r="G221" i="14"/>
  <c r="F221" i="14"/>
  <c r="E221" i="14"/>
  <c r="D221" i="14"/>
  <c r="C221" i="14"/>
  <c r="B221" i="14"/>
  <c r="A221" i="14"/>
  <c r="T37" i="41" l="1"/>
  <c r="T43" i="41" s="1"/>
  <c r="U5" i="41"/>
  <c r="D9" i="34"/>
  <c r="U37" i="41" l="1"/>
  <c r="U43" i="41" s="1"/>
  <c r="V5" i="41"/>
  <c r="D10" i="34"/>
  <c r="AJ133" i="25"/>
  <c r="AI133" i="25"/>
  <c r="AH133" i="25"/>
  <c r="AH134" i="25" s="1"/>
  <c r="AH111" i="25"/>
  <c r="AH112" i="25" s="1"/>
  <c r="AJ110" i="25"/>
  <c r="AH110" i="25"/>
  <c r="AI110" i="25" s="1"/>
  <c r="AH42" i="25"/>
  <c r="AH41" i="25"/>
  <c r="AJ41" i="25" s="1"/>
  <c r="AJ40" i="25"/>
  <c r="AH40" i="25"/>
  <c r="AI40" i="25" s="1"/>
  <c r="AJ39" i="25"/>
  <c r="AJ38" i="25"/>
  <c r="AJ37" i="25"/>
  <c r="AJ36" i="25"/>
  <c r="AJ35" i="25"/>
  <c r="AJ34" i="25"/>
  <c r="AJ33" i="25"/>
  <c r="AJ32" i="25"/>
  <c r="AJ31" i="25"/>
  <c r="AJ30" i="25"/>
  <c r="AJ29" i="25"/>
  <c r="AJ28" i="25"/>
  <c r="AJ27" i="25"/>
  <c r="AJ26" i="25"/>
  <c r="AJ25" i="25"/>
  <c r="AJ24" i="25"/>
  <c r="AJ23" i="25"/>
  <c r="AJ22" i="25"/>
  <c r="AJ21" i="25"/>
  <c r="AJ20" i="25"/>
  <c r="AJ19" i="25"/>
  <c r="AJ18" i="25"/>
  <c r="AJ17" i="25"/>
  <c r="AJ16" i="25"/>
  <c r="AJ15" i="25"/>
  <c r="AJ14" i="25"/>
  <c r="AJ13" i="25"/>
  <c r="AJ12" i="25"/>
  <c r="AJ11" i="25"/>
  <c r="AJ10" i="25"/>
  <c r="AJ9" i="25"/>
  <c r="AJ8" i="25"/>
  <c r="AJ7" i="25"/>
  <c r="AJ6" i="25"/>
  <c r="AJ5" i="25"/>
  <c r="AJ4" i="25"/>
  <c r="AJ3" i="25"/>
  <c r="AI39" i="25"/>
  <c r="AI38" i="25"/>
  <c r="AI37" i="25"/>
  <c r="AI36" i="25"/>
  <c r="AI35" i="25"/>
  <c r="AI34" i="25"/>
  <c r="AI33" i="25"/>
  <c r="AI32" i="25"/>
  <c r="AI31" i="25"/>
  <c r="AI30" i="25"/>
  <c r="AI29" i="25"/>
  <c r="AI28" i="25"/>
  <c r="AI27" i="25"/>
  <c r="AI26" i="25"/>
  <c r="AI25" i="25"/>
  <c r="AI24" i="25"/>
  <c r="AI23" i="25"/>
  <c r="AI22" i="25"/>
  <c r="AI21" i="25"/>
  <c r="AI20" i="25"/>
  <c r="AI19" i="25"/>
  <c r="AI18" i="25"/>
  <c r="AI17" i="25"/>
  <c r="AI16" i="25"/>
  <c r="AI15" i="25"/>
  <c r="AI14" i="25"/>
  <c r="AI13" i="25"/>
  <c r="AI12" i="25"/>
  <c r="AI11" i="25"/>
  <c r="AI10" i="25"/>
  <c r="AI9" i="25"/>
  <c r="AI8" i="25"/>
  <c r="AI7" i="25"/>
  <c r="AI6" i="25"/>
  <c r="AI5" i="25"/>
  <c r="AI4" i="25"/>
  <c r="AI3" i="25"/>
  <c r="AF148" i="25"/>
  <c r="AF147" i="25"/>
  <c r="AF146" i="25"/>
  <c r="AF145" i="25"/>
  <c r="AF144" i="25"/>
  <c r="AF143" i="25"/>
  <c r="AF142" i="25"/>
  <c r="AF141" i="25"/>
  <c r="AF140" i="25"/>
  <c r="AF139" i="25"/>
  <c r="AF138" i="25"/>
  <c r="AF137" i="25"/>
  <c r="AF136" i="25"/>
  <c r="AF135" i="25"/>
  <c r="AF134" i="25"/>
  <c r="AF133" i="25"/>
  <c r="AF132" i="25"/>
  <c r="AF131" i="25"/>
  <c r="AF130" i="25"/>
  <c r="AF129" i="25"/>
  <c r="AF128" i="25"/>
  <c r="AF127" i="25"/>
  <c r="AF126" i="25"/>
  <c r="AF125" i="25"/>
  <c r="AF124" i="25"/>
  <c r="AF123" i="25"/>
  <c r="AF122" i="25"/>
  <c r="AF121" i="25"/>
  <c r="AF120" i="25"/>
  <c r="AF119" i="25"/>
  <c r="AF118" i="25"/>
  <c r="AF117" i="25"/>
  <c r="AF116" i="25"/>
  <c r="AF115" i="25"/>
  <c r="AF114" i="25"/>
  <c r="AF113" i="25"/>
  <c r="AF112" i="25"/>
  <c r="AF111" i="25"/>
  <c r="AF110" i="25"/>
  <c r="AF109" i="25"/>
  <c r="AF108" i="25"/>
  <c r="AF107" i="25"/>
  <c r="AF106" i="25"/>
  <c r="AF105" i="25"/>
  <c r="AF104" i="25"/>
  <c r="AF103" i="25"/>
  <c r="AF102" i="25"/>
  <c r="AF101" i="25"/>
  <c r="AF100" i="25"/>
  <c r="AF99" i="25"/>
  <c r="AF98" i="25"/>
  <c r="AF97" i="25"/>
  <c r="AF96" i="25"/>
  <c r="AF95" i="25"/>
  <c r="AF94" i="25"/>
  <c r="AF93" i="25"/>
  <c r="AF92" i="25"/>
  <c r="AF91" i="25"/>
  <c r="AF90" i="25"/>
  <c r="AF89" i="25"/>
  <c r="AF88" i="25"/>
  <c r="AF87" i="25"/>
  <c r="AF86" i="25"/>
  <c r="AF85" i="25"/>
  <c r="AF84" i="25"/>
  <c r="AF83" i="25"/>
  <c r="AF82" i="25"/>
  <c r="AF81" i="25"/>
  <c r="AF80" i="25"/>
  <c r="AF79" i="25"/>
  <c r="AF78" i="25"/>
  <c r="AF77" i="25"/>
  <c r="AF76" i="25"/>
  <c r="AF75" i="25"/>
  <c r="AF74" i="25"/>
  <c r="AF73" i="25"/>
  <c r="AF72" i="25"/>
  <c r="AF71" i="25"/>
  <c r="AF70" i="25"/>
  <c r="AF69" i="25"/>
  <c r="AF68" i="25"/>
  <c r="AF67" i="25"/>
  <c r="AF66" i="25"/>
  <c r="AF65" i="25"/>
  <c r="AF64" i="25"/>
  <c r="AF63" i="25"/>
  <c r="AF62" i="25"/>
  <c r="AF61" i="25"/>
  <c r="AF60" i="25"/>
  <c r="AF59" i="25"/>
  <c r="AF58" i="25"/>
  <c r="AF57" i="25"/>
  <c r="AF56" i="25"/>
  <c r="AF55" i="25"/>
  <c r="AF54" i="25"/>
  <c r="AF53" i="25"/>
  <c r="AF52" i="25"/>
  <c r="AF51" i="25"/>
  <c r="AF50" i="25"/>
  <c r="AF49" i="25"/>
  <c r="AF48" i="25"/>
  <c r="AF47" i="25"/>
  <c r="AF46" i="25"/>
  <c r="AF45" i="25"/>
  <c r="AF44" i="25"/>
  <c r="AF43" i="25"/>
  <c r="AF42" i="25"/>
  <c r="AF41" i="25"/>
  <c r="AF40" i="25"/>
  <c r="AF39" i="25"/>
  <c r="AF38" i="25"/>
  <c r="AF37" i="25"/>
  <c r="AF36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AF7" i="25"/>
  <c r="AF6" i="25"/>
  <c r="AF5" i="25"/>
  <c r="AF4" i="25"/>
  <c r="AH4" i="25"/>
  <c r="AF3" i="25"/>
  <c r="V37" i="41" l="1"/>
  <c r="V43" i="41" s="1"/>
  <c r="W5" i="41"/>
  <c r="D11" i="34"/>
  <c r="AH135" i="25"/>
  <c r="AJ134" i="25"/>
  <c r="AI134" i="25"/>
  <c r="AH113" i="25"/>
  <c r="AJ112" i="25"/>
  <c r="AI112" i="25"/>
  <c r="AI111" i="25"/>
  <c r="AJ111" i="25"/>
  <c r="AH43" i="25"/>
  <c r="AJ42" i="25"/>
  <c r="AI42" i="25"/>
  <c r="AI41" i="25"/>
  <c r="AH5" i="25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B17" i="4"/>
  <c r="X5" i="41" l="1"/>
  <c r="W37" i="41"/>
  <c r="W43" i="41" s="1"/>
  <c r="D12" i="34"/>
  <c r="AJ135" i="25"/>
  <c r="AI135" i="25"/>
  <c r="AH136" i="25"/>
  <c r="AH114" i="25"/>
  <c r="AJ113" i="25"/>
  <c r="AI113" i="25"/>
  <c r="AH44" i="25"/>
  <c r="AJ43" i="25"/>
  <c r="AI43" i="25"/>
  <c r="AH6" i="25"/>
  <c r="A43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P15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P14" i="4"/>
  <c r="P13" i="4"/>
  <c r="P12" i="4"/>
  <c r="P11" i="4"/>
  <c r="Y5" i="41" l="1"/>
  <c r="X37" i="41"/>
  <c r="X43" i="41" s="1"/>
  <c r="D13" i="34"/>
  <c r="AH137" i="25"/>
  <c r="AJ136" i="25"/>
  <c r="AI136" i="25"/>
  <c r="AH115" i="25"/>
  <c r="AJ114" i="25"/>
  <c r="AI114" i="25"/>
  <c r="AH45" i="25"/>
  <c r="AJ44" i="25"/>
  <c r="AI44" i="25"/>
  <c r="AH7" i="25"/>
  <c r="B10" i="20"/>
  <c r="O36" i="20"/>
  <c r="O46" i="20" s="1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18" i="20"/>
  <c r="M18" i="20"/>
  <c r="L18" i="20"/>
  <c r="L46" i="20" s="1"/>
  <c r="K18" i="20"/>
  <c r="J18" i="20"/>
  <c r="I18" i="20"/>
  <c r="H18" i="20"/>
  <c r="H46" i="20" s="1"/>
  <c r="G18" i="20"/>
  <c r="F18" i="20"/>
  <c r="E18" i="20"/>
  <c r="D18" i="20"/>
  <c r="D46" i="20" s="1"/>
  <c r="C18" i="20"/>
  <c r="B18" i="20"/>
  <c r="N8" i="20"/>
  <c r="N46" i="20" s="1"/>
  <c r="M8" i="20"/>
  <c r="M46" i="20" s="1"/>
  <c r="L8" i="20"/>
  <c r="K8" i="20"/>
  <c r="K46" i="20" s="1"/>
  <c r="J8" i="20"/>
  <c r="J46" i="20" s="1"/>
  <c r="I8" i="20"/>
  <c r="I46" i="20" s="1"/>
  <c r="H8" i="20"/>
  <c r="G8" i="20"/>
  <c r="G46" i="20" s="1"/>
  <c r="F8" i="20"/>
  <c r="F46" i="20" s="1"/>
  <c r="E8" i="20"/>
  <c r="E46" i="20" s="1"/>
  <c r="D8" i="20"/>
  <c r="C8" i="20"/>
  <c r="C46" i="20" s="1"/>
  <c r="B8" i="20"/>
  <c r="B46" i="20" s="1"/>
  <c r="Y37" i="41" l="1"/>
  <c r="Y43" i="41" s="1"/>
  <c r="Z5" i="41"/>
  <c r="D14" i="34"/>
  <c r="AJ137" i="25"/>
  <c r="AI137" i="25"/>
  <c r="AH138" i="25"/>
  <c r="AJ115" i="25"/>
  <c r="AI115" i="25"/>
  <c r="AH116" i="25"/>
  <c r="AJ45" i="25"/>
  <c r="AI45" i="25"/>
  <c r="AH46" i="25"/>
  <c r="AH8" i="25"/>
  <c r="C48" i="16"/>
  <c r="D48" i="16" s="1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P49" i="16"/>
  <c r="O49" i="16"/>
  <c r="N49" i="16"/>
  <c r="B50" i="16"/>
  <c r="B52" i="16"/>
  <c r="O40" i="16"/>
  <c r="O36" i="16"/>
  <c r="DE35" i="16"/>
  <c r="DD35" i="16"/>
  <c r="DC35" i="16"/>
  <c r="DB35" i="16"/>
  <c r="DA35" i="16"/>
  <c r="CZ35" i="16"/>
  <c r="CY35" i="16"/>
  <c r="CX35" i="16"/>
  <c r="CW35" i="16"/>
  <c r="CV35" i="16"/>
  <c r="CU35" i="16"/>
  <c r="CT35" i="16"/>
  <c r="CS35" i="16"/>
  <c r="CR35" i="16"/>
  <c r="CQ35" i="16"/>
  <c r="CP35" i="16"/>
  <c r="CO35" i="16"/>
  <c r="CN35" i="16"/>
  <c r="CM35" i="16"/>
  <c r="CL35" i="16"/>
  <c r="CK35" i="16"/>
  <c r="CJ35" i="16"/>
  <c r="CI35" i="16"/>
  <c r="CH35" i="16"/>
  <c r="CG35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AY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N35" i="16"/>
  <c r="DE30" i="16"/>
  <c r="DD30" i="16"/>
  <c r="DC30" i="16"/>
  <c r="DB30" i="16"/>
  <c r="DA30" i="16"/>
  <c r="CZ30" i="16"/>
  <c r="CY30" i="16"/>
  <c r="CX30" i="16"/>
  <c r="CW30" i="16"/>
  <c r="CV30" i="16"/>
  <c r="CU30" i="16"/>
  <c r="CT30" i="16"/>
  <c r="CS30" i="16"/>
  <c r="CR30" i="16"/>
  <c r="CQ30" i="16"/>
  <c r="CP30" i="16"/>
  <c r="CO30" i="16"/>
  <c r="CN30" i="16"/>
  <c r="CM30" i="16"/>
  <c r="CL30" i="16"/>
  <c r="CK30" i="16"/>
  <c r="CJ30" i="16"/>
  <c r="CI30" i="16"/>
  <c r="CH30" i="16"/>
  <c r="CG30" i="16"/>
  <c r="CF30" i="16"/>
  <c r="CE30" i="16"/>
  <c r="CD30" i="16"/>
  <c r="CC30" i="16"/>
  <c r="CB30" i="16"/>
  <c r="CA30" i="16"/>
  <c r="BZ30" i="16"/>
  <c r="BY30" i="16"/>
  <c r="BX30" i="16"/>
  <c r="BW30" i="16"/>
  <c r="BV30" i="16"/>
  <c r="BU30" i="16"/>
  <c r="BT30" i="16"/>
  <c r="BS30" i="16"/>
  <c r="BR30" i="16"/>
  <c r="BQ30" i="16"/>
  <c r="BP30" i="16"/>
  <c r="BO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T30" i="16"/>
  <c r="S30" i="16"/>
  <c r="R30" i="16"/>
  <c r="Q30" i="16"/>
  <c r="DE24" i="16"/>
  <c r="DD24" i="16"/>
  <c r="DC24" i="16"/>
  <c r="DB24" i="16"/>
  <c r="DA24" i="16"/>
  <c r="CZ24" i="16"/>
  <c r="CY24" i="16"/>
  <c r="CX24" i="16"/>
  <c r="CW24" i="16"/>
  <c r="CV24" i="16"/>
  <c r="CU24" i="16"/>
  <c r="CT24" i="16"/>
  <c r="CS24" i="16"/>
  <c r="CR24" i="16"/>
  <c r="CQ24" i="16"/>
  <c r="CP24" i="16"/>
  <c r="CO24" i="16"/>
  <c r="CN24" i="16"/>
  <c r="CM24" i="16"/>
  <c r="CL24" i="16"/>
  <c r="CK24" i="16"/>
  <c r="CJ24" i="16"/>
  <c r="CI24" i="16"/>
  <c r="CH24" i="16"/>
  <c r="CG24" i="16"/>
  <c r="CF24" i="16"/>
  <c r="CE24" i="16"/>
  <c r="CD24" i="16"/>
  <c r="CC24" i="16"/>
  <c r="CB24" i="16"/>
  <c r="CA24" i="16"/>
  <c r="BZ24" i="16"/>
  <c r="BY24" i="16"/>
  <c r="BX24" i="16"/>
  <c r="BW24" i="16"/>
  <c r="BV24" i="16"/>
  <c r="BU24" i="16"/>
  <c r="BT24" i="16"/>
  <c r="BS24" i="16"/>
  <c r="BR24" i="16"/>
  <c r="BQ24" i="16"/>
  <c r="BP24" i="16"/>
  <c r="BO24" i="16"/>
  <c r="BN24" i="16"/>
  <c r="BM24" i="16"/>
  <c r="BL24" i="16"/>
  <c r="BK24" i="16"/>
  <c r="BJ24" i="16"/>
  <c r="BI24" i="16"/>
  <c r="BH24" i="16"/>
  <c r="BG24" i="16"/>
  <c r="BF24" i="16"/>
  <c r="BE24" i="16"/>
  <c r="BD24" i="16"/>
  <c r="BC24" i="16"/>
  <c r="BB24" i="16"/>
  <c r="BA24" i="16"/>
  <c r="AZ24" i="16"/>
  <c r="AY24" i="16"/>
  <c r="AX24" i="16"/>
  <c r="AW24" i="16"/>
  <c r="AV24" i="16"/>
  <c r="AU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U23" i="16" s="1"/>
  <c r="U50" i="16" s="1"/>
  <c r="T24" i="16"/>
  <c r="S24" i="16"/>
  <c r="R24" i="16"/>
  <c r="Q24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BB10" i="16"/>
  <c r="BA10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DE9" i="16"/>
  <c r="DE49" i="16" s="1"/>
  <c r="DD9" i="16"/>
  <c r="DD49" i="16" s="1"/>
  <c r="DC9" i="16"/>
  <c r="DC49" i="16" s="1"/>
  <c r="DB9" i="16"/>
  <c r="DB49" i="16" s="1"/>
  <c r="DA9" i="16"/>
  <c r="DA49" i="16" s="1"/>
  <c r="CZ9" i="16"/>
  <c r="CZ49" i="16" s="1"/>
  <c r="CY9" i="16"/>
  <c r="CY49" i="16" s="1"/>
  <c r="CX9" i="16"/>
  <c r="CX49" i="16" s="1"/>
  <c r="CW9" i="16"/>
  <c r="CW49" i="16" s="1"/>
  <c r="CV9" i="16"/>
  <c r="CV49" i="16" s="1"/>
  <c r="CU9" i="16"/>
  <c r="CU49" i="16" s="1"/>
  <c r="CT9" i="16"/>
  <c r="CT49" i="16" s="1"/>
  <c r="CS9" i="16"/>
  <c r="CS49" i="16" s="1"/>
  <c r="CR9" i="16"/>
  <c r="CR49" i="16" s="1"/>
  <c r="CQ9" i="16"/>
  <c r="CQ49" i="16" s="1"/>
  <c r="CP9" i="16"/>
  <c r="CP49" i="16" s="1"/>
  <c r="CO9" i="16"/>
  <c r="CO49" i="16" s="1"/>
  <c r="CN9" i="16"/>
  <c r="CN49" i="16" s="1"/>
  <c r="CM9" i="16"/>
  <c r="CM49" i="16" s="1"/>
  <c r="CL9" i="16"/>
  <c r="CL49" i="16" s="1"/>
  <c r="CK9" i="16"/>
  <c r="CK49" i="16" s="1"/>
  <c r="CJ9" i="16"/>
  <c r="CJ49" i="16" s="1"/>
  <c r="CI9" i="16"/>
  <c r="CI49" i="16" s="1"/>
  <c r="CH9" i="16"/>
  <c r="CH49" i="16" s="1"/>
  <c r="CG9" i="16"/>
  <c r="CG49" i="16" s="1"/>
  <c r="CF9" i="16"/>
  <c r="CF49" i="16" s="1"/>
  <c r="CE9" i="16"/>
  <c r="CE49" i="16" s="1"/>
  <c r="CD9" i="16"/>
  <c r="CD49" i="16" s="1"/>
  <c r="CC9" i="16"/>
  <c r="CC49" i="16" s="1"/>
  <c r="CB9" i="16"/>
  <c r="CB49" i="16" s="1"/>
  <c r="CA9" i="16"/>
  <c r="CA49" i="16" s="1"/>
  <c r="BZ9" i="16"/>
  <c r="BZ49" i="16" s="1"/>
  <c r="BY9" i="16"/>
  <c r="BY49" i="16" s="1"/>
  <c r="BX9" i="16"/>
  <c r="BX49" i="16" s="1"/>
  <c r="BW9" i="16"/>
  <c r="BW49" i="16" s="1"/>
  <c r="BV9" i="16"/>
  <c r="BV49" i="16" s="1"/>
  <c r="BU9" i="16"/>
  <c r="BU49" i="16" s="1"/>
  <c r="BT9" i="16"/>
  <c r="BT49" i="16" s="1"/>
  <c r="BS9" i="16"/>
  <c r="BS49" i="16" s="1"/>
  <c r="BR9" i="16"/>
  <c r="BR49" i="16" s="1"/>
  <c r="BQ9" i="16"/>
  <c r="BQ49" i="16" s="1"/>
  <c r="BP9" i="16"/>
  <c r="BP49" i="16" s="1"/>
  <c r="BO9" i="16"/>
  <c r="BO49" i="16" s="1"/>
  <c r="BN9" i="16"/>
  <c r="BN49" i="16" s="1"/>
  <c r="BM9" i="16"/>
  <c r="BM49" i="16" s="1"/>
  <c r="BL9" i="16"/>
  <c r="BL49" i="16" s="1"/>
  <c r="BK9" i="16"/>
  <c r="BK49" i="16" s="1"/>
  <c r="BJ9" i="16"/>
  <c r="BJ49" i="16" s="1"/>
  <c r="BI9" i="16"/>
  <c r="BI49" i="16" s="1"/>
  <c r="BH9" i="16"/>
  <c r="BH49" i="16" s="1"/>
  <c r="BG9" i="16"/>
  <c r="BG49" i="16" s="1"/>
  <c r="BF9" i="16"/>
  <c r="BF49" i="16" s="1"/>
  <c r="BE9" i="16"/>
  <c r="BE49" i="16" s="1"/>
  <c r="BD9" i="16"/>
  <c r="BD49" i="16" s="1"/>
  <c r="BC9" i="16"/>
  <c r="BC49" i="16" s="1"/>
  <c r="BB9" i="16"/>
  <c r="BB49" i="16" s="1"/>
  <c r="BA9" i="16"/>
  <c r="BA49" i="16" s="1"/>
  <c r="AZ9" i="16"/>
  <c r="AZ49" i="16" s="1"/>
  <c r="AY9" i="16"/>
  <c r="AY49" i="16" s="1"/>
  <c r="AX9" i="16"/>
  <c r="AX49" i="16" s="1"/>
  <c r="AW9" i="16"/>
  <c r="AW49" i="16" s="1"/>
  <c r="AV9" i="16"/>
  <c r="AV49" i="16" s="1"/>
  <c r="AU9" i="16"/>
  <c r="AU49" i="16" s="1"/>
  <c r="AT9" i="16"/>
  <c r="AT49" i="16" s="1"/>
  <c r="AS9" i="16"/>
  <c r="AS49" i="16" s="1"/>
  <c r="AR9" i="16"/>
  <c r="AR49" i="16" s="1"/>
  <c r="AQ9" i="16"/>
  <c r="AQ49" i="16" s="1"/>
  <c r="AP9" i="16"/>
  <c r="AP49" i="16" s="1"/>
  <c r="AO9" i="16"/>
  <c r="AO49" i="16" s="1"/>
  <c r="AN9" i="16"/>
  <c r="AN49" i="16" s="1"/>
  <c r="AM9" i="16"/>
  <c r="AM49" i="16" s="1"/>
  <c r="AL9" i="16"/>
  <c r="AL49" i="16" s="1"/>
  <c r="AK9" i="16"/>
  <c r="AK49" i="16" s="1"/>
  <c r="AJ9" i="16"/>
  <c r="AJ49" i="16" s="1"/>
  <c r="AI9" i="16"/>
  <c r="AI49" i="16" s="1"/>
  <c r="AH9" i="16"/>
  <c r="AH49" i="16" s="1"/>
  <c r="AG9" i="16"/>
  <c r="AG49" i="16" s="1"/>
  <c r="AF9" i="16"/>
  <c r="AF49" i="16" s="1"/>
  <c r="AE9" i="16"/>
  <c r="AE49" i="16" s="1"/>
  <c r="AD9" i="16"/>
  <c r="AD49" i="16" s="1"/>
  <c r="AC9" i="16"/>
  <c r="AC49" i="16" s="1"/>
  <c r="AB9" i="16"/>
  <c r="AB49" i="16" s="1"/>
  <c r="AA9" i="16"/>
  <c r="AA49" i="16" s="1"/>
  <c r="Z9" i="16"/>
  <c r="Z49" i="16" s="1"/>
  <c r="Y9" i="16"/>
  <c r="Y49" i="16" s="1"/>
  <c r="X9" i="16"/>
  <c r="X49" i="16" s="1"/>
  <c r="W9" i="16"/>
  <c r="W49" i="16" s="1"/>
  <c r="V9" i="16"/>
  <c r="V49" i="16" s="1"/>
  <c r="U9" i="16"/>
  <c r="U49" i="16" s="1"/>
  <c r="T9" i="16"/>
  <c r="T49" i="16" s="1"/>
  <c r="S9" i="16"/>
  <c r="S49" i="16" s="1"/>
  <c r="R9" i="16"/>
  <c r="R49" i="16" s="1"/>
  <c r="Q9" i="16"/>
  <c r="Q49" i="16" s="1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G220" i="14"/>
  <c r="F220" i="14"/>
  <c r="D220" i="14"/>
  <c r="C220" i="14"/>
  <c r="B220" i="14"/>
  <c r="A220" i="14"/>
  <c r="G219" i="14"/>
  <c r="F219" i="14"/>
  <c r="D219" i="14"/>
  <c r="C219" i="14"/>
  <c r="B219" i="14"/>
  <c r="A219" i="14"/>
  <c r="G218" i="14"/>
  <c r="F218" i="14"/>
  <c r="D218" i="14"/>
  <c r="C218" i="14"/>
  <c r="B218" i="14"/>
  <c r="A218" i="14"/>
  <c r="G217" i="14"/>
  <c r="F217" i="14"/>
  <c r="D217" i="14"/>
  <c r="C217" i="14"/>
  <c r="B217" i="14"/>
  <c r="A217" i="14"/>
  <c r="G216" i="14"/>
  <c r="F216" i="14"/>
  <c r="D216" i="14"/>
  <c r="C216" i="14"/>
  <c r="B216" i="14"/>
  <c r="A216" i="14"/>
  <c r="G215" i="14"/>
  <c r="F215" i="14"/>
  <c r="D215" i="14"/>
  <c r="C215" i="14"/>
  <c r="B215" i="14"/>
  <c r="A215" i="14"/>
  <c r="G214" i="14"/>
  <c r="F214" i="14"/>
  <c r="D214" i="14"/>
  <c r="C214" i="14"/>
  <c r="B214" i="14"/>
  <c r="A214" i="14"/>
  <c r="G213" i="14"/>
  <c r="F213" i="14"/>
  <c r="D213" i="14"/>
  <c r="C213" i="14"/>
  <c r="B213" i="14"/>
  <c r="A213" i="14"/>
  <c r="G212" i="14"/>
  <c r="F212" i="14"/>
  <c r="D212" i="14"/>
  <c r="C212" i="14"/>
  <c r="B212" i="14"/>
  <c r="A212" i="14"/>
  <c r="G211" i="14"/>
  <c r="F211" i="14"/>
  <c r="D211" i="14"/>
  <c r="C211" i="14"/>
  <c r="B211" i="14"/>
  <c r="A211" i="14"/>
  <c r="G210" i="14"/>
  <c r="F210" i="14"/>
  <c r="D210" i="14"/>
  <c r="C210" i="14"/>
  <c r="B210" i="14"/>
  <c r="A210" i="14"/>
  <c r="G209" i="14"/>
  <c r="F209" i="14"/>
  <c r="D209" i="14"/>
  <c r="C209" i="14"/>
  <c r="B209" i="14"/>
  <c r="A209" i="14"/>
  <c r="G208" i="14"/>
  <c r="F208" i="14"/>
  <c r="D208" i="14"/>
  <c r="C208" i="14"/>
  <c r="B208" i="14"/>
  <c r="A208" i="14"/>
  <c r="G207" i="14"/>
  <c r="F207" i="14"/>
  <c r="D207" i="14"/>
  <c r="C207" i="14"/>
  <c r="B207" i="14"/>
  <c r="A207" i="14"/>
  <c r="G206" i="14"/>
  <c r="F206" i="14"/>
  <c r="D206" i="14"/>
  <c r="C206" i="14"/>
  <c r="B206" i="14"/>
  <c r="A206" i="14"/>
  <c r="G205" i="14"/>
  <c r="F205" i="14"/>
  <c r="D205" i="14"/>
  <c r="C205" i="14"/>
  <c r="B205" i="14"/>
  <c r="A205" i="14"/>
  <c r="G204" i="14"/>
  <c r="F204" i="14"/>
  <c r="D204" i="14"/>
  <c r="C204" i="14"/>
  <c r="B204" i="14"/>
  <c r="A204" i="14"/>
  <c r="G203" i="14"/>
  <c r="F203" i="14"/>
  <c r="D203" i="14"/>
  <c r="C203" i="14"/>
  <c r="B203" i="14"/>
  <c r="A203" i="14"/>
  <c r="G202" i="14"/>
  <c r="F202" i="14"/>
  <c r="D202" i="14"/>
  <c r="C202" i="14"/>
  <c r="B202" i="14"/>
  <c r="A202" i="14"/>
  <c r="G201" i="14"/>
  <c r="F201" i="14"/>
  <c r="D201" i="14"/>
  <c r="C201" i="14"/>
  <c r="B201" i="14"/>
  <c r="A201" i="14"/>
  <c r="G200" i="14"/>
  <c r="F200" i="14"/>
  <c r="D200" i="14"/>
  <c r="C200" i="14"/>
  <c r="B200" i="14"/>
  <c r="A200" i="14"/>
  <c r="G199" i="14"/>
  <c r="F199" i="14"/>
  <c r="D199" i="14"/>
  <c r="C199" i="14"/>
  <c r="B199" i="14"/>
  <c r="A199" i="14"/>
  <c r="G198" i="14"/>
  <c r="F198" i="14"/>
  <c r="D198" i="14"/>
  <c r="C198" i="14"/>
  <c r="B198" i="14"/>
  <c r="A198" i="14"/>
  <c r="G197" i="14"/>
  <c r="F197" i="14"/>
  <c r="D197" i="14"/>
  <c r="C197" i="14"/>
  <c r="B197" i="14"/>
  <c r="A197" i="14"/>
  <c r="G196" i="14"/>
  <c r="F196" i="14"/>
  <c r="D196" i="14"/>
  <c r="C196" i="14"/>
  <c r="B196" i="14"/>
  <c r="A196" i="14"/>
  <c r="G195" i="14"/>
  <c r="F195" i="14"/>
  <c r="D195" i="14"/>
  <c r="C195" i="14"/>
  <c r="B195" i="14"/>
  <c r="A195" i="14"/>
  <c r="G194" i="14"/>
  <c r="F194" i="14"/>
  <c r="D194" i="14"/>
  <c r="C194" i="14"/>
  <c r="B194" i="14"/>
  <c r="A194" i="14"/>
  <c r="G193" i="14"/>
  <c r="F193" i="14"/>
  <c r="D193" i="14"/>
  <c r="C193" i="14"/>
  <c r="B193" i="14"/>
  <c r="A193" i="14"/>
  <c r="G192" i="14"/>
  <c r="F192" i="14"/>
  <c r="D192" i="14"/>
  <c r="C192" i="14"/>
  <c r="B192" i="14"/>
  <c r="A192" i="14"/>
  <c r="G191" i="14"/>
  <c r="F191" i="14"/>
  <c r="D191" i="14"/>
  <c r="C191" i="14"/>
  <c r="B191" i="14"/>
  <c r="A191" i="14"/>
  <c r="G190" i="14"/>
  <c r="F190" i="14"/>
  <c r="D190" i="14"/>
  <c r="C190" i="14"/>
  <c r="B190" i="14"/>
  <c r="A190" i="14"/>
  <c r="G189" i="14"/>
  <c r="F189" i="14"/>
  <c r="D189" i="14"/>
  <c r="C189" i="14"/>
  <c r="B189" i="14"/>
  <c r="A189" i="14"/>
  <c r="G188" i="14"/>
  <c r="F188" i="14"/>
  <c r="D188" i="14"/>
  <c r="C188" i="14"/>
  <c r="B188" i="14"/>
  <c r="A188" i="14"/>
  <c r="G187" i="14"/>
  <c r="F187" i="14"/>
  <c r="D187" i="14"/>
  <c r="C187" i="14"/>
  <c r="B187" i="14"/>
  <c r="A187" i="14"/>
  <c r="G186" i="14"/>
  <c r="F186" i="14"/>
  <c r="D186" i="14"/>
  <c r="C186" i="14"/>
  <c r="B186" i="14"/>
  <c r="A186" i="14"/>
  <c r="G185" i="14"/>
  <c r="F185" i="14"/>
  <c r="D185" i="14"/>
  <c r="C185" i="14"/>
  <c r="B185" i="14"/>
  <c r="A185" i="14"/>
  <c r="G184" i="14"/>
  <c r="F184" i="14"/>
  <c r="D184" i="14"/>
  <c r="C184" i="14"/>
  <c r="B184" i="14"/>
  <c r="A184" i="14"/>
  <c r="G183" i="14"/>
  <c r="F183" i="14"/>
  <c r="D183" i="14"/>
  <c r="C183" i="14"/>
  <c r="B183" i="14"/>
  <c r="A183" i="14"/>
  <c r="G182" i="14"/>
  <c r="F182" i="14"/>
  <c r="D182" i="14"/>
  <c r="C182" i="14"/>
  <c r="B182" i="14"/>
  <c r="A182" i="14"/>
  <c r="G181" i="14"/>
  <c r="F181" i="14"/>
  <c r="D181" i="14"/>
  <c r="C181" i="14"/>
  <c r="B181" i="14"/>
  <c r="A181" i="14"/>
  <c r="G180" i="14"/>
  <c r="F180" i="14"/>
  <c r="D180" i="14"/>
  <c r="C180" i="14"/>
  <c r="B180" i="14"/>
  <c r="A180" i="14"/>
  <c r="G179" i="14"/>
  <c r="F179" i="14"/>
  <c r="D179" i="14"/>
  <c r="C179" i="14"/>
  <c r="B179" i="14"/>
  <c r="A179" i="14"/>
  <c r="G178" i="14"/>
  <c r="F178" i="14"/>
  <c r="D178" i="14"/>
  <c r="C178" i="14"/>
  <c r="B178" i="14"/>
  <c r="A178" i="14"/>
  <c r="G177" i="14"/>
  <c r="F177" i="14"/>
  <c r="D177" i="14"/>
  <c r="C177" i="14"/>
  <c r="B177" i="14"/>
  <c r="A177" i="14"/>
  <c r="G176" i="14"/>
  <c r="F176" i="14"/>
  <c r="D176" i="14"/>
  <c r="C176" i="14"/>
  <c r="B176" i="14"/>
  <c r="A176" i="14"/>
  <c r="G175" i="14"/>
  <c r="F175" i="14"/>
  <c r="D175" i="14"/>
  <c r="C175" i="14"/>
  <c r="B175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P56" i="14"/>
  <c r="O56" i="14" s="1"/>
  <c r="P55" i="14"/>
  <c r="E55" i="14" s="1"/>
  <c r="C173" i="14" s="1"/>
  <c r="P54" i="14"/>
  <c r="G54" i="14" s="1"/>
  <c r="D172" i="14" s="1"/>
  <c r="P53" i="14"/>
  <c r="G53" i="14" s="1"/>
  <c r="D171" i="14" s="1"/>
  <c r="P52" i="14"/>
  <c r="G52" i="14" s="1"/>
  <c r="D170" i="14" s="1"/>
  <c r="P51" i="14"/>
  <c r="G51" i="14" s="1"/>
  <c r="D169" i="14" s="1"/>
  <c r="P50" i="14"/>
  <c r="G50" i="14" s="1"/>
  <c r="D168" i="14" s="1"/>
  <c r="P49" i="14"/>
  <c r="G49" i="14" s="1"/>
  <c r="D167" i="14" s="1"/>
  <c r="P48" i="14"/>
  <c r="G48" i="14" s="1"/>
  <c r="D166" i="14" s="1"/>
  <c r="P47" i="14"/>
  <c r="G47" i="14" s="1"/>
  <c r="D165" i="14" s="1"/>
  <c r="P46" i="14"/>
  <c r="G46" i="14" s="1"/>
  <c r="D164" i="14" s="1"/>
  <c r="P45" i="14"/>
  <c r="G45" i="14" s="1"/>
  <c r="D163" i="14" s="1"/>
  <c r="P44" i="14"/>
  <c r="G44" i="14" s="1"/>
  <c r="D162" i="14" s="1"/>
  <c r="P43" i="14"/>
  <c r="G43" i="14" s="1"/>
  <c r="D161" i="14" s="1"/>
  <c r="P42" i="14"/>
  <c r="G42" i="14" s="1"/>
  <c r="D160" i="14" s="1"/>
  <c r="P41" i="14"/>
  <c r="G41" i="14" s="1"/>
  <c r="D159" i="14" s="1"/>
  <c r="P40" i="14"/>
  <c r="G40" i="14" s="1"/>
  <c r="D158" i="14" s="1"/>
  <c r="P39" i="14"/>
  <c r="G39" i="14" s="1"/>
  <c r="D157" i="14" s="1"/>
  <c r="P38" i="14"/>
  <c r="G38" i="14" s="1"/>
  <c r="D156" i="14" s="1"/>
  <c r="P37" i="14"/>
  <c r="G37" i="14" s="1"/>
  <c r="D155" i="14" s="1"/>
  <c r="P36" i="14"/>
  <c r="G36" i="14" s="1"/>
  <c r="D154" i="14" s="1"/>
  <c r="P35" i="14"/>
  <c r="G35" i="14" s="1"/>
  <c r="D153" i="14" s="1"/>
  <c r="P34" i="14"/>
  <c r="G34" i="14" s="1"/>
  <c r="D152" i="14" s="1"/>
  <c r="P33" i="14"/>
  <c r="G33" i="14" s="1"/>
  <c r="D151" i="14" s="1"/>
  <c r="P32" i="14"/>
  <c r="G32" i="14" s="1"/>
  <c r="D150" i="14" s="1"/>
  <c r="P31" i="14"/>
  <c r="G31" i="14" s="1"/>
  <c r="D149" i="14" s="1"/>
  <c r="P30" i="14"/>
  <c r="G30" i="14" s="1"/>
  <c r="D148" i="14" s="1"/>
  <c r="P29" i="14"/>
  <c r="G29" i="14" s="1"/>
  <c r="D147" i="14" s="1"/>
  <c r="P28" i="14"/>
  <c r="G28" i="14" s="1"/>
  <c r="D146" i="14" s="1"/>
  <c r="P27" i="14"/>
  <c r="G27" i="14" s="1"/>
  <c r="D145" i="14" s="1"/>
  <c r="P26" i="14"/>
  <c r="G26" i="14" s="1"/>
  <c r="D144" i="14" s="1"/>
  <c r="P25" i="14"/>
  <c r="G25" i="14" s="1"/>
  <c r="D143" i="14" s="1"/>
  <c r="P24" i="14"/>
  <c r="G24" i="14" s="1"/>
  <c r="D142" i="14" s="1"/>
  <c r="P23" i="14"/>
  <c r="G23" i="14" s="1"/>
  <c r="D141" i="14" s="1"/>
  <c r="P22" i="14"/>
  <c r="G22" i="14" s="1"/>
  <c r="D140" i="14" s="1"/>
  <c r="P21" i="14"/>
  <c r="G21" i="14" s="1"/>
  <c r="D139" i="14" s="1"/>
  <c r="P20" i="14"/>
  <c r="G20" i="14" s="1"/>
  <c r="D138" i="14" s="1"/>
  <c r="P19" i="14"/>
  <c r="G19" i="14" s="1"/>
  <c r="D137" i="14" s="1"/>
  <c r="P18" i="14"/>
  <c r="G18" i="14" s="1"/>
  <c r="D136" i="14" s="1"/>
  <c r="P17" i="14"/>
  <c r="G17" i="14" s="1"/>
  <c r="D135" i="14" s="1"/>
  <c r="P16" i="14"/>
  <c r="G16" i="14" s="1"/>
  <c r="D134" i="14" s="1"/>
  <c r="P15" i="14"/>
  <c r="G15" i="14" s="1"/>
  <c r="D133" i="14" s="1"/>
  <c r="P14" i="14"/>
  <c r="G14" i="14" s="1"/>
  <c r="D132" i="14" s="1"/>
  <c r="P13" i="14"/>
  <c r="G13" i="14" s="1"/>
  <c r="D131" i="14" s="1"/>
  <c r="P12" i="14"/>
  <c r="G12" i="14" s="1"/>
  <c r="D130" i="14" s="1"/>
  <c r="P11" i="14"/>
  <c r="G11" i="14" s="1"/>
  <c r="D129" i="14" s="1"/>
  <c r="P10" i="14"/>
  <c r="G10" i="14" s="1"/>
  <c r="D128" i="14" s="1"/>
  <c r="P9" i="14"/>
  <c r="G9" i="14" s="1"/>
  <c r="D127" i="14" s="1"/>
  <c r="P8" i="14"/>
  <c r="E8" i="14" s="1"/>
  <c r="C126" i="14" s="1"/>
  <c r="P7" i="14"/>
  <c r="G7" i="14" s="1"/>
  <c r="D125" i="14" s="1"/>
  <c r="Z37" i="41" l="1"/>
  <c r="Z43" i="41" s="1"/>
  <c r="AA5" i="41"/>
  <c r="D15" i="34"/>
  <c r="AI138" i="25"/>
  <c r="AH139" i="25"/>
  <c r="AJ138" i="25"/>
  <c r="AH117" i="25"/>
  <c r="AJ116" i="25"/>
  <c r="AI116" i="25"/>
  <c r="AI46" i="25"/>
  <c r="AJ46" i="25"/>
  <c r="AH47" i="25"/>
  <c r="AH9" i="25"/>
  <c r="E48" i="16"/>
  <c r="D52" i="16"/>
  <c r="C52" i="16"/>
  <c r="O53" i="16"/>
  <c r="P53" i="16"/>
  <c r="U53" i="16"/>
  <c r="N53" i="16"/>
  <c r="S23" i="16"/>
  <c r="S50" i="16" s="1"/>
  <c r="S53" i="16" s="1"/>
  <c r="M9" i="16"/>
  <c r="M7" i="16" s="1"/>
  <c r="D9" i="16"/>
  <c r="L9" i="16"/>
  <c r="T23" i="16"/>
  <c r="DB23" i="16"/>
  <c r="DB50" i="16" s="1"/>
  <c r="DB53" i="16" s="1"/>
  <c r="E9" i="16"/>
  <c r="AC23" i="16"/>
  <c r="AC50" i="16" s="1"/>
  <c r="AC53" i="16" s="1"/>
  <c r="AK23" i="16"/>
  <c r="AS23" i="16"/>
  <c r="BI23" i="16"/>
  <c r="V23" i="16"/>
  <c r="AD23" i="16"/>
  <c r="AD50" i="16" s="1"/>
  <c r="AD53" i="16" s="1"/>
  <c r="AL23" i="16"/>
  <c r="AT23" i="16"/>
  <c r="AT50" i="16" s="1"/>
  <c r="AT53" i="16" s="1"/>
  <c r="BB23" i="16"/>
  <c r="BB50" i="16" s="1"/>
  <c r="BB53" i="16" s="1"/>
  <c r="BJ23" i="16"/>
  <c r="BR23" i="16"/>
  <c r="BR50" i="16" s="1"/>
  <c r="BR53" i="16" s="1"/>
  <c r="BZ23" i="16"/>
  <c r="BZ50" i="16" s="1"/>
  <c r="BZ53" i="16" s="1"/>
  <c r="CH23" i="16"/>
  <c r="CP23" i="16"/>
  <c r="CP50" i="16" s="1"/>
  <c r="CP53" i="16" s="1"/>
  <c r="CX23" i="16"/>
  <c r="DC23" i="16"/>
  <c r="DC50" i="16" s="1"/>
  <c r="DC53" i="16" s="1"/>
  <c r="BX23" i="16"/>
  <c r="BX50" i="16" s="1"/>
  <c r="BX53" i="16" s="1"/>
  <c r="CF23" i="16"/>
  <c r="CF50" i="16" s="1"/>
  <c r="CF53" i="16" s="1"/>
  <c r="DD23" i="16"/>
  <c r="DD50" i="16" s="1"/>
  <c r="DD53" i="16" s="1"/>
  <c r="G9" i="16"/>
  <c r="H9" i="16"/>
  <c r="W23" i="16"/>
  <c r="W50" i="16" s="1"/>
  <c r="W53" i="16" s="1"/>
  <c r="AE23" i="16"/>
  <c r="AM23" i="16"/>
  <c r="AU23" i="16"/>
  <c r="AU50" i="16" s="1"/>
  <c r="AU53" i="16" s="1"/>
  <c r="BC23" i="16"/>
  <c r="BC50" i="16" s="1"/>
  <c r="BC53" i="16" s="1"/>
  <c r="BK23" i="16"/>
  <c r="BS23" i="16"/>
  <c r="CA23" i="16"/>
  <c r="CI23" i="16"/>
  <c r="CI50" i="16" s="1"/>
  <c r="CI53" i="16" s="1"/>
  <c r="CQ23" i="16"/>
  <c r="CY23" i="16"/>
  <c r="AA23" i="16"/>
  <c r="AA50" i="16" s="1"/>
  <c r="AA53" i="16" s="1"/>
  <c r="AI23" i="16"/>
  <c r="AI50" i="16" s="1"/>
  <c r="AI53" i="16" s="1"/>
  <c r="AQ23" i="16"/>
  <c r="AY23" i="16"/>
  <c r="BG23" i="16"/>
  <c r="BO23" i="16"/>
  <c r="BW23" i="16"/>
  <c r="CE23" i="16"/>
  <c r="CE50" i="16" s="1"/>
  <c r="CE53" i="16" s="1"/>
  <c r="CM23" i="16"/>
  <c r="CM50" i="16" s="1"/>
  <c r="CM53" i="16" s="1"/>
  <c r="CU23" i="16"/>
  <c r="BA23" i="16"/>
  <c r="BQ23" i="16"/>
  <c r="CO23" i="16"/>
  <c r="DE23" i="16"/>
  <c r="BN23" i="16"/>
  <c r="BY23" i="16"/>
  <c r="CG23" i="16"/>
  <c r="CW23" i="16"/>
  <c r="I9" i="16"/>
  <c r="Z23" i="16"/>
  <c r="AP23" i="16"/>
  <c r="BF23" i="16"/>
  <c r="BV23" i="16"/>
  <c r="CL23" i="16"/>
  <c r="X23" i="16"/>
  <c r="AF23" i="16"/>
  <c r="AN23" i="16"/>
  <c r="AV23" i="16"/>
  <c r="BD23" i="16"/>
  <c r="BL23" i="16"/>
  <c r="BT23" i="16"/>
  <c r="CB23" i="16"/>
  <c r="CJ23" i="16"/>
  <c r="CR23" i="16"/>
  <c r="CZ23" i="16"/>
  <c r="AR23" i="16"/>
  <c r="BH23" i="16"/>
  <c r="F9" i="16"/>
  <c r="AG23" i="16"/>
  <c r="BE23" i="16"/>
  <c r="BE50" i="16" s="1"/>
  <c r="BE53" i="16" s="1"/>
  <c r="CC23" i="16"/>
  <c r="DA23" i="16"/>
  <c r="C9" i="16"/>
  <c r="K9" i="16"/>
  <c r="R23" i="16"/>
  <c r="AH23" i="16"/>
  <c r="AX23" i="16"/>
  <c r="CD23" i="16"/>
  <c r="CT23" i="16"/>
  <c r="Y23" i="16"/>
  <c r="AW23" i="16"/>
  <c r="BU23" i="16"/>
  <c r="CK23" i="16"/>
  <c r="AO23" i="16"/>
  <c r="AO50" i="16" s="1"/>
  <c r="AO53" i="16" s="1"/>
  <c r="BM23" i="16"/>
  <c r="CS23" i="16"/>
  <c r="AB23" i="16"/>
  <c r="AJ23" i="16"/>
  <c r="AZ23" i="16"/>
  <c r="BP23" i="16"/>
  <c r="CN23" i="16"/>
  <c r="CV23" i="16"/>
  <c r="U7" i="16"/>
  <c r="B9" i="16"/>
  <c r="B49" i="16" s="1"/>
  <c r="B53" i="16" s="1"/>
  <c r="J9" i="16"/>
  <c r="Q23" i="16"/>
  <c r="O16" i="14"/>
  <c r="O10" i="14"/>
  <c r="O48" i="14"/>
  <c r="O29" i="14"/>
  <c r="O13" i="14"/>
  <c r="O19" i="14"/>
  <c r="M46" i="14"/>
  <c r="F164" i="14" s="1"/>
  <c r="M10" i="14"/>
  <c r="F128" i="14" s="1"/>
  <c r="O21" i="14"/>
  <c r="C10" i="14"/>
  <c r="B128" i="14" s="1"/>
  <c r="O20" i="14"/>
  <c r="O28" i="14"/>
  <c r="O7" i="14"/>
  <c r="M22" i="14"/>
  <c r="F140" i="14" s="1"/>
  <c r="O23" i="14"/>
  <c r="O33" i="14"/>
  <c r="O53" i="14"/>
  <c r="O34" i="14"/>
  <c r="O44" i="14"/>
  <c r="K54" i="14"/>
  <c r="E172" i="14" s="1"/>
  <c r="M40" i="14"/>
  <c r="F158" i="14" s="1"/>
  <c r="C26" i="14"/>
  <c r="B144" i="14" s="1"/>
  <c r="O31" i="14"/>
  <c r="O35" i="14"/>
  <c r="O40" i="14"/>
  <c r="O50" i="14"/>
  <c r="O22" i="14"/>
  <c r="O32" i="14"/>
  <c r="O36" i="14"/>
  <c r="O41" i="14"/>
  <c r="O46" i="14"/>
  <c r="O12" i="14"/>
  <c r="O17" i="14"/>
  <c r="O25" i="14"/>
  <c r="C34" i="14"/>
  <c r="B152" i="14" s="1"/>
  <c r="O51" i="14"/>
  <c r="O9" i="14"/>
  <c r="C22" i="14"/>
  <c r="B140" i="14" s="1"/>
  <c r="M34" i="14"/>
  <c r="F152" i="14" s="1"/>
  <c r="O43" i="14"/>
  <c r="O47" i="14"/>
  <c r="C38" i="14"/>
  <c r="B156" i="14" s="1"/>
  <c r="C50" i="14"/>
  <c r="B168" i="14" s="1"/>
  <c r="O8" i="14"/>
  <c r="O11" i="14"/>
  <c r="C16" i="14"/>
  <c r="B134" i="14" s="1"/>
  <c r="C32" i="14"/>
  <c r="B150" i="14" s="1"/>
  <c r="O38" i="14"/>
  <c r="M50" i="14"/>
  <c r="F168" i="14" s="1"/>
  <c r="O18" i="14"/>
  <c r="O37" i="14"/>
  <c r="O49" i="14"/>
  <c r="O52" i="14"/>
  <c r="C14" i="14"/>
  <c r="B132" i="14" s="1"/>
  <c r="M26" i="14"/>
  <c r="F144" i="14" s="1"/>
  <c r="C8" i="14"/>
  <c r="B126" i="14" s="1"/>
  <c r="O14" i="14"/>
  <c r="O26" i="14"/>
  <c r="C30" i="14"/>
  <c r="B148" i="14" s="1"/>
  <c r="O39" i="14"/>
  <c r="C42" i="14"/>
  <c r="B160" i="14" s="1"/>
  <c r="O45" i="14"/>
  <c r="C48" i="14"/>
  <c r="B166" i="14" s="1"/>
  <c r="C18" i="14"/>
  <c r="B136" i="14" s="1"/>
  <c r="C24" i="14"/>
  <c r="B142" i="14" s="1"/>
  <c r="M30" i="14"/>
  <c r="F148" i="14" s="1"/>
  <c r="M42" i="14"/>
  <c r="F160" i="14" s="1"/>
  <c r="O15" i="14"/>
  <c r="M18" i="14"/>
  <c r="F136" i="14" s="1"/>
  <c r="O24" i="14"/>
  <c r="O27" i="14"/>
  <c r="O30" i="14"/>
  <c r="C40" i="14"/>
  <c r="B158" i="14" s="1"/>
  <c r="O42" i="14"/>
  <c r="C46" i="14"/>
  <c r="B164" i="14" s="1"/>
  <c r="C56" i="14"/>
  <c r="B174" i="14" s="1"/>
  <c r="E56" i="14"/>
  <c r="C174" i="14" s="1"/>
  <c r="M8" i="14"/>
  <c r="F126" i="14" s="1"/>
  <c r="M16" i="14"/>
  <c r="F134" i="14" s="1"/>
  <c r="M24" i="14"/>
  <c r="F142" i="14" s="1"/>
  <c r="M32" i="14"/>
  <c r="F150" i="14" s="1"/>
  <c r="M48" i="14"/>
  <c r="F166" i="14" s="1"/>
  <c r="G56" i="14"/>
  <c r="D174" i="14" s="1"/>
  <c r="I56" i="14"/>
  <c r="G174" i="14" s="1"/>
  <c r="M14" i="14"/>
  <c r="F132" i="14" s="1"/>
  <c r="M38" i="14"/>
  <c r="F156" i="14" s="1"/>
  <c r="K56" i="14"/>
  <c r="E174" i="14" s="1"/>
  <c r="C12" i="14"/>
  <c r="B130" i="14" s="1"/>
  <c r="C20" i="14"/>
  <c r="B138" i="14" s="1"/>
  <c r="C28" i="14"/>
  <c r="B146" i="14" s="1"/>
  <c r="C36" i="14"/>
  <c r="B154" i="14" s="1"/>
  <c r="C44" i="14"/>
  <c r="B162" i="14" s="1"/>
  <c r="C52" i="14"/>
  <c r="B170" i="14" s="1"/>
  <c r="I55" i="14"/>
  <c r="M12" i="14"/>
  <c r="F130" i="14" s="1"/>
  <c r="M20" i="14"/>
  <c r="F138" i="14" s="1"/>
  <c r="M28" i="14"/>
  <c r="F146" i="14" s="1"/>
  <c r="M36" i="14"/>
  <c r="F154" i="14" s="1"/>
  <c r="M44" i="14"/>
  <c r="F162" i="14" s="1"/>
  <c r="M52" i="14"/>
  <c r="F170" i="14" s="1"/>
  <c r="O55" i="14"/>
  <c r="K55" i="14"/>
  <c r="E173" i="14" s="1"/>
  <c r="M56" i="14"/>
  <c r="F174" i="14" s="1"/>
  <c r="C7" i="14"/>
  <c r="B125" i="14" s="1"/>
  <c r="C11" i="14"/>
  <c r="B129" i="14" s="1"/>
  <c r="C15" i="14"/>
  <c r="B133" i="14" s="1"/>
  <c r="C19" i="14"/>
  <c r="B137" i="14" s="1"/>
  <c r="C21" i="14"/>
  <c r="B139" i="14" s="1"/>
  <c r="C23" i="14"/>
  <c r="B141" i="14" s="1"/>
  <c r="C25" i="14"/>
  <c r="B143" i="14" s="1"/>
  <c r="C27" i="14"/>
  <c r="B145" i="14" s="1"/>
  <c r="C29" i="14"/>
  <c r="B147" i="14" s="1"/>
  <c r="C31" i="14"/>
  <c r="B149" i="14" s="1"/>
  <c r="C33" i="14"/>
  <c r="B151" i="14" s="1"/>
  <c r="C35" i="14"/>
  <c r="B153" i="14" s="1"/>
  <c r="C37" i="14"/>
  <c r="B155" i="14" s="1"/>
  <c r="C39" i="14"/>
  <c r="B157" i="14" s="1"/>
  <c r="C41" i="14"/>
  <c r="B159" i="14" s="1"/>
  <c r="C43" i="14"/>
  <c r="B161" i="14" s="1"/>
  <c r="C45" i="14"/>
  <c r="B163" i="14" s="1"/>
  <c r="C47" i="14"/>
  <c r="B165" i="14" s="1"/>
  <c r="C49" i="14"/>
  <c r="B167" i="14" s="1"/>
  <c r="C51" i="14"/>
  <c r="B169" i="14" s="1"/>
  <c r="C53" i="14"/>
  <c r="B171" i="14" s="1"/>
  <c r="C9" i="14"/>
  <c r="B127" i="14" s="1"/>
  <c r="C13" i="14"/>
  <c r="B131" i="14" s="1"/>
  <c r="C17" i="14"/>
  <c r="B135" i="14" s="1"/>
  <c r="M7" i="14"/>
  <c r="F125" i="14" s="1"/>
  <c r="M9" i="14"/>
  <c r="F127" i="14" s="1"/>
  <c r="M11" i="14"/>
  <c r="F129" i="14" s="1"/>
  <c r="M13" i="14"/>
  <c r="F131" i="14" s="1"/>
  <c r="M15" i="14"/>
  <c r="F133" i="14" s="1"/>
  <c r="M17" i="14"/>
  <c r="F135" i="14" s="1"/>
  <c r="M19" i="14"/>
  <c r="F137" i="14" s="1"/>
  <c r="M21" i="14"/>
  <c r="F139" i="14" s="1"/>
  <c r="M23" i="14"/>
  <c r="F141" i="14" s="1"/>
  <c r="M25" i="14"/>
  <c r="F143" i="14" s="1"/>
  <c r="M27" i="14"/>
  <c r="F145" i="14" s="1"/>
  <c r="M29" i="14"/>
  <c r="F147" i="14" s="1"/>
  <c r="M31" i="14"/>
  <c r="F149" i="14" s="1"/>
  <c r="M33" i="14"/>
  <c r="F151" i="14" s="1"/>
  <c r="M35" i="14"/>
  <c r="F153" i="14" s="1"/>
  <c r="M37" i="14"/>
  <c r="F155" i="14" s="1"/>
  <c r="M39" i="14"/>
  <c r="F157" i="14" s="1"/>
  <c r="M41" i="14"/>
  <c r="F159" i="14" s="1"/>
  <c r="M43" i="14"/>
  <c r="F161" i="14" s="1"/>
  <c r="M45" i="14"/>
  <c r="F163" i="14" s="1"/>
  <c r="M47" i="14"/>
  <c r="F165" i="14" s="1"/>
  <c r="M49" i="14"/>
  <c r="F167" i="14" s="1"/>
  <c r="M51" i="14"/>
  <c r="F169" i="14" s="1"/>
  <c r="M53" i="14"/>
  <c r="F171" i="14" s="1"/>
  <c r="G8" i="14"/>
  <c r="D126" i="14" s="1"/>
  <c r="I7" i="14"/>
  <c r="I8" i="14"/>
  <c r="I9" i="14"/>
  <c r="I10" i="14"/>
  <c r="I11" i="14"/>
  <c r="G129" i="14" s="1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G148" i="14" s="1"/>
  <c r="I31" i="14"/>
  <c r="I32" i="14"/>
  <c r="I33" i="14"/>
  <c r="I34" i="14"/>
  <c r="I35" i="14"/>
  <c r="I36" i="14"/>
  <c r="I37" i="14"/>
  <c r="I38" i="14"/>
  <c r="G156" i="14" s="1"/>
  <c r="I39" i="14"/>
  <c r="I40" i="14"/>
  <c r="I41" i="14"/>
  <c r="I42" i="14"/>
  <c r="I43" i="14"/>
  <c r="I44" i="14"/>
  <c r="I45" i="14"/>
  <c r="I46" i="14"/>
  <c r="I47" i="14"/>
  <c r="G165" i="14" s="1"/>
  <c r="I48" i="14"/>
  <c r="I49" i="14"/>
  <c r="I50" i="14"/>
  <c r="I51" i="14"/>
  <c r="I52" i="14"/>
  <c r="I53" i="14"/>
  <c r="I54" i="14"/>
  <c r="G55" i="14"/>
  <c r="D173" i="14" s="1"/>
  <c r="M54" i="14"/>
  <c r="F172" i="14" s="1"/>
  <c r="O54" i="14"/>
  <c r="M55" i="14"/>
  <c r="F173" i="14" s="1"/>
  <c r="E7" i="14"/>
  <c r="C125" i="14" s="1"/>
  <c r="E9" i="14"/>
  <c r="C127" i="14" s="1"/>
  <c r="E10" i="14"/>
  <c r="C128" i="14" s="1"/>
  <c r="E11" i="14"/>
  <c r="C129" i="14" s="1"/>
  <c r="E12" i="14"/>
  <c r="C130" i="14" s="1"/>
  <c r="E13" i="14"/>
  <c r="C131" i="14" s="1"/>
  <c r="E14" i="14"/>
  <c r="C132" i="14" s="1"/>
  <c r="E15" i="14"/>
  <c r="C133" i="14" s="1"/>
  <c r="E16" i="14"/>
  <c r="C134" i="14" s="1"/>
  <c r="E17" i="14"/>
  <c r="C135" i="14" s="1"/>
  <c r="E18" i="14"/>
  <c r="C136" i="14" s="1"/>
  <c r="E19" i="14"/>
  <c r="C137" i="14" s="1"/>
  <c r="E20" i="14"/>
  <c r="C138" i="14" s="1"/>
  <c r="E21" i="14"/>
  <c r="C139" i="14" s="1"/>
  <c r="E22" i="14"/>
  <c r="C140" i="14" s="1"/>
  <c r="E23" i="14"/>
  <c r="C141" i="14" s="1"/>
  <c r="E24" i="14"/>
  <c r="C142" i="14" s="1"/>
  <c r="E25" i="14"/>
  <c r="C143" i="14" s="1"/>
  <c r="E26" i="14"/>
  <c r="C144" i="14" s="1"/>
  <c r="E27" i="14"/>
  <c r="C145" i="14" s="1"/>
  <c r="E28" i="14"/>
  <c r="C146" i="14" s="1"/>
  <c r="E29" i="14"/>
  <c r="C147" i="14" s="1"/>
  <c r="E30" i="14"/>
  <c r="C148" i="14" s="1"/>
  <c r="E31" i="14"/>
  <c r="C149" i="14" s="1"/>
  <c r="E32" i="14"/>
  <c r="C150" i="14" s="1"/>
  <c r="E33" i="14"/>
  <c r="C151" i="14" s="1"/>
  <c r="E34" i="14"/>
  <c r="C152" i="14" s="1"/>
  <c r="E35" i="14"/>
  <c r="C153" i="14" s="1"/>
  <c r="E36" i="14"/>
  <c r="C154" i="14" s="1"/>
  <c r="E37" i="14"/>
  <c r="C155" i="14" s="1"/>
  <c r="E38" i="14"/>
  <c r="C156" i="14" s="1"/>
  <c r="E39" i="14"/>
  <c r="C157" i="14" s="1"/>
  <c r="E40" i="14"/>
  <c r="C158" i="14" s="1"/>
  <c r="E41" i="14"/>
  <c r="C159" i="14" s="1"/>
  <c r="E42" i="14"/>
  <c r="C160" i="14" s="1"/>
  <c r="E43" i="14"/>
  <c r="C161" i="14" s="1"/>
  <c r="E44" i="14"/>
  <c r="C162" i="14" s="1"/>
  <c r="E45" i="14"/>
  <c r="C163" i="14" s="1"/>
  <c r="E46" i="14"/>
  <c r="C164" i="14" s="1"/>
  <c r="E47" i="14"/>
  <c r="C165" i="14" s="1"/>
  <c r="E48" i="14"/>
  <c r="C166" i="14" s="1"/>
  <c r="E49" i="14"/>
  <c r="C167" i="14" s="1"/>
  <c r="E50" i="14"/>
  <c r="C168" i="14" s="1"/>
  <c r="E51" i="14"/>
  <c r="C169" i="14" s="1"/>
  <c r="E52" i="14"/>
  <c r="C170" i="14" s="1"/>
  <c r="E53" i="14"/>
  <c r="C171" i="14" s="1"/>
  <c r="E54" i="14"/>
  <c r="C172" i="14" s="1"/>
  <c r="C55" i="14"/>
  <c r="B173" i="14" s="1"/>
  <c r="C54" i="14"/>
  <c r="B172" i="14" s="1"/>
  <c r="AA37" i="41" l="1"/>
  <c r="AA43" i="41" s="1"/>
  <c r="AB5" i="41"/>
  <c r="D16" i="34"/>
  <c r="AH140" i="25"/>
  <c r="AJ139" i="25"/>
  <c r="AI139" i="25"/>
  <c r="AH118" i="25"/>
  <c r="AJ117" i="25"/>
  <c r="AI117" i="25"/>
  <c r="AH48" i="25"/>
  <c r="AJ47" i="25"/>
  <c r="AI47" i="25"/>
  <c r="AH10" i="25"/>
  <c r="E52" i="16"/>
  <c r="F48" i="16"/>
  <c r="BZ7" i="16"/>
  <c r="S7" i="16"/>
  <c r="AU7" i="16"/>
  <c r="BB7" i="16"/>
  <c r="BX7" i="16"/>
  <c r="BE7" i="16"/>
  <c r="CI7" i="16"/>
  <c r="CM7" i="16"/>
  <c r="CF7" i="16"/>
  <c r="M49" i="16"/>
  <c r="M53" i="16" s="1"/>
  <c r="AT7" i="16"/>
  <c r="CE7" i="16"/>
  <c r="AD7" i="16"/>
  <c r="DC7" i="16"/>
  <c r="DB7" i="16"/>
  <c r="CS7" i="16"/>
  <c r="CS50" i="16"/>
  <c r="CS53" i="16" s="1"/>
  <c r="DA7" i="16"/>
  <c r="DA50" i="16"/>
  <c r="DA53" i="16" s="1"/>
  <c r="BH7" i="16"/>
  <c r="BH50" i="16"/>
  <c r="BH53" i="16" s="1"/>
  <c r="BD7" i="16"/>
  <c r="BD50" i="16"/>
  <c r="BD53" i="16" s="1"/>
  <c r="AP7" i="16"/>
  <c r="AP50" i="16"/>
  <c r="AP53" i="16" s="1"/>
  <c r="BY7" i="16"/>
  <c r="BY50" i="16"/>
  <c r="BY53" i="16" s="1"/>
  <c r="AQ7" i="16"/>
  <c r="AQ50" i="16"/>
  <c r="AQ53" i="16" s="1"/>
  <c r="BK7" i="16"/>
  <c r="BK50" i="16"/>
  <c r="BK53" i="16" s="1"/>
  <c r="D7" i="16"/>
  <c r="D49" i="16"/>
  <c r="D53" i="16" s="1"/>
  <c r="BM7" i="16"/>
  <c r="BM50" i="16"/>
  <c r="BM53" i="16" s="1"/>
  <c r="AR7" i="16"/>
  <c r="AR50" i="16"/>
  <c r="AR53" i="16" s="1"/>
  <c r="BJ7" i="16"/>
  <c r="BJ50" i="16"/>
  <c r="BJ53" i="16" s="1"/>
  <c r="AN7" i="16"/>
  <c r="AN50" i="16"/>
  <c r="AN53" i="16" s="1"/>
  <c r="AO7" i="16"/>
  <c r="CN7" i="16"/>
  <c r="CN50" i="16"/>
  <c r="CN53" i="16" s="1"/>
  <c r="BC7" i="16"/>
  <c r="AX7" i="16"/>
  <c r="AX50" i="16"/>
  <c r="AX53" i="16" s="1"/>
  <c r="AG7" i="16"/>
  <c r="AG50" i="16"/>
  <c r="AG53" i="16" s="1"/>
  <c r="CR7" i="16"/>
  <c r="CR50" i="16"/>
  <c r="CR53" i="16" s="1"/>
  <c r="AF7" i="16"/>
  <c r="AF50" i="16"/>
  <c r="AF53" i="16" s="1"/>
  <c r="AI7" i="16"/>
  <c r="DE7" i="16"/>
  <c r="DE50" i="16"/>
  <c r="DE53" i="16" s="1"/>
  <c r="CY7" i="16"/>
  <c r="CY50" i="16"/>
  <c r="CY53" i="16" s="1"/>
  <c r="AM7" i="16"/>
  <c r="AM50" i="16"/>
  <c r="AM53" i="16" s="1"/>
  <c r="E7" i="16"/>
  <c r="E49" i="16"/>
  <c r="E53" i="16" s="1"/>
  <c r="Q7" i="16"/>
  <c r="Q50" i="16"/>
  <c r="Q53" i="16" s="1"/>
  <c r="BP7" i="16"/>
  <c r="BP50" i="16"/>
  <c r="BP53" i="16" s="1"/>
  <c r="CK7" i="16"/>
  <c r="CK50" i="16"/>
  <c r="CK53" i="16" s="1"/>
  <c r="AH7" i="16"/>
  <c r="AH50" i="16"/>
  <c r="AH53" i="16" s="1"/>
  <c r="F7" i="16"/>
  <c r="F49" i="16"/>
  <c r="F53" i="16" s="1"/>
  <c r="CJ7" i="16"/>
  <c r="CJ50" i="16"/>
  <c r="CJ53" i="16" s="1"/>
  <c r="X7" i="16"/>
  <c r="X50" i="16"/>
  <c r="X53" i="16" s="1"/>
  <c r="AA7" i="16"/>
  <c r="CO7" i="16"/>
  <c r="CO50" i="16"/>
  <c r="CO53" i="16" s="1"/>
  <c r="BW7" i="16"/>
  <c r="BW50" i="16"/>
  <c r="BW53" i="16" s="1"/>
  <c r="CQ7" i="16"/>
  <c r="CQ50" i="16"/>
  <c r="CQ53" i="16" s="1"/>
  <c r="AE7" i="16"/>
  <c r="AE50" i="16"/>
  <c r="AE53" i="16" s="1"/>
  <c r="CX7" i="16"/>
  <c r="CX50" i="16"/>
  <c r="CX53" i="16" s="1"/>
  <c r="AL7" i="16"/>
  <c r="AL50" i="16"/>
  <c r="AL53" i="16" s="1"/>
  <c r="AS7" i="16"/>
  <c r="AS50" i="16"/>
  <c r="AS53" i="16" s="1"/>
  <c r="R7" i="16"/>
  <c r="R50" i="16"/>
  <c r="R53" i="16" s="1"/>
  <c r="I7" i="16"/>
  <c r="I49" i="16"/>
  <c r="I53" i="16" s="1"/>
  <c r="AJ7" i="16"/>
  <c r="AJ50" i="16"/>
  <c r="AJ53" i="16" s="1"/>
  <c r="AW7" i="16"/>
  <c r="AW50" i="16"/>
  <c r="AW53" i="16" s="1"/>
  <c r="K7" i="16"/>
  <c r="K49" i="16"/>
  <c r="K53" i="16" s="1"/>
  <c r="W7" i="16"/>
  <c r="BT7" i="16"/>
  <c r="BT50" i="16"/>
  <c r="BT53" i="16" s="1"/>
  <c r="BV7" i="16"/>
  <c r="BV50" i="16"/>
  <c r="BV53" i="16" s="1"/>
  <c r="CW7" i="16"/>
  <c r="CW50" i="16"/>
  <c r="CW53" i="16" s="1"/>
  <c r="BN7" i="16"/>
  <c r="BN50" i="16"/>
  <c r="BN53" i="16" s="1"/>
  <c r="BA7" i="16"/>
  <c r="BA50" i="16"/>
  <c r="BA53" i="16" s="1"/>
  <c r="BG7" i="16"/>
  <c r="BG50" i="16"/>
  <c r="BG53" i="16" s="1"/>
  <c r="CA7" i="16"/>
  <c r="CA50" i="16"/>
  <c r="CA53" i="16" s="1"/>
  <c r="H7" i="16"/>
  <c r="H49" i="16"/>
  <c r="H53" i="16" s="1"/>
  <c r="CH7" i="16"/>
  <c r="CH50" i="16"/>
  <c r="CH53" i="16" s="1"/>
  <c r="V7" i="16"/>
  <c r="V50" i="16"/>
  <c r="V53" i="16" s="1"/>
  <c r="T7" i="16"/>
  <c r="T50" i="16"/>
  <c r="T53" i="16" s="1"/>
  <c r="CT7" i="16"/>
  <c r="CT50" i="16"/>
  <c r="CT53" i="16" s="1"/>
  <c r="CC7" i="16"/>
  <c r="CC50" i="16"/>
  <c r="CC53" i="16" s="1"/>
  <c r="AV7" i="16"/>
  <c r="AV50" i="16"/>
  <c r="AV53" i="16" s="1"/>
  <c r="Z7" i="16"/>
  <c r="Z50" i="16"/>
  <c r="Z53" i="16" s="1"/>
  <c r="BR7" i="16"/>
  <c r="CU7" i="16"/>
  <c r="CU50" i="16"/>
  <c r="CU53" i="16" s="1"/>
  <c r="AK7" i="16"/>
  <c r="AK50" i="16"/>
  <c r="AK53" i="16" s="1"/>
  <c r="CV7" i="16"/>
  <c r="CV50" i="16"/>
  <c r="CV53" i="16" s="1"/>
  <c r="CD7" i="16"/>
  <c r="CD50" i="16"/>
  <c r="CD53" i="16" s="1"/>
  <c r="CZ7" i="16"/>
  <c r="CZ50" i="16"/>
  <c r="CZ53" i="16" s="1"/>
  <c r="J7" i="16"/>
  <c r="J49" i="16"/>
  <c r="J53" i="16" s="1"/>
  <c r="AZ7" i="16"/>
  <c r="AZ50" i="16"/>
  <c r="AZ53" i="16" s="1"/>
  <c r="BU7" i="16"/>
  <c r="BU50" i="16"/>
  <c r="BU53" i="16" s="1"/>
  <c r="CB7" i="16"/>
  <c r="CB50" i="16"/>
  <c r="CB53" i="16" s="1"/>
  <c r="CL7" i="16"/>
  <c r="CL50" i="16"/>
  <c r="CL53" i="16" s="1"/>
  <c r="BQ7" i="16"/>
  <c r="BQ50" i="16"/>
  <c r="BQ53" i="16" s="1"/>
  <c r="BO7" i="16"/>
  <c r="BO50" i="16"/>
  <c r="BO53" i="16" s="1"/>
  <c r="AC7" i="16"/>
  <c r="AB7" i="16"/>
  <c r="AB50" i="16"/>
  <c r="AB53" i="16" s="1"/>
  <c r="Y7" i="16"/>
  <c r="Y50" i="16"/>
  <c r="Y53" i="16" s="1"/>
  <c r="C7" i="16"/>
  <c r="C49" i="16"/>
  <c r="C53" i="16" s="1"/>
  <c r="BL7" i="16"/>
  <c r="BL50" i="16"/>
  <c r="BL53" i="16" s="1"/>
  <c r="BF7" i="16"/>
  <c r="BF50" i="16"/>
  <c r="BF53" i="16" s="1"/>
  <c r="CG7" i="16"/>
  <c r="CG50" i="16"/>
  <c r="CG53" i="16" s="1"/>
  <c r="CP7" i="16"/>
  <c r="DD7" i="16"/>
  <c r="AY7" i="16"/>
  <c r="AY50" i="16"/>
  <c r="AY53" i="16" s="1"/>
  <c r="BS7" i="16"/>
  <c r="BS50" i="16"/>
  <c r="BS53" i="16" s="1"/>
  <c r="G7" i="16"/>
  <c r="G49" i="16"/>
  <c r="G53" i="16" s="1"/>
  <c r="BI7" i="16"/>
  <c r="BI50" i="16"/>
  <c r="BI53" i="16" s="1"/>
  <c r="L7" i="16"/>
  <c r="L49" i="16"/>
  <c r="L53" i="16" s="1"/>
  <c r="B7" i="16"/>
  <c r="G164" i="14"/>
  <c r="G140" i="14"/>
  <c r="G168" i="14"/>
  <c r="G160" i="14"/>
  <c r="G152" i="14"/>
  <c r="G144" i="14"/>
  <c r="G136" i="14"/>
  <c r="G128" i="14"/>
  <c r="G163" i="14"/>
  <c r="G143" i="14"/>
  <c r="G172" i="14"/>
  <c r="G155" i="14"/>
  <c r="G147" i="14"/>
  <c r="G169" i="14"/>
  <c r="G159" i="14"/>
  <c r="G132" i="14"/>
  <c r="G171" i="14"/>
  <c r="G139" i="14"/>
  <c r="G131" i="14"/>
  <c r="G170" i="14"/>
  <c r="G162" i="14"/>
  <c r="G154" i="14"/>
  <c r="G138" i="14"/>
  <c r="G173" i="14"/>
  <c r="G167" i="14"/>
  <c r="G135" i="14"/>
  <c r="G127" i="14"/>
  <c r="G166" i="14"/>
  <c r="G158" i="14"/>
  <c r="G134" i="14"/>
  <c r="G146" i="14"/>
  <c r="G130" i="14"/>
  <c r="G161" i="14"/>
  <c r="G153" i="14"/>
  <c r="G145" i="14"/>
  <c r="G137" i="14"/>
  <c r="G150" i="14"/>
  <c r="G142" i="14"/>
  <c r="G126" i="14"/>
  <c r="G151" i="14"/>
  <c r="G157" i="14"/>
  <c r="G149" i="14"/>
  <c r="G141" i="14"/>
  <c r="G133" i="14"/>
  <c r="G125" i="14"/>
  <c r="Q46" i="14"/>
  <c r="Q30" i="14"/>
  <c r="Q22" i="14"/>
  <c r="Q47" i="14"/>
  <c r="Q31" i="14"/>
  <c r="Q56" i="14"/>
  <c r="Q15" i="14"/>
  <c r="Q23" i="14"/>
  <c r="Q14" i="14"/>
  <c r="Q8" i="14"/>
  <c r="Q55" i="14"/>
  <c r="Q39" i="14"/>
  <c r="Q38" i="14"/>
  <c r="Q50" i="14"/>
  <c r="Q42" i="14"/>
  <c r="Q34" i="14"/>
  <c r="Q26" i="14"/>
  <c r="Q18" i="14"/>
  <c r="Q10" i="14"/>
  <c r="Q41" i="14"/>
  <c r="Q25" i="14"/>
  <c r="Q49" i="14"/>
  <c r="Q33" i="14"/>
  <c r="Q17" i="14"/>
  <c r="Q9" i="14"/>
  <c r="Q48" i="14"/>
  <c r="Q40" i="14"/>
  <c r="Q7" i="14"/>
  <c r="Q54" i="14"/>
  <c r="Q32" i="14"/>
  <c r="Q24" i="14"/>
  <c r="Q16" i="14"/>
  <c r="Q45" i="14"/>
  <c r="Q21" i="14"/>
  <c r="Q52" i="14"/>
  <c r="Q12" i="14"/>
  <c r="Q53" i="14"/>
  <c r="Q37" i="14"/>
  <c r="Q29" i="14"/>
  <c r="Q13" i="14"/>
  <c r="Q44" i="14"/>
  <c r="Q36" i="14"/>
  <c r="Q28" i="14"/>
  <c r="Q20" i="14"/>
  <c r="Q51" i="14"/>
  <c r="Q43" i="14"/>
  <c r="Q35" i="14"/>
  <c r="Q27" i="14"/>
  <c r="Q19" i="14"/>
  <c r="Q11" i="14"/>
  <c r="AB37" i="41" l="1"/>
  <c r="AB43" i="41" s="1"/>
  <c r="AC5" i="41"/>
  <c r="D17" i="34"/>
  <c r="AH141" i="25"/>
  <c r="AJ140" i="25"/>
  <c r="AI140" i="25"/>
  <c r="AH119" i="25"/>
  <c r="AI118" i="25"/>
  <c r="AJ118" i="25"/>
  <c r="AI48" i="25"/>
  <c r="AJ48" i="25"/>
  <c r="AH49" i="25"/>
  <c r="AH11" i="25"/>
  <c r="G48" i="16"/>
  <c r="F52" i="16"/>
  <c r="AD5" i="41" l="1"/>
  <c r="AC37" i="41"/>
  <c r="AC43" i="41" s="1"/>
  <c r="D18" i="34"/>
  <c r="AH142" i="25"/>
  <c r="AJ141" i="25"/>
  <c r="AI141" i="25"/>
  <c r="AH120" i="25"/>
  <c r="AJ119" i="25"/>
  <c r="AI119" i="25"/>
  <c r="AH50" i="25"/>
  <c r="AJ49" i="25"/>
  <c r="AI49" i="25"/>
  <c r="AH12" i="25"/>
  <c r="G52" i="16"/>
  <c r="H48" i="16"/>
  <c r="AD37" i="41" l="1"/>
  <c r="AD43" i="41" s="1"/>
  <c r="AE5" i="41"/>
  <c r="D19" i="34"/>
  <c r="AH143" i="25"/>
  <c r="AJ142" i="25"/>
  <c r="AI142" i="25"/>
  <c r="AH121" i="25"/>
  <c r="AJ120" i="25"/>
  <c r="AI120" i="25"/>
  <c r="AH51" i="25"/>
  <c r="AJ50" i="25"/>
  <c r="AI50" i="25"/>
  <c r="AH13" i="25"/>
  <c r="H52" i="16"/>
  <c r="I48" i="16"/>
  <c r="AF5" i="41" l="1"/>
  <c r="AE37" i="41"/>
  <c r="AE43" i="41" s="1"/>
  <c r="D20" i="34"/>
  <c r="AJ143" i="25"/>
  <c r="AI143" i="25"/>
  <c r="AH144" i="25"/>
  <c r="AH122" i="25"/>
  <c r="AJ121" i="25"/>
  <c r="AI121" i="25"/>
  <c r="AI51" i="25"/>
  <c r="AH52" i="25"/>
  <c r="AJ51" i="25"/>
  <c r="AH14" i="25"/>
  <c r="I52" i="16"/>
  <c r="J48" i="16"/>
  <c r="AG5" i="41" l="1"/>
  <c r="AF37" i="41"/>
  <c r="AF43" i="41" s="1"/>
  <c r="D21" i="34"/>
  <c r="AH145" i="25"/>
  <c r="AI144" i="25"/>
  <c r="AJ144" i="25"/>
  <c r="AH123" i="25"/>
  <c r="AJ122" i="25"/>
  <c r="AI122" i="25"/>
  <c r="AH53" i="25"/>
  <c r="AJ52" i="25"/>
  <c r="AI52" i="25"/>
  <c r="AH15" i="25"/>
  <c r="K48" i="16"/>
  <c r="J52" i="16"/>
  <c r="AH5" i="41" l="1"/>
  <c r="AG37" i="41"/>
  <c r="AG43" i="41" s="1"/>
  <c r="D22" i="34"/>
  <c r="AJ145" i="25"/>
  <c r="AI145" i="25"/>
  <c r="AH146" i="25"/>
  <c r="AJ123" i="25"/>
  <c r="AI123" i="25"/>
  <c r="AH124" i="25"/>
  <c r="AJ53" i="25"/>
  <c r="AI53" i="25"/>
  <c r="AH54" i="25"/>
  <c r="AH16" i="25"/>
  <c r="L48" i="16"/>
  <c r="K52" i="16"/>
  <c r="AI5" i="41" l="1"/>
  <c r="AH37" i="41"/>
  <c r="AH43" i="41" s="1"/>
  <c r="D23" i="34"/>
  <c r="AI146" i="25"/>
  <c r="AH147" i="25"/>
  <c r="AJ146" i="25"/>
  <c r="AH125" i="25"/>
  <c r="AJ124" i="25"/>
  <c r="AI124" i="25"/>
  <c r="AJ54" i="25"/>
  <c r="AI54" i="25"/>
  <c r="AH55" i="25"/>
  <c r="AH17" i="25"/>
  <c r="M48" i="16"/>
  <c r="L52" i="16"/>
  <c r="AI37" i="41" l="1"/>
  <c r="AI43" i="41" s="1"/>
  <c r="AJ5" i="41"/>
  <c r="D24" i="34"/>
  <c r="AH148" i="25"/>
  <c r="AJ147" i="25"/>
  <c r="AI147" i="25"/>
  <c r="AH126" i="25"/>
  <c r="AJ125" i="25"/>
  <c r="AI125" i="25"/>
  <c r="AH56" i="25"/>
  <c r="AJ55" i="25"/>
  <c r="AI55" i="25"/>
  <c r="AH18" i="25"/>
  <c r="M52" i="16"/>
  <c r="N48" i="16"/>
  <c r="AJ37" i="41" l="1"/>
  <c r="AJ43" i="41" s="1"/>
  <c r="AK5" i="41"/>
  <c r="D25" i="34"/>
  <c r="AI148" i="25"/>
  <c r="AJ148" i="25"/>
  <c r="AI126" i="25"/>
  <c r="AH127" i="25"/>
  <c r="AJ126" i="25"/>
  <c r="AI56" i="25"/>
  <c r="AH57" i="25"/>
  <c r="AJ56" i="25"/>
  <c r="AH19" i="25"/>
  <c r="N52" i="16"/>
  <c r="O48" i="16"/>
  <c r="AK37" i="41" l="1"/>
  <c r="AK43" i="41" s="1"/>
  <c r="AL5" i="41"/>
  <c r="D26" i="34"/>
  <c r="AH128" i="25"/>
  <c r="AJ127" i="25"/>
  <c r="AI127" i="25"/>
  <c r="AH58" i="25"/>
  <c r="AJ57" i="25"/>
  <c r="AI57" i="25"/>
  <c r="AH20" i="25"/>
  <c r="O52" i="16"/>
  <c r="P48" i="16"/>
  <c r="AM5" i="41" l="1"/>
  <c r="AL37" i="41"/>
  <c r="AL43" i="41" s="1"/>
  <c r="D27" i="34"/>
  <c r="AH129" i="25"/>
  <c r="AJ128" i="25"/>
  <c r="AI128" i="25"/>
  <c r="AH59" i="25"/>
  <c r="AJ58" i="25"/>
  <c r="AI58" i="25"/>
  <c r="AH21" i="25"/>
  <c r="Q48" i="16"/>
  <c r="P52" i="16"/>
  <c r="AM37" i="41" l="1"/>
  <c r="AM43" i="41" s="1"/>
  <c r="AN5" i="41"/>
  <c r="D28" i="34"/>
  <c r="AH130" i="25"/>
  <c r="AJ129" i="25"/>
  <c r="AI129" i="25"/>
  <c r="AI59" i="25"/>
  <c r="AJ59" i="25"/>
  <c r="AH60" i="25"/>
  <c r="AH22" i="25"/>
  <c r="Q52" i="16"/>
  <c r="R48" i="16"/>
  <c r="AO5" i="41" l="1"/>
  <c r="AN37" i="41"/>
  <c r="AN43" i="41" s="1"/>
  <c r="D29" i="34"/>
  <c r="AH131" i="25"/>
  <c r="AJ130" i="25"/>
  <c r="AI130" i="25"/>
  <c r="AH61" i="25"/>
  <c r="AJ60" i="25"/>
  <c r="AI60" i="25"/>
  <c r="AH23" i="25"/>
  <c r="S48" i="16"/>
  <c r="R52" i="16"/>
  <c r="AP5" i="41" l="1"/>
  <c r="AO37" i="41"/>
  <c r="AO43" i="41" s="1"/>
  <c r="D30" i="34"/>
  <c r="AJ131" i="25"/>
  <c r="AI131" i="25"/>
  <c r="AH132" i="25"/>
  <c r="AJ61" i="25"/>
  <c r="AI61" i="25"/>
  <c r="AH62" i="25"/>
  <c r="AH24" i="25"/>
  <c r="T48" i="16"/>
  <c r="S52" i="16"/>
  <c r="AQ5" i="41" l="1"/>
  <c r="AP37" i="41"/>
  <c r="AP43" i="41" s="1"/>
  <c r="D31" i="34"/>
  <c r="AJ132" i="25"/>
  <c r="AI132" i="25"/>
  <c r="AH63" i="25"/>
  <c r="AJ62" i="25"/>
  <c r="AI62" i="25"/>
  <c r="AH25" i="25"/>
  <c r="U48" i="16"/>
  <c r="T52" i="16"/>
  <c r="AQ37" i="41" l="1"/>
  <c r="AQ43" i="41" s="1"/>
  <c r="AR5" i="41"/>
  <c r="D32" i="34"/>
  <c r="AH64" i="25"/>
  <c r="AJ63" i="25"/>
  <c r="AI63" i="25"/>
  <c r="AH26" i="25"/>
  <c r="V48" i="16"/>
  <c r="U52" i="16"/>
  <c r="AR37" i="41" l="1"/>
  <c r="AR43" i="41" s="1"/>
  <c r="AS5" i="41"/>
  <c r="D33" i="34"/>
  <c r="AI64" i="25"/>
  <c r="AH65" i="25"/>
  <c r="AJ64" i="25"/>
  <c r="AH27" i="25"/>
  <c r="W48" i="16"/>
  <c r="V52" i="16"/>
  <c r="AT5" i="41" l="1"/>
  <c r="AS37" i="41"/>
  <c r="AS43" i="41" s="1"/>
  <c r="D34" i="34"/>
  <c r="AH66" i="25"/>
  <c r="AI65" i="25"/>
  <c r="AJ65" i="25"/>
  <c r="AH28" i="25"/>
  <c r="W52" i="16"/>
  <c r="X48" i="16"/>
  <c r="AU5" i="41" l="1"/>
  <c r="AT37" i="41"/>
  <c r="AT43" i="41" s="1"/>
  <c r="D35" i="34"/>
  <c r="AH67" i="25"/>
  <c r="AJ66" i="25"/>
  <c r="AI66" i="25"/>
  <c r="AH29" i="25"/>
  <c r="X52" i="16"/>
  <c r="Y48" i="16"/>
  <c r="AV5" i="41" l="1"/>
  <c r="AU37" i="41"/>
  <c r="AU43" i="41" s="1"/>
  <c r="D36" i="34"/>
  <c r="AJ67" i="25"/>
  <c r="AI67" i="25"/>
  <c r="AH68" i="25"/>
  <c r="AH30" i="25"/>
  <c r="Y52" i="16"/>
  <c r="Z48" i="16"/>
  <c r="AW5" i="41" l="1"/>
  <c r="AV37" i="41"/>
  <c r="AV43" i="41" s="1"/>
  <c r="D37" i="34"/>
  <c r="AH69" i="25"/>
  <c r="AJ68" i="25"/>
  <c r="AI68" i="25"/>
  <c r="AH31" i="25"/>
  <c r="AA48" i="16"/>
  <c r="Z52" i="16"/>
  <c r="AX5" i="41" l="1"/>
  <c r="AW37" i="41"/>
  <c r="AW43" i="41" s="1"/>
  <c r="D38" i="34"/>
  <c r="AJ69" i="25"/>
  <c r="AI69" i="25"/>
  <c r="AH70" i="25"/>
  <c r="AH32" i="25"/>
  <c r="AB48" i="16"/>
  <c r="AA52" i="16"/>
  <c r="AX37" i="41" l="1"/>
  <c r="AX43" i="41" s="1"/>
  <c r="AY5" i="41"/>
  <c r="D39" i="34"/>
  <c r="AH71" i="25"/>
  <c r="AJ70" i="25"/>
  <c r="AI70" i="25"/>
  <c r="AH33" i="25"/>
  <c r="AC48" i="16"/>
  <c r="AB52" i="16"/>
  <c r="AY37" i="41" l="1"/>
  <c r="AY43" i="41" s="1"/>
  <c r="AZ5" i="41"/>
  <c r="D40" i="34"/>
  <c r="AH72" i="25"/>
  <c r="AJ71" i="25"/>
  <c r="AI71" i="25"/>
  <c r="AH34" i="25"/>
  <c r="AC52" i="16"/>
  <c r="AD48" i="16"/>
  <c r="AZ37" i="41" l="1"/>
  <c r="AZ43" i="41" s="1"/>
  <c r="BA5" i="41"/>
  <c r="D41" i="34"/>
  <c r="AI72" i="25"/>
  <c r="AH73" i="25"/>
  <c r="AJ72" i="25"/>
  <c r="AH35" i="25"/>
  <c r="AD52" i="16"/>
  <c r="AE48" i="16"/>
  <c r="BA37" i="41" l="1"/>
  <c r="BA43" i="41" s="1"/>
  <c r="BB5" i="41"/>
  <c r="D42" i="34"/>
  <c r="AH74" i="25"/>
  <c r="AJ73" i="25"/>
  <c r="AI73" i="25"/>
  <c r="AH36" i="25"/>
  <c r="AE52" i="16"/>
  <c r="AF48" i="16"/>
  <c r="BB37" i="41" l="1"/>
  <c r="BB43" i="41" s="1"/>
  <c r="BC5" i="41"/>
  <c r="D43" i="34"/>
  <c r="AH75" i="25"/>
  <c r="AJ74" i="25"/>
  <c r="AI74" i="25"/>
  <c r="AH37" i="25"/>
  <c r="AF52" i="16"/>
  <c r="AG48" i="16"/>
  <c r="BD5" i="41" l="1"/>
  <c r="BC37" i="41"/>
  <c r="BC43" i="41" s="1"/>
  <c r="D44" i="34"/>
  <c r="AH76" i="25"/>
  <c r="AJ75" i="25"/>
  <c r="AI75" i="25"/>
  <c r="AH38" i="25"/>
  <c r="AG52" i="16"/>
  <c r="AH48" i="16"/>
  <c r="BE5" i="41" l="1"/>
  <c r="BD37" i="41"/>
  <c r="BD43" i="41" s="1"/>
  <c r="D45" i="34"/>
  <c r="AH77" i="25"/>
  <c r="AJ76" i="25"/>
  <c r="AI76" i="25"/>
  <c r="AH39" i="25"/>
  <c r="AI48" i="16"/>
  <c r="AH52" i="16"/>
  <c r="BF5" i="41" l="1"/>
  <c r="BE37" i="41"/>
  <c r="BE43" i="41" s="1"/>
  <c r="D46" i="34"/>
  <c r="AJ77" i="25"/>
  <c r="AI77" i="25"/>
  <c r="AH78" i="25"/>
  <c r="AJ48" i="16"/>
  <c r="AI52" i="16"/>
  <c r="BF37" i="41" l="1"/>
  <c r="BF43" i="41" s="1"/>
  <c r="BG5" i="41"/>
  <c r="D47" i="34"/>
  <c r="AH79" i="25"/>
  <c r="AJ78" i="25"/>
  <c r="AI78" i="25"/>
  <c r="AK48" i="16"/>
  <c r="AJ52" i="16"/>
  <c r="BG37" i="41" l="1"/>
  <c r="BG43" i="41" s="1"/>
  <c r="BH5" i="41"/>
  <c r="D48" i="34"/>
  <c r="AH80" i="25"/>
  <c r="AJ79" i="25"/>
  <c r="AI79" i="25"/>
  <c r="AL48" i="16"/>
  <c r="AK52" i="16"/>
  <c r="BH37" i="41" l="1"/>
  <c r="BH43" i="41" s="1"/>
  <c r="BI5" i="41"/>
  <c r="D49" i="34"/>
  <c r="AI80" i="25"/>
  <c r="AJ80" i="25"/>
  <c r="AH81" i="25"/>
  <c r="AM48" i="16"/>
  <c r="AL52" i="16"/>
  <c r="BI37" i="41" l="1"/>
  <c r="BI43" i="41" s="1"/>
  <c r="BJ5" i="41"/>
  <c r="D50" i="34"/>
  <c r="AH82" i="25"/>
  <c r="AJ81" i="25"/>
  <c r="AI81" i="25"/>
  <c r="AM52" i="16"/>
  <c r="AN48" i="16"/>
  <c r="BJ37" i="41" l="1"/>
  <c r="BJ43" i="41" s="1"/>
  <c r="BK5" i="41"/>
  <c r="D51" i="34"/>
  <c r="AH83" i="25"/>
  <c r="AJ82" i="25"/>
  <c r="AI82" i="25"/>
  <c r="AO48" i="16"/>
  <c r="AN52" i="16"/>
  <c r="BK37" i="41" l="1"/>
  <c r="BK43" i="41" s="1"/>
  <c r="BL5" i="41"/>
  <c r="D52" i="34"/>
  <c r="AH84" i="25"/>
  <c r="AJ83" i="25"/>
  <c r="AI83" i="25"/>
  <c r="AO52" i="16"/>
  <c r="AP48" i="16"/>
  <c r="BM5" i="41" l="1"/>
  <c r="BL37" i="41"/>
  <c r="BL43" i="41" s="1"/>
  <c r="D53" i="34"/>
  <c r="AH85" i="25"/>
  <c r="AI84" i="25"/>
  <c r="AJ84" i="25"/>
  <c r="AQ48" i="16"/>
  <c r="AP52" i="16"/>
  <c r="BM37" i="41" l="1"/>
  <c r="BM43" i="41" s="1"/>
  <c r="BN5" i="41"/>
  <c r="D54" i="34"/>
  <c r="AJ85" i="25"/>
  <c r="AI85" i="25"/>
  <c r="AH86" i="25"/>
  <c r="AR48" i="16"/>
  <c r="AQ52" i="16"/>
  <c r="BN37" i="41" l="1"/>
  <c r="BN43" i="41" s="1"/>
  <c r="BO5" i="41"/>
  <c r="D55" i="34"/>
  <c r="AJ86" i="25"/>
  <c r="AH87" i="25"/>
  <c r="AI86" i="25"/>
  <c r="AS48" i="16"/>
  <c r="AR52" i="16"/>
  <c r="BO37" i="41" l="1"/>
  <c r="BO43" i="41" s="1"/>
  <c r="BP5" i="41"/>
  <c r="D56" i="34"/>
  <c r="AH88" i="25"/>
  <c r="AJ87" i="25"/>
  <c r="AI87" i="25"/>
  <c r="AS52" i="16"/>
  <c r="AT48" i="16"/>
  <c r="BP37" i="41" l="1"/>
  <c r="BP43" i="41" s="1"/>
  <c r="BQ5" i="41"/>
  <c r="D57" i="34"/>
  <c r="AI88" i="25"/>
  <c r="AH89" i="25"/>
  <c r="AJ88" i="25"/>
  <c r="AT52" i="16"/>
  <c r="AU48" i="16"/>
  <c r="BQ37" i="41" l="1"/>
  <c r="BQ43" i="41" s="1"/>
  <c r="BR5" i="41"/>
  <c r="D58" i="34"/>
  <c r="AH90" i="25"/>
  <c r="AJ89" i="25"/>
  <c r="AI89" i="25"/>
  <c r="AU52" i="16"/>
  <c r="AV48" i="16"/>
  <c r="BS5" i="41" l="1"/>
  <c r="BR37" i="41"/>
  <c r="BR43" i="41" s="1"/>
  <c r="D59" i="34"/>
  <c r="AH91" i="25"/>
  <c r="AJ90" i="25"/>
  <c r="AI90" i="25"/>
  <c r="AV52" i="16"/>
  <c r="AW48" i="16"/>
  <c r="BT5" i="41" l="1"/>
  <c r="BS37" i="41"/>
  <c r="BS43" i="41" s="1"/>
  <c r="D60" i="34"/>
  <c r="AH92" i="25"/>
  <c r="AI91" i="25"/>
  <c r="AJ91" i="25"/>
  <c r="AW52" i="16"/>
  <c r="AX48" i="16"/>
  <c r="BU5" i="41" l="1"/>
  <c r="BT37" i="41"/>
  <c r="BT43" i="41" s="1"/>
  <c r="D61" i="34"/>
  <c r="AH93" i="25"/>
  <c r="AJ92" i="25"/>
  <c r="AI92" i="25"/>
  <c r="AY48" i="16"/>
  <c r="AX52" i="16"/>
  <c r="BU37" i="41" l="1"/>
  <c r="BU43" i="41" s="1"/>
  <c r="BV5" i="41"/>
  <c r="D62" i="34"/>
  <c r="AJ93" i="25"/>
  <c r="AI93" i="25"/>
  <c r="AH94" i="25"/>
  <c r="AZ48" i="16"/>
  <c r="AY52" i="16"/>
  <c r="BW5" i="41" l="1"/>
  <c r="BV37" i="41"/>
  <c r="BV43" i="41" s="1"/>
  <c r="D63" i="34"/>
  <c r="AH95" i="25"/>
  <c r="AJ94" i="25"/>
  <c r="AI94" i="25"/>
  <c r="BA48" i="16"/>
  <c r="AZ52" i="16"/>
  <c r="BX5" i="41" l="1"/>
  <c r="BW37" i="41"/>
  <c r="BW43" i="41" s="1"/>
  <c r="D64" i="34"/>
  <c r="AH96" i="25"/>
  <c r="AJ95" i="25"/>
  <c r="AI95" i="25"/>
  <c r="BB48" i="16"/>
  <c r="BA52" i="16"/>
  <c r="BX37" i="41" l="1"/>
  <c r="BX43" i="41" s="1"/>
  <c r="BY5" i="41"/>
  <c r="D65" i="34"/>
  <c r="AI96" i="25"/>
  <c r="AH97" i="25"/>
  <c r="AJ96" i="25"/>
  <c r="BB52" i="16"/>
  <c r="BC48" i="16"/>
  <c r="BZ5" i="41" l="1"/>
  <c r="BY37" i="41"/>
  <c r="BY43" i="41" s="1"/>
  <c r="D66" i="34"/>
  <c r="AH98" i="25"/>
  <c r="AJ97" i="25"/>
  <c r="AI97" i="25"/>
  <c r="BC52" i="16"/>
  <c r="BD48" i="16"/>
  <c r="CA5" i="41" l="1"/>
  <c r="BZ37" i="41"/>
  <c r="BZ43" i="41" s="1"/>
  <c r="D67" i="34"/>
  <c r="AH99" i="25"/>
  <c r="AJ98" i="25"/>
  <c r="AI98" i="25"/>
  <c r="BD52" i="16"/>
  <c r="BE48" i="16"/>
  <c r="CB5" i="41" l="1"/>
  <c r="CA37" i="41"/>
  <c r="CA43" i="41" s="1"/>
  <c r="D68" i="34"/>
  <c r="AH100" i="25"/>
  <c r="AJ99" i="25"/>
  <c r="AI99" i="25"/>
  <c r="BE52" i="16"/>
  <c r="BF48" i="16"/>
  <c r="CC5" i="41" l="1"/>
  <c r="CB37" i="41"/>
  <c r="CB43" i="41" s="1"/>
  <c r="D69" i="34"/>
  <c r="AH101" i="25"/>
  <c r="AJ100" i="25"/>
  <c r="AI100" i="25"/>
  <c r="BG48" i="16"/>
  <c r="BF52" i="16"/>
  <c r="CD5" i="41" l="1"/>
  <c r="CC37" i="41"/>
  <c r="CC43" i="41" s="1"/>
  <c r="D70" i="34"/>
  <c r="AJ101" i="25"/>
  <c r="AI101" i="25"/>
  <c r="AH102" i="25"/>
  <c r="BH48" i="16"/>
  <c r="BG52" i="16"/>
  <c r="CE5" i="41" l="1"/>
  <c r="CD37" i="41"/>
  <c r="CD43" i="41" s="1"/>
  <c r="D71" i="34"/>
  <c r="AH103" i="25"/>
  <c r="AJ102" i="25"/>
  <c r="AI102" i="25"/>
  <c r="BI48" i="16"/>
  <c r="BH52" i="16"/>
  <c r="CE37" i="41" l="1"/>
  <c r="CE43" i="41" s="1"/>
  <c r="CF5" i="41"/>
  <c r="D72" i="34"/>
  <c r="AH104" i="25"/>
  <c r="AJ103" i="25"/>
  <c r="AI103" i="25"/>
  <c r="BI52" i="16"/>
  <c r="BJ48" i="16"/>
  <c r="CF37" i="41" l="1"/>
  <c r="CF43" i="41" s="1"/>
  <c r="CG5" i="41"/>
  <c r="D73" i="34"/>
  <c r="AI104" i="25"/>
  <c r="AH105" i="25"/>
  <c r="AJ104" i="25"/>
  <c r="BK48" i="16"/>
  <c r="BJ52" i="16"/>
  <c r="CG37" i="41" l="1"/>
  <c r="CG43" i="41" s="1"/>
  <c r="CH5" i="41"/>
  <c r="D74" i="34"/>
  <c r="AH106" i="25"/>
  <c r="AJ105" i="25"/>
  <c r="AI105" i="25"/>
  <c r="BK52" i="16"/>
  <c r="BL48" i="16"/>
  <c r="CH37" i="41" l="1"/>
  <c r="CH43" i="41" s="1"/>
  <c r="CI5" i="41"/>
  <c r="D75" i="34"/>
  <c r="AH107" i="25"/>
  <c r="AJ106" i="25"/>
  <c r="AI106" i="25"/>
  <c r="BM48" i="16"/>
  <c r="BL52" i="16"/>
  <c r="CI37" i="41" l="1"/>
  <c r="CI43" i="41" s="1"/>
  <c r="CJ5" i="41"/>
  <c r="D76" i="34"/>
  <c r="AH108" i="25"/>
  <c r="AJ107" i="25"/>
  <c r="AI107" i="25"/>
  <c r="BM52" i="16"/>
  <c r="BN48" i="16"/>
  <c r="CK5" i="41" l="1"/>
  <c r="CJ37" i="41"/>
  <c r="CJ43" i="41" s="1"/>
  <c r="D77" i="34"/>
  <c r="AH109" i="25"/>
  <c r="AJ108" i="25"/>
  <c r="AI108" i="25"/>
  <c r="BO48" i="16"/>
  <c r="BN52" i="16"/>
  <c r="CL5" i="41" l="1"/>
  <c r="CK37" i="41"/>
  <c r="CK43" i="41" s="1"/>
  <c r="D78" i="34"/>
  <c r="AJ109" i="25"/>
  <c r="AI109" i="25"/>
  <c r="BP48" i="16"/>
  <c r="BO52" i="16"/>
  <c r="CL37" i="41" l="1"/>
  <c r="CL43" i="41" s="1"/>
  <c r="CM5" i="41"/>
  <c r="D79" i="34"/>
  <c r="BQ48" i="16"/>
  <c r="BP52" i="16"/>
  <c r="CM37" i="41" l="1"/>
  <c r="CM43" i="41" s="1"/>
  <c r="CN5" i="41"/>
  <c r="D80" i="34"/>
  <c r="BR48" i="16"/>
  <c r="BQ52" i="16"/>
  <c r="CN37" i="41" l="1"/>
  <c r="CN43" i="41" s="1"/>
  <c r="CO5" i="41"/>
  <c r="D81" i="34"/>
  <c r="BR52" i="16"/>
  <c r="BS48" i="16"/>
  <c r="CP5" i="41" l="1"/>
  <c r="CO37" i="41"/>
  <c r="CO43" i="41" s="1"/>
  <c r="D82" i="34"/>
  <c r="BS52" i="16"/>
  <c r="BT48" i="16"/>
  <c r="CP37" i="41" l="1"/>
  <c r="CP43" i="41" s="1"/>
  <c r="CQ5" i="41"/>
  <c r="D83" i="34"/>
  <c r="BT52" i="16"/>
  <c r="BU48" i="16"/>
  <c r="CR5" i="41" l="1"/>
  <c r="CQ37" i="41"/>
  <c r="CQ43" i="41" s="1"/>
  <c r="D84" i="34"/>
  <c r="BU52" i="16"/>
  <c r="BV48" i="16"/>
  <c r="CS5" i="41" l="1"/>
  <c r="CR37" i="41"/>
  <c r="CR43" i="41" s="1"/>
  <c r="D85" i="34"/>
  <c r="BW48" i="16"/>
  <c r="BV52" i="16"/>
  <c r="CS37" i="41" l="1"/>
  <c r="CS43" i="41" s="1"/>
  <c r="CT5" i="41"/>
  <c r="D86" i="34"/>
  <c r="BX48" i="16"/>
  <c r="BW52" i="16"/>
  <c r="CT37" i="41" l="1"/>
  <c r="CT43" i="41" s="1"/>
  <c r="CU5" i="41"/>
  <c r="D87" i="34"/>
  <c r="BY48" i="16"/>
  <c r="BX52" i="16"/>
  <c r="CU37" i="41" l="1"/>
  <c r="CU43" i="41" s="1"/>
  <c r="CV5" i="41"/>
  <c r="D88" i="34"/>
  <c r="BY52" i="16"/>
  <c r="BZ48" i="16"/>
  <c r="CV37" i="41" l="1"/>
  <c r="CV43" i="41" s="1"/>
  <c r="CW5" i="41"/>
  <c r="D89" i="34"/>
  <c r="BZ52" i="16"/>
  <c r="CA48" i="16"/>
  <c r="CW37" i="41" l="1"/>
  <c r="CW43" i="41" s="1"/>
  <c r="CX5" i="41"/>
  <c r="D90" i="34"/>
  <c r="CA52" i="16"/>
  <c r="CB48" i="16"/>
  <c r="CY5" i="41" l="1"/>
  <c r="CX37" i="41"/>
  <c r="CX43" i="41" s="1"/>
  <c r="D91" i="34"/>
  <c r="CB52" i="16"/>
  <c r="CC48" i="16"/>
  <c r="CZ5" i="41" l="1"/>
  <c r="CY37" i="41"/>
  <c r="CY43" i="41" s="1"/>
  <c r="D92" i="34"/>
  <c r="CC52" i="16"/>
  <c r="CD48" i="16"/>
  <c r="DA5" i="41" l="1"/>
  <c r="CZ37" i="41"/>
  <c r="CZ43" i="41" s="1"/>
  <c r="D93" i="34"/>
  <c r="CE48" i="16"/>
  <c r="CD52" i="16"/>
  <c r="DA37" i="41" l="1"/>
  <c r="DA43" i="41" s="1"/>
  <c r="DB5" i="41"/>
  <c r="D94" i="34"/>
  <c r="CF48" i="16"/>
  <c r="CE52" i="16"/>
  <c r="DC5" i="41" l="1"/>
  <c r="DB37" i="41"/>
  <c r="DB43" i="41" s="1"/>
  <c r="D95" i="34"/>
  <c r="CG48" i="16"/>
  <c r="CF52" i="16"/>
  <c r="DC37" i="41" l="1"/>
  <c r="DC43" i="41" s="1"/>
  <c r="DD5" i="41"/>
  <c r="D96" i="34"/>
  <c r="CG52" i="16"/>
  <c r="CH48" i="16"/>
  <c r="DD37" i="41" l="1"/>
  <c r="DD43" i="41" s="1"/>
  <c r="DE5" i="41"/>
  <c r="D97" i="34"/>
  <c r="CI48" i="16"/>
  <c r="CH52" i="16"/>
  <c r="DE37" i="41" l="1"/>
  <c r="DE43" i="41" s="1"/>
  <c r="DF5" i="41"/>
  <c r="D98" i="34"/>
  <c r="CI52" i="16"/>
  <c r="CJ48" i="16"/>
  <c r="DF37" i="41" l="1"/>
  <c r="DF43" i="41" s="1"/>
  <c r="DG5" i="41"/>
  <c r="D99" i="34"/>
  <c r="CJ52" i="16"/>
  <c r="CK48" i="16"/>
  <c r="DH5" i="41" l="1"/>
  <c r="DG37" i="41"/>
  <c r="DG43" i="41" s="1"/>
  <c r="D100" i="34"/>
  <c r="CK52" i="16"/>
  <c r="CL48" i="16"/>
  <c r="DI5" i="41" l="1"/>
  <c r="DH37" i="41"/>
  <c r="DH43" i="41" s="1"/>
  <c r="D101" i="34"/>
  <c r="CM48" i="16"/>
  <c r="CL52" i="16"/>
  <c r="DJ5" i="41" l="1"/>
  <c r="DI37" i="41"/>
  <c r="DI43" i="41" s="1"/>
  <c r="D102" i="34"/>
  <c r="CN48" i="16"/>
  <c r="CM52" i="16"/>
  <c r="DJ37" i="41" l="1"/>
  <c r="DJ43" i="41" s="1"/>
  <c r="DK5" i="41"/>
  <c r="D103" i="34"/>
  <c r="CO48" i="16"/>
  <c r="CN52" i="16"/>
  <c r="DK37" i="41" l="1"/>
  <c r="DK43" i="41" s="1"/>
  <c r="DL5" i="41"/>
  <c r="D104" i="34"/>
  <c r="CP48" i="16"/>
  <c r="CO52" i="16"/>
  <c r="DL37" i="41" l="1"/>
  <c r="DL43" i="41" s="1"/>
  <c r="DM5" i="41"/>
  <c r="D105" i="34"/>
  <c r="CP52" i="16"/>
  <c r="CQ48" i="16"/>
  <c r="DM37" i="41" l="1"/>
  <c r="DM43" i="41" s="1"/>
  <c r="DN5" i="41"/>
  <c r="D106" i="34"/>
  <c r="CQ52" i="16"/>
  <c r="CR48" i="16"/>
  <c r="DO5" i="41" l="1"/>
  <c r="DN37" i="41"/>
  <c r="DN43" i="41" s="1"/>
  <c r="D107" i="34"/>
  <c r="CS48" i="16"/>
  <c r="CR52" i="16"/>
  <c r="DP5" i="41" l="1"/>
  <c r="DO37" i="41"/>
  <c r="DO43" i="41" s="1"/>
  <c r="D108" i="34"/>
  <c r="CS52" i="16"/>
  <c r="CT48" i="16"/>
  <c r="DQ5" i="41" l="1"/>
  <c r="DP37" i="41"/>
  <c r="DP43" i="41" s="1"/>
  <c r="D109" i="34"/>
  <c r="CU48" i="16"/>
  <c r="CT52" i="16"/>
  <c r="DR5" i="41" l="1"/>
  <c r="DQ37" i="41"/>
  <c r="DQ43" i="41" s="1"/>
  <c r="D110" i="34"/>
  <c r="CV48" i="16"/>
  <c r="CU52" i="16"/>
  <c r="DS5" i="41" l="1"/>
  <c r="DR37" i="41"/>
  <c r="DR43" i="41" s="1"/>
  <c r="D111" i="34"/>
  <c r="CW48" i="16"/>
  <c r="CV52" i="16"/>
  <c r="DS37" i="41" l="1"/>
  <c r="DS43" i="41" s="1"/>
  <c r="DT5" i="41"/>
  <c r="D112" i="34"/>
  <c r="CW52" i="16"/>
  <c r="CX48" i="16"/>
  <c r="DT37" i="41" l="1"/>
  <c r="DT43" i="41" s="1"/>
  <c r="DU5" i="41"/>
  <c r="D113" i="34"/>
  <c r="CX52" i="16"/>
  <c r="CY48" i="16"/>
  <c r="DV5" i="41" l="1"/>
  <c r="DU37" i="41"/>
  <c r="DU43" i="41" s="1"/>
  <c r="D114" i="34"/>
  <c r="CY52" i="16"/>
  <c r="CZ48" i="16"/>
  <c r="DW5" i="41" l="1"/>
  <c r="DV37" i="41"/>
  <c r="DV43" i="41" s="1"/>
  <c r="D115" i="34"/>
  <c r="CZ52" i="16"/>
  <c r="DA48" i="16"/>
  <c r="DW37" i="41" l="1"/>
  <c r="DW43" i="41" s="1"/>
  <c r="DX5" i="41"/>
  <c r="D116" i="34"/>
  <c r="DA52" i="16"/>
  <c r="DB48" i="16"/>
  <c r="DY5" i="41" l="1"/>
  <c r="DY37" i="41" s="1"/>
  <c r="DY43" i="41" s="1"/>
  <c r="DX37" i="41"/>
  <c r="DX43" i="41" s="1"/>
  <c r="D117" i="34"/>
  <c r="DC48" i="16"/>
  <c r="DB52" i="16"/>
  <c r="D118" i="34" l="1"/>
  <c r="DD48" i="16"/>
  <c r="DC52" i="16"/>
  <c r="D119" i="34" l="1"/>
  <c r="DE48" i="16"/>
  <c r="DE52" i="16" s="1"/>
  <c r="DD52" i="16"/>
  <c r="D120" i="34" l="1"/>
  <c r="C40" i="4"/>
  <c r="B40" i="4"/>
  <c r="P9" i="4"/>
  <c r="P16" i="4" s="1"/>
  <c r="O9" i="4"/>
  <c r="O16" i="4" s="1"/>
  <c r="N9" i="4"/>
  <c r="N16" i="4" s="1"/>
  <c r="M9" i="4"/>
  <c r="M16" i="4" s="1"/>
  <c r="L9" i="4"/>
  <c r="L16" i="4" s="1"/>
  <c r="K9" i="4"/>
  <c r="K16" i="4" s="1"/>
  <c r="J9" i="4"/>
  <c r="J16" i="4" s="1"/>
  <c r="I9" i="4"/>
  <c r="I16" i="4" s="1"/>
  <c r="H9" i="4"/>
  <c r="H16" i="4" s="1"/>
  <c r="G9" i="4"/>
  <c r="G16" i="4" s="1"/>
  <c r="F9" i="4"/>
  <c r="F16" i="4" s="1"/>
  <c r="E9" i="4"/>
  <c r="E16" i="4" s="1"/>
  <c r="P8" i="4"/>
  <c r="P43" i="4" s="1"/>
  <c r="O8" i="4"/>
  <c r="O43" i="4" s="1"/>
  <c r="N8" i="4"/>
  <c r="N43" i="4" s="1"/>
  <c r="M8" i="4"/>
  <c r="M43" i="4" s="1"/>
  <c r="L8" i="4"/>
  <c r="L43" i="4" s="1"/>
  <c r="K8" i="4"/>
  <c r="K43" i="4" s="1"/>
  <c r="J8" i="4"/>
  <c r="J43" i="4" s="1"/>
  <c r="I8" i="4"/>
  <c r="I43" i="4" s="1"/>
  <c r="H8" i="4"/>
  <c r="H43" i="4" s="1"/>
  <c r="G8" i="4"/>
  <c r="G43" i="4" s="1"/>
  <c r="F8" i="4"/>
  <c r="F43" i="4" s="1"/>
  <c r="E8" i="4"/>
  <c r="E43" i="4" s="1"/>
  <c r="P7" i="4"/>
  <c r="P42" i="4" s="1"/>
  <c r="O7" i="4"/>
  <c r="O42" i="4" s="1"/>
  <c r="N7" i="4"/>
  <c r="N42" i="4" s="1"/>
  <c r="M7" i="4"/>
  <c r="M42" i="4" s="1"/>
  <c r="L7" i="4"/>
  <c r="L42" i="4" s="1"/>
  <c r="K7" i="4"/>
  <c r="K42" i="4" s="1"/>
  <c r="J7" i="4"/>
  <c r="J42" i="4" s="1"/>
  <c r="I7" i="4"/>
  <c r="I42" i="4" s="1"/>
  <c r="H7" i="4"/>
  <c r="H42" i="4" s="1"/>
  <c r="G7" i="4"/>
  <c r="G42" i="4" s="1"/>
  <c r="F7" i="4"/>
  <c r="F42" i="4" s="1"/>
  <c r="E7" i="4"/>
  <c r="E42" i="4" s="1"/>
  <c r="P6" i="4"/>
  <c r="O6" i="4"/>
  <c r="N6" i="4"/>
  <c r="M6" i="4"/>
  <c r="L6" i="4"/>
  <c r="K6" i="4"/>
  <c r="J6" i="4"/>
  <c r="I6" i="4"/>
  <c r="H6" i="4"/>
  <c r="G6" i="4"/>
  <c r="F6" i="4"/>
  <c r="E6" i="4"/>
  <c r="P3" i="4"/>
  <c r="O3" i="4"/>
  <c r="N3" i="4"/>
  <c r="M3" i="4"/>
  <c r="L3" i="4"/>
  <c r="K3" i="4"/>
  <c r="J3" i="4"/>
  <c r="I3" i="4"/>
  <c r="H3" i="4"/>
  <c r="G3" i="4"/>
  <c r="F3" i="4"/>
  <c r="E3" i="4"/>
  <c r="D1" i="4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P40" i="4" s="1"/>
  <c r="D9" i="4"/>
  <c r="D16" i="4" s="1"/>
  <c r="C9" i="4"/>
  <c r="C16" i="4" s="1"/>
  <c r="D8" i="4"/>
  <c r="D43" i="4" s="1"/>
  <c r="C8" i="4"/>
  <c r="C43" i="4" s="1"/>
  <c r="D7" i="4"/>
  <c r="D42" i="4" s="1"/>
  <c r="C7" i="4"/>
  <c r="C42" i="4" s="1"/>
  <c r="D6" i="4"/>
  <c r="C6" i="4"/>
  <c r="D3" i="4"/>
  <c r="C3" i="4"/>
  <c r="B9" i="4"/>
  <c r="B16" i="4" s="1"/>
  <c r="B6" i="4"/>
  <c r="B3" i="4"/>
  <c r="B8" i="4"/>
  <c r="B43" i="4" s="1"/>
  <c r="B7" i="4"/>
  <c r="B42" i="4" s="1"/>
  <c r="C1" i="2"/>
  <c r="D1" i="2" s="1"/>
  <c r="E1" i="2" s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96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K24" i="4" l="1"/>
  <c r="J24" i="4"/>
  <c r="D24" i="4"/>
  <c r="D121" i="34"/>
  <c r="F20" i="4"/>
  <c r="F21" i="4" s="1"/>
  <c r="F24" i="4"/>
  <c r="N20" i="4"/>
  <c r="N21" i="4" s="1"/>
  <c r="N24" i="4"/>
  <c r="B24" i="4"/>
  <c r="G24" i="4"/>
  <c r="O24" i="4"/>
  <c r="E20" i="4"/>
  <c r="E21" i="4" s="1"/>
  <c r="E24" i="4"/>
  <c r="H24" i="4"/>
  <c r="P24" i="4"/>
  <c r="M20" i="4"/>
  <c r="M21" i="4" s="1"/>
  <c r="M24" i="4"/>
  <c r="I24" i="4"/>
  <c r="L20" i="4"/>
  <c r="L21" i="4" s="1"/>
  <c r="L24" i="4"/>
  <c r="C24" i="4"/>
  <c r="G20" i="4"/>
  <c r="G21" i="4" s="1"/>
  <c r="O20" i="4"/>
  <c r="O21" i="4" s="1"/>
  <c r="D20" i="4"/>
  <c r="D21" i="4" s="1"/>
  <c r="K20" i="4"/>
  <c r="K21" i="4" s="1"/>
  <c r="B20" i="4"/>
  <c r="B21" i="4" s="1"/>
  <c r="H20" i="4"/>
  <c r="H21" i="4" s="1"/>
  <c r="P20" i="4"/>
  <c r="P21" i="4" s="1"/>
  <c r="I20" i="4"/>
  <c r="I21" i="4" s="1"/>
  <c r="C20" i="4"/>
  <c r="C21" i="4" s="1"/>
  <c r="J20" i="4"/>
  <c r="J21" i="4" s="1"/>
  <c r="F40" i="4"/>
  <c r="G40" i="4"/>
  <c r="H40" i="4"/>
  <c r="I40" i="4"/>
  <c r="N40" i="4"/>
  <c r="O40" i="4"/>
  <c r="J40" i="4"/>
  <c r="K40" i="4"/>
  <c r="D40" i="4"/>
  <c r="L40" i="4"/>
  <c r="E40" i="4"/>
  <c r="M40" i="4"/>
  <c r="B4" i="2"/>
  <c r="B25" i="4" s="1"/>
  <c r="B30" i="4" s="1"/>
  <c r="E4" i="2"/>
  <c r="E25" i="4" s="1"/>
  <c r="E30" i="4" s="1"/>
  <c r="C4" i="2"/>
  <c r="C25" i="4" s="1"/>
  <c r="C30" i="4" s="1"/>
  <c r="D4" i="2"/>
  <c r="D25" i="4" s="1"/>
  <c r="D30" i="4" s="1"/>
  <c r="B3" i="2"/>
  <c r="B29" i="4" s="1"/>
  <c r="E3" i="2"/>
  <c r="E29" i="4" s="1"/>
  <c r="C3" i="2"/>
  <c r="C29" i="4" s="1"/>
  <c r="D3" i="2"/>
  <c r="D29" i="4" s="1"/>
  <c r="F1" i="2"/>
  <c r="E2" i="2"/>
  <c r="D2" i="2"/>
  <c r="C2" i="2"/>
  <c r="B2" i="2"/>
  <c r="E37" i="4" l="1"/>
  <c r="C37" i="4"/>
  <c r="D37" i="4"/>
  <c r="B37" i="4"/>
  <c r="B26" i="4"/>
  <c r="A21" i="4"/>
  <c r="D122" i="34"/>
  <c r="D26" i="4"/>
  <c r="B31" i="4"/>
  <c r="B32" i="4" s="1"/>
  <c r="C26" i="4"/>
  <c r="E26" i="4"/>
  <c r="D41" i="4"/>
  <c r="D44" i="4" s="1"/>
  <c r="D31" i="4"/>
  <c r="C41" i="4"/>
  <c r="C44" i="4" s="1"/>
  <c r="C31" i="4"/>
  <c r="E41" i="4"/>
  <c r="E44" i="4" s="1"/>
  <c r="E31" i="4"/>
  <c r="B41" i="4"/>
  <c r="B44" i="4" s="1"/>
  <c r="D5" i="2"/>
  <c r="E5" i="2"/>
  <c r="C5" i="2"/>
  <c r="B5" i="2"/>
  <c r="F3" i="2"/>
  <c r="F29" i="4" s="1"/>
  <c r="F4" i="2"/>
  <c r="F25" i="4" s="1"/>
  <c r="F30" i="4" s="1"/>
  <c r="G1" i="2"/>
  <c r="F2" i="2"/>
  <c r="F37" i="4" l="1"/>
  <c r="C32" i="4"/>
  <c r="D32" i="4"/>
  <c r="E32" i="4"/>
  <c r="D123" i="34"/>
  <c r="F26" i="4"/>
  <c r="F41" i="4"/>
  <c r="F44" i="4" s="1"/>
  <c r="F31" i="4"/>
  <c r="F32" i="4" s="1"/>
  <c r="F5" i="2"/>
  <c r="G3" i="2"/>
  <c r="G29" i="4" s="1"/>
  <c r="G4" i="2"/>
  <c r="G25" i="4" s="1"/>
  <c r="G2" i="2"/>
  <c r="H1" i="2"/>
  <c r="D124" i="34" l="1"/>
  <c r="G30" i="4"/>
  <c r="G26" i="4"/>
  <c r="G5" i="2"/>
  <c r="H3" i="2"/>
  <c r="H29" i="4" s="1"/>
  <c r="H4" i="2"/>
  <c r="H25" i="4" s="1"/>
  <c r="H2" i="2"/>
  <c r="I1" i="2"/>
  <c r="G31" i="4" l="1"/>
  <c r="G32" i="4"/>
  <c r="D125" i="34"/>
  <c r="H30" i="4"/>
  <c r="H26" i="4"/>
  <c r="G41" i="4"/>
  <c r="G44" i="4" s="1"/>
  <c r="H5" i="2"/>
  <c r="I3" i="2"/>
  <c r="I29" i="4" s="1"/>
  <c r="I4" i="2"/>
  <c r="I25" i="4" s="1"/>
  <c r="I2" i="2"/>
  <c r="J1" i="2"/>
  <c r="H41" i="4" l="1"/>
  <c r="H44" i="4" s="1"/>
  <c r="G37" i="4"/>
  <c r="H31" i="4"/>
  <c r="D126" i="34"/>
  <c r="I30" i="4"/>
  <c r="I26" i="4"/>
  <c r="I5" i="2"/>
  <c r="J3" i="2"/>
  <c r="J29" i="4" s="1"/>
  <c r="J4" i="2"/>
  <c r="J25" i="4" s="1"/>
  <c r="K1" i="2"/>
  <c r="J2" i="2"/>
  <c r="I31" i="4" l="1"/>
  <c r="H37" i="4"/>
  <c r="H32" i="4"/>
  <c r="I41" i="4"/>
  <c r="I44" i="4" s="1"/>
  <c r="I32" i="4"/>
  <c r="D127" i="34"/>
  <c r="J30" i="4"/>
  <c r="J26" i="4"/>
  <c r="J41" i="4"/>
  <c r="J44" i="4" s="1"/>
  <c r="J31" i="4"/>
  <c r="J5" i="2"/>
  <c r="K3" i="2"/>
  <c r="K29" i="4" s="1"/>
  <c r="K4" i="2"/>
  <c r="K25" i="4" s="1"/>
  <c r="L1" i="2"/>
  <c r="K2" i="2"/>
  <c r="I37" i="4" l="1"/>
  <c r="J37" i="4"/>
  <c r="J32" i="4"/>
  <c r="D128" i="34"/>
  <c r="K30" i="4"/>
  <c r="K26" i="4"/>
  <c r="K5" i="2"/>
  <c r="L3" i="2"/>
  <c r="L29" i="4" s="1"/>
  <c r="L4" i="2"/>
  <c r="L25" i="4" s="1"/>
  <c r="M1" i="2"/>
  <c r="L2" i="2"/>
  <c r="K41" i="4" l="1"/>
  <c r="K44" i="4" s="1"/>
  <c r="K31" i="4"/>
  <c r="K32" i="4" s="1"/>
  <c r="D129" i="34"/>
  <c r="L30" i="4"/>
  <c r="L26" i="4"/>
  <c r="L41" i="4"/>
  <c r="L44" i="4" s="1"/>
  <c r="L31" i="4"/>
  <c r="L5" i="2"/>
  <c r="M3" i="2"/>
  <c r="M29" i="4" s="1"/>
  <c r="M4" i="2"/>
  <c r="M25" i="4" s="1"/>
  <c r="N1" i="2"/>
  <c r="M2" i="2"/>
  <c r="K37" i="4" l="1"/>
  <c r="L37" i="4"/>
  <c r="L32" i="4"/>
  <c r="D130" i="34"/>
  <c r="M30" i="4"/>
  <c r="M26" i="4"/>
  <c r="M5" i="2"/>
  <c r="N3" i="2"/>
  <c r="N29" i="4" s="1"/>
  <c r="N4" i="2"/>
  <c r="N25" i="4" s="1"/>
  <c r="O1" i="2"/>
  <c r="N2" i="2"/>
  <c r="M31" i="4" l="1"/>
  <c r="M32" i="4"/>
  <c r="M41" i="4"/>
  <c r="M44" i="4" s="1"/>
  <c r="D131" i="34"/>
  <c r="N30" i="4"/>
  <c r="N26" i="4"/>
  <c r="N5" i="2"/>
  <c r="O3" i="2"/>
  <c r="O29" i="4" s="1"/>
  <c r="O4" i="2"/>
  <c r="O25" i="4" s="1"/>
  <c r="O26" i="4" s="1"/>
  <c r="P1" i="2"/>
  <c r="O2" i="2"/>
  <c r="M37" i="4" l="1"/>
  <c r="N31" i="4"/>
  <c r="N32" i="4"/>
  <c r="N41" i="4"/>
  <c r="N44" i="4" s="1"/>
  <c r="D132" i="34"/>
  <c r="O30" i="4"/>
  <c r="O5" i="2"/>
  <c r="P3" i="2"/>
  <c r="P4" i="2"/>
  <c r="P25" i="4" s="1"/>
  <c r="P2" i="2"/>
  <c r="O37" i="4" l="1"/>
  <c r="N37" i="4"/>
  <c r="D133" i="34"/>
  <c r="O31" i="4"/>
  <c r="P26" i="4"/>
  <c r="A26" i="4" s="1"/>
  <c r="O41" i="4"/>
  <c r="O44" i="4" s="1"/>
  <c r="P5" i="2"/>
  <c r="P37" i="4" l="1"/>
  <c r="A37" i="4" s="1"/>
  <c r="P41" i="4"/>
  <c r="P44" i="4" s="1"/>
  <c r="O32" i="4"/>
  <c r="D134" i="34"/>
  <c r="A5" i="2"/>
  <c r="P32" i="4" l="1"/>
  <c r="A32" i="4" s="1"/>
  <c r="D135" i="34"/>
  <c r="D136" i="34" l="1"/>
  <c r="D137" i="34" l="1"/>
  <c r="D138" i="34" l="1"/>
  <c r="D139" i="34" l="1"/>
  <c r="D140" i="34" l="1"/>
  <c r="D141" i="34" l="1"/>
  <c r="D142" i="34" l="1"/>
  <c r="D143" i="34" l="1"/>
  <c r="D144" i="34" l="1"/>
  <c r="D145" i="34" l="1"/>
  <c r="D146" i="34" l="1"/>
  <c r="D147" i="34" l="1"/>
  <c r="D148" i="34" l="1"/>
  <c r="D149" i="34" l="1"/>
  <c r="D150" i="34" l="1"/>
  <c r="D151" i="34" l="1"/>
  <c r="D152" i="34" l="1"/>
  <c r="D153" i="34" l="1"/>
  <c r="D154" i="34" l="1"/>
  <c r="D155" i="34" l="1"/>
  <c r="D156" i="34" l="1"/>
  <c r="D157" i="34" l="1"/>
  <c r="D158" i="34" l="1"/>
  <c r="D159" i="34" l="1"/>
  <c r="D160" i="34" l="1"/>
  <c r="D161" i="34" l="1"/>
  <c r="D162" i="34" l="1"/>
  <c r="D163" i="34" l="1"/>
  <c r="D164" i="34" l="1"/>
  <c r="D165" i="34" l="1"/>
  <c r="D166" i="34" l="1"/>
  <c r="D167" i="34" l="1"/>
  <c r="D168" i="34" l="1"/>
  <c r="D169" i="34" l="1"/>
  <c r="D170" i="34" l="1"/>
  <c r="D171" i="34" l="1"/>
  <c r="D172" i="34" l="1"/>
  <c r="D173" i="34" l="1"/>
  <c r="D174" i="34" l="1"/>
  <c r="D175" i="34" l="1"/>
  <c r="D176" i="34" l="1"/>
  <c r="D177" i="34" l="1"/>
  <c r="D178" i="34" l="1"/>
  <c r="D179" i="34" l="1"/>
  <c r="D180" i="34" l="1"/>
  <c r="D181" i="34" l="1"/>
  <c r="D182" i="34" l="1"/>
  <c r="D183" i="34" l="1"/>
  <c r="D184" i="34" l="1"/>
  <c r="D185" i="34" l="1"/>
  <c r="D186" i="34" l="1"/>
  <c r="D187" i="34" l="1"/>
  <c r="D188" i="34" l="1"/>
  <c r="D189" i="34" l="1"/>
  <c r="D190" i="34" l="1"/>
  <c r="D191" i="34" l="1"/>
  <c r="D192" i="34" l="1"/>
  <c r="D193" i="34" l="1"/>
  <c r="D194" i="34" l="1"/>
  <c r="D195" i="34" l="1"/>
  <c r="D196" i="34" l="1"/>
  <c r="D197" i="34" l="1"/>
  <c r="D198" i="34" l="1"/>
  <c r="D199" i="34" l="1"/>
  <c r="D200" i="34" l="1"/>
  <c r="D201" i="34" l="1"/>
  <c r="D202" i="34" l="1"/>
  <c r="D203" i="34" l="1"/>
  <c r="D204" i="34" l="1"/>
  <c r="D205" i="34" l="1"/>
  <c r="D206" i="34" l="1"/>
  <c r="D207" i="34" l="1"/>
  <c r="D208" i="34" l="1"/>
  <c r="D209" i="34" l="1"/>
  <c r="D210" i="34" l="1"/>
  <c r="D211" i="34" l="1"/>
  <c r="D212" i="34" l="1"/>
  <c r="D213" i="34" l="1"/>
  <c r="D214" i="34" l="1"/>
  <c r="D215" i="34" l="1"/>
  <c r="D216" i="34" l="1"/>
  <c r="D217" i="34" l="1"/>
  <c r="D218" i="34" l="1"/>
  <c r="D219" i="34" l="1"/>
  <c r="D220" i="34" l="1"/>
  <c r="D221" i="34" l="1"/>
  <c r="D222" i="34" l="1"/>
  <c r="D223" i="34" l="1"/>
  <c r="D224" i="34" l="1"/>
  <c r="D225" i="34" l="1"/>
  <c r="D226" i="34" l="1"/>
  <c r="D227" i="34" l="1"/>
  <c r="D228" i="34" l="1"/>
  <c r="D229" i="34" l="1"/>
  <c r="D230" i="34" l="1"/>
  <c r="D231" i="34" l="1"/>
  <c r="D232" i="34" l="1"/>
  <c r="D233" i="34" l="1"/>
  <c r="D234" i="34" l="1"/>
  <c r="D235" i="34" l="1"/>
  <c r="D236" i="34" l="1"/>
  <c r="D237" i="34" l="1"/>
  <c r="D238" i="34" l="1"/>
  <c r="D239" i="34" l="1"/>
  <c r="D240" i="34" l="1"/>
  <c r="D241" i="34" l="1"/>
  <c r="D242" i="34" l="1"/>
  <c r="D243" i="34" l="1"/>
  <c r="D244" i="34" l="1"/>
  <c r="D245" i="34" l="1"/>
  <c r="D246" i="34" l="1"/>
  <c r="D247" i="34" l="1"/>
  <c r="D248" i="34" l="1"/>
  <c r="D249" i="34" l="1"/>
  <c r="D250" i="34" l="1"/>
  <c r="D251" i="34" l="1"/>
  <c r="D252" i="34" l="1"/>
  <c r="D253" i="34" l="1"/>
  <c r="D254" i="34" l="1"/>
  <c r="D255" i="34" l="1"/>
  <c r="D256" i="34" l="1"/>
  <c r="D257" i="34" l="1"/>
  <c r="D258" i="34" l="1"/>
  <c r="D259" i="34" l="1"/>
  <c r="D260" i="34" l="1"/>
  <c r="D261" i="34" l="1"/>
  <c r="D262" i="34" l="1"/>
  <c r="D263" i="34" l="1"/>
  <c r="D264" i="34" l="1"/>
  <c r="D265" i="34" l="1"/>
  <c r="D266" i="34" l="1"/>
  <c r="D267" i="34" l="1"/>
  <c r="D268" i="34" l="1"/>
  <c r="D269" i="34" l="1"/>
  <c r="D270" i="34" l="1"/>
  <c r="D271" i="34" l="1"/>
  <c r="D272" i="34" l="1"/>
  <c r="D273" i="34" l="1"/>
  <c r="D274" i="34" l="1"/>
  <c r="D275" i="34" l="1"/>
  <c r="D276" i="34" l="1"/>
  <c r="D277" i="34" l="1"/>
  <c r="D278" i="34" l="1"/>
  <c r="D279" i="34" l="1"/>
  <c r="D280" i="34" l="1"/>
  <c r="D281" i="34" l="1"/>
  <c r="D282" i="34" l="1"/>
  <c r="D283" i="34" l="1"/>
  <c r="D284" i="34" l="1"/>
  <c r="D285" i="34" l="1"/>
  <c r="D286" i="34" l="1"/>
  <c r="D287" i="34" l="1"/>
  <c r="D288" i="34" l="1"/>
  <c r="D289" i="34" l="1"/>
  <c r="D290" i="34" l="1"/>
  <c r="D291" i="34" l="1"/>
  <c r="D292" i="34" l="1"/>
  <c r="D293" i="34" l="1"/>
  <c r="D294" i="34" l="1"/>
  <c r="D295" i="34" l="1"/>
  <c r="D296" i="34" l="1"/>
  <c r="D297" i="34" l="1"/>
  <c r="D298" i="34" l="1"/>
  <c r="D299" i="34" l="1"/>
  <c r="D300" i="34" l="1"/>
  <c r="D301" i="34" l="1"/>
  <c r="D302" i="34" l="1"/>
  <c r="D303" i="34" l="1"/>
  <c r="D304" i="34" l="1"/>
  <c r="D305" i="34" l="1"/>
  <c r="D306" i="34" l="1"/>
  <c r="D307" i="34" l="1"/>
  <c r="D308" i="34" l="1"/>
  <c r="D309" i="34" l="1"/>
  <c r="D310" i="34" l="1"/>
  <c r="D311" i="34" l="1"/>
  <c r="D312" i="34" l="1"/>
  <c r="D313" i="34" l="1"/>
  <c r="D314" i="34" l="1"/>
  <c r="D315" i="34" l="1"/>
  <c r="D316" i="34" l="1"/>
  <c r="D317" i="34" l="1"/>
  <c r="D318" i="34" l="1"/>
  <c r="D319" i="34" l="1"/>
  <c r="D320" i="34" l="1"/>
  <c r="D321" i="34" l="1"/>
  <c r="D322" i="34" l="1"/>
  <c r="D323" i="34" l="1"/>
  <c r="D324" i="34" l="1"/>
  <c r="D325" i="34" l="1"/>
  <c r="D326" i="34" l="1"/>
  <c r="D327" i="34" l="1"/>
  <c r="D328" i="34" l="1"/>
  <c r="D329" i="34" l="1"/>
  <c r="D330" i="34" l="1"/>
  <c r="D331" i="34" l="1"/>
  <c r="D332" i="34" l="1"/>
  <c r="D333" i="34" l="1"/>
  <c r="D334" i="34" l="1"/>
  <c r="D335" i="34" l="1"/>
  <c r="D336" i="34" l="1"/>
  <c r="D337" i="34" l="1"/>
  <c r="D338" i="34" l="1"/>
  <c r="D339" i="34" l="1"/>
  <c r="D340" i="34" l="1"/>
  <c r="D341" i="34" l="1"/>
  <c r="D342" i="34" l="1"/>
  <c r="D343" i="34" l="1"/>
  <c r="D344" i="34" l="1"/>
  <c r="D345" i="34" l="1"/>
  <c r="D346" i="34" l="1"/>
  <c r="D347" i="34" l="1"/>
  <c r="D348" i="34" l="1"/>
  <c r="D349" i="34" l="1"/>
  <c r="D350" i="34" l="1"/>
  <c r="D351" i="34" l="1"/>
  <c r="D352" i="34" l="1"/>
  <c r="D353" i="34" l="1"/>
  <c r="D354" i="34" l="1"/>
  <c r="D355" i="34" l="1"/>
  <c r="D356" i="34" l="1"/>
  <c r="D357" i="34" l="1"/>
  <c r="D358" i="34" l="1"/>
  <c r="D359" i="34" l="1"/>
  <c r="D360" i="34" l="1"/>
  <c r="D361" i="34" l="1"/>
  <c r="D362" i="34" l="1"/>
  <c r="D363" i="34" l="1"/>
  <c r="D364" i="34" l="1"/>
  <c r="D365" i="34" l="1"/>
  <c r="D366" i="34" l="1"/>
  <c r="D367" i="34" l="1"/>
  <c r="D368" i="34" l="1"/>
  <c r="D369" i="34" l="1"/>
  <c r="D370" i="34" l="1"/>
  <c r="D371" i="34" l="1"/>
  <c r="D372" i="34" l="1"/>
  <c r="D373" i="34" l="1"/>
  <c r="D374" i="34" l="1"/>
  <c r="D375" i="34" l="1"/>
  <c r="D376" i="34" l="1"/>
  <c r="D377" i="34" l="1"/>
  <c r="D378" i="34" l="1"/>
  <c r="D379" i="34" l="1"/>
  <c r="D380" i="34" l="1"/>
  <c r="D381" i="34" l="1"/>
  <c r="D382" i="34" l="1"/>
  <c r="D383" i="34" l="1"/>
  <c r="D384" i="34" l="1"/>
  <c r="D385" i="34" l="1"/>
  <c r="D386" i="34" l="1"/>
  <c r="D387" i="34" l="1"/>
  <c r="D388" i="34" l="1"/>
  <c r="D389" i="34" l="1"/>
  <c r="D390" i="34" l="1"/>
  <c r="D391" i="34" l="1"/>
  <c r="D392" i="34" l="1"/>
  <c r="D393" i="34" l="1"/>
  <c r="D394" i="34" l="1"/>
  <c r="D395" i="34" l="1"/>
  <c r="D396" i="34" l="1"/>
  <c r="D397" i="34" l="1"/>
  <c r="D398" i="34" l="1"/>
  <c r="D399" i="34" l="1"/>
  <c r="D400" i="34" l="1"/>
  <c r="D401" i="34" l="1"/>
  <c r="D402" i="34" l="1"/>
  <c r="D403" i="34" l="1"/>
  <c r="D404" i="34" l="1"/>
  <c r="D405" i="34" l="1"/>
  <c r="D406" i="34" l="1"/>
  <c r="D407" i="34" l="1"/>
  <c r="D408" i="34" l="1"/>
  <c r="D409" i="34" l="1"/>
  <c r="D410" i="34" l="1"/>
  <c r="D411" i="34" l="1"/>
  <c r="D412" i="34" l="1"/>
  <c r="D413" i="34" l="1"/>
  <c r="D414" i="34" l="1"/>
  <c r="D415" i="34" l="1"/>
  <c r="D416" i="34" l="1"/>
  <c r="D417" i="34" l="1"/>
  <c r="D418" i="34" l="1"/>
  <c r="D419" i="34" l="1"/>
  <c r="D420" i="34" l="1"/>
  <c r="D421" i="34" l="1"/>
  <c r="D422" i="34" l="1"/>
  <c r="D423" i="34" l="1"/>
  <c r="D424" i="34" l="1"/>
  <c r="D425" i="34" l="1"/>
  <c r="D426" i="34" l="1"/>
  <c r="D427" i="34" l="1"/>
  <c r="D428" i="34" l="1"/>
  <c r="D429" i="34" l="1"/>
  <c r="D430" i="34" l="1"/>
  <c r="D431" i="34" l="1"/>
  <c r="D432" i="34" l="1"/>
  <c r="D433" i="34" l="1"/>
  <c r="D434" i="34" l="1"/>
  <c r="D435" i="34" l="1"/>
  <c r="D436" i="34" l="1"/>
  <c r="D437" i="34" l="1"/>
  <c r="D438" i="34" l="1"/>
  <c r="D439" i="34" l="1"/>
  <c r="D440" i="34" l="1"/>
  <c r="D441" i="34" l="1"/>
  <c r="D442" i="34" l="1"/>
  <c r="D443" i="34" l="1"/>
  <c r="D444" i="34" l="1"/>
  <c r="D445" i="34" l="1"/>
  <c r="D446" i="34" l="1"/>
  <c r="D447" i="34" l="1"/>
  <c r="D448" i="34" l="1"/>
  <c r="D449" i="34" l="1"/>
  <c r="D450" i="34" l="1"/>
  <c r="D451" i="34" l="1"/>
  <c r="D452" i="34" l="1"/>
  <c r="D453" i="34" l="1"/>
  <c r="D454" i="34" l="1"/>
  <c r="D455" i="34" l="1"/>
  <c r="D456" i="34" l="1"/>
  <c r="D457" i="34" l="1"/>
  <c r="D458" i="34" l="1"/>
  <c r="D459" i="34" l="1"/>
  <c r="D460" i="34" l="1"/>
  <c r="D461" i="34" l="1"/>
  <c r="D462" i="34" l="1"/>
  <c r="D463" i="34" l="1"/>
  <c r="D464" i="34" l="1"/>
  <c r="D465" i="34" l="1"/>
  <c r="D466" i="34" l="1"/>
  <c r="D467" i="34" l="1"/>
  <c r="D468" i="34" l="1"/>
  <c r="D469" i="34" l="1"/>
  <c r="D470" i="34" l="1"/>
  <c r="D471" i="34" l="1"/>
  <c r="D472" i="34" l="1"/>
  <c r="D473" i="34" l="1"/>
  <c r="D474" i="34" l="1"/>
  <c r="D475" i="34" l="1"/>
  <c r="D476" i="34" l="1"/>
  <c r="D477" i="34" l="1"/>
  <c r="D478" i="34" l="1"/>
  <c r="D479" i="34" l="1"/>
  <c r="D480" i="34" l="1"/>
  <c r="D481" i="34" l="1"/>
  <c r="D482" i="34" l="1"/>
  <c r="D483" i="34" l="1"/>
  <c r="D484" i="34" l="1"/>
  <c r="D485" i="34" l="1"/>
  <c r="D486" i="34" l="1"/>
  <c r="D487" i="34" l="1"/>
  <c r="D488" i="34" l="1"/>
  <c r="D489" i="34" l="1"/>
  <c r="D490" i="34" l="1"/>
  <c r="D491" i="34" l="1"/>
  <c r="D492" i="34" l="1"/>
  <c r="D493" i="34" l="1"/>
  <c r="D494" i="34" l="1"/>
  <c r="D495" i="34" l="1"/>
  <c r="D496" i="34" l="1"/>
  <c r="D497" i="34" l="1"/>
  <c r="D498" i="34" l="1"/>
  <c r="D499" i="34" l="1"/>
  <c r="D500" i="34" l="1"/>
  <c r="D501" i="34" l="1"/>
  <c r="D502" i="34" l="1"/>
  <c r="D503" i="34" l="1"/>
  <c r="D504" i="34" l="1"/>
  <c r="D505" i="34" l="1"/>
  <c r="D506" i="34" l="1"/>
  <c r="D507" i="34" l="1"/>
  <c r="D508" i="34" l="1"/>
  <c r="D509" i="34" l="1"/>
  <c r="D510" i="34" l="1"/>
  <c r="D511" i="34" l="1"/>
  <c r="D512" i="34" l="1"/>
  <c r="D513" i="34" l="1"/>
  <c r="D514" i="34" l="1"/>
  <c r="D515" i="34" l="1"/>
  <c r="D516" i="34" l="1"/>
  <c r="D517" i="34" l="1"/>
  <c r="D518" i="34" l="1"/>
  <c r="D519" i="34" l="1"/>
  <c r="D520" i="34" l="1"/>
  <c r="D521" i="34" l="1"/>
  <c r="D522" i="34" l="1"/>
  <c r="D523" i="34" l="1"/>
  <c r="D524" i="34" l="1"/>
  <c r="D525" i="34" l="1"/>
  <c r="D526" i="34" l="1"/>
  <c r="D527" i="34" l="1"/>
  <c r="D528" i="34" l="1"/>
  <c r="D529" i="34" l="1"/>
  <c r="D530" i="34" l="1"/>
  <c r="D531" i="34" l="1"/>
  <c r="D532" i="34" l="1"/>
  <c r="D533" i="34" l="1"/>
  <c r="D534" i="34" l="1"/>
  <c r="D535" i="34" l="1"/>
  <c r="D536" i="34" l="1"/>
  <c r="D537" i="34" l="1"/>
  <c r="D538" i="34" l="1"/>
  <c r="D539" i="34" l="1"/>
  <c r="D540" i="34" l="1"/>
  <c r="D541" i="34" l="1"/>
  <c r="D542" i="34" l="1"/>
  <c r="D543" i="34" l="1"/>
  <c r="F3" i="34"/>
  <c r="F2" i="34"/>
  <c r="F4" i="34"/>
  <c r="F5" i="34"/>
  <c r="F542" i="34"/>
  <c r="F6" i="3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113" i="34"/>
  <c r="F114" i="34"/>
  <c r="F115" i="34"/>
  <c r="F116" i="34"/>
  <c r="F117" i="34"/>
  <c r="F118" i="34"/>
  <c r="F119" i="34"/>
  <c r="F120" i="34"/>
  <c r="F121" i="34"/>
  <c r="F122" i="34"/>
  <c r="F123" i="34"/>
  <c r="F124" i="34"/>
  <c r="F125" i="34"/>
  <c r="F126" i="34"/>
  <c r="F127" i="34"/>
  <c r="F128" i="34"/>
  <c r="F129" i="34"/>
  <c r="F130" i="34"/>
  <c r="F131" i="34"/>
  <c r="F132" i="34"/>
  <c r="F133" i="34"/>
  <c r="F134" i="34"/>
  <c r="F135" i="34"/>
  <c r="F136" i="34"/>
  <c r="F137" i="34"/>
  <c r="F138" i="34"/>
  <c r="F139" i="34"/>
  <c r="F140" i="34"/>
  <c r="F141" i="34"/>
  <c r="F142" i="34"/>
  <c r="F143" i="34"/>
  <c r="F144" i="34"/>
  <c r="F145" i="34"/>
  <c r="F146" i="34"/>
  <c r="F147" i="34"/>
  <c r="F148" i="34"/>
  <c r="F149" i="34"/>
  <c r="F150" i="34"/>
  <c r="F151" i="34"/>
  <c r="F152" i="34"/>
  <c r="F153" i="34"/>
  <c r="F154" i="34"/>
  <c r="F155" i="34"/>
  <c r="F156" i="34"/>
  <c r="F157" i="34"/>
  <c r="F158" i="34"/>
  <c r="F159" i="34"/>
  <c r="F160" i="34"/>
  <c r="F161" i="34"/>
  <c r="F162" i="34"/>
  <c r="F163" i="34"/>
  <c r="F164" i="34"/>
  <c r="F165" i="34"/>
  <c r="F166" i="34"/>
  <c r="F167" i="34"/>
  <c r="F168" i="34"/>
  <c r="F169" i="34"/>
  <c r="F170" i="34"/>
  <c r="F171" i="34"/>
  <c r="F172" i="34"/>
  <c r="F173" i="34"/>
  <c r="F174" i="34"/>
  <c r="F175" i="34"/>
  <c r="F176" i="34"/>
  <c r="F177" i="34"/>
  <c r="F178" i="34"/>
  <c r="F179" i="34"/>
  <c r="F180" i="34"/>
  <c r="F181" i="34"/>
  <c r="F182" i="34"/>
  <c r="F183" i="34"/>
  <c r="F184" i="34"/>
  <c r="F185" i="34"/>
  <c r="F186" i="34"/>
  <c r="F187" i="34"/>
  <c r="F188" i="34"/>
  <c r="F189" i="34"/>
  <c r="F190" i="34"/>
  <c r="F191" i="34"/>
  <c r="F192" i="34"/>
  <c r="F193" i="34"/>
  <c r="F194" i="34"/>
  <c r="F195" i="34"/>
  <c r="F196" i="34"/>
  <c r="F197" i="34"/>
  <c r="F198" i="34"/>
  <c r="F199" i="34"/>
  <c r="F200" i="34"/>
  <c r="F201" i="34"/>
  <c r="F202" i="34"/>
  <c r="F203" i="34"/>
  <c r="F204" i="34"/>
  <c r="F205" i="34"/>
  <c r="F206" i="34"/>
  <c r="F207" i="34"/>
  <c r="F208" i="34"/>
  <c r="F209" i="34"/>
  <c r="F210" i="34"/>
  <c r="F211" i="34"/>
  <c r="F212" i="34"/>
  <c r="F213" i="34"/>
  <c r="F214" i="34"/>
  <c r="F215" i="34"/>
  <c r="F216" i="34"/>
  <c r="F217" i="34"/>
  <c r="F218" i="34"/>
  <c r="F219" i="34"/>
  <c r="F220" i="34"/>
  <c r="F221" i="34"/>
  <c r="F222" i="34"/>
  <c r="F223" i="34"/>
  <c r="F224" i="34"/>
  <c r="F225" i="34"/>
  <c r="F226" i="34"/>
  <c r="F227" i="34"/>
  <c r="F228" i="34"/>
  <c r="F229" i="34"/>
  <c r="F230" i="34"/>
  <c r="F231" i="34"/>
  <c r="F232" i="34"/>
  <c r="F233" i="34"/>
  <c r="F234" i="34"/>
  <c r="F235" i="34"/>
  <c r="F236" i="34"/>
  <c r="F237" i="34"/>
  <c r="F238" i="34"/>
  <c r="F239" i="34"/>
  <c r="F240" i="34"/>
  <c r="F241" i="34"/>
  <c r="F242" i="34"/>
  <c r="F243" i="34"/>
  <c r="F244" i="34"/>
  <c r="F245" i="34"/>
  <c r="F246" i="34"/>
  <c r="F247" i="34"/>
  <c r="F248" i="34"/>
  <c r="F249" i="34"/>
  <c r="F250" i="34"/>
  <c r="F251" i="34"/>
  <c r="F252" i="34"/>
  <c r="F253" i="34"/>
  <c r="F254" i="34"/>
  <c r="F255" i="34"/>
  <c r="F256" i="34"/>
  <c r="F257" i="34"/>
  <c r="F258" i="34"/>
  <c r="F259" i="34"/>
  <c r="F260" i="34"/>
  <c r="F261" i="34"/>
  <c r="F262" i="34"/>
  <c r="F263" i="34"/>
  <c r="F264" i="34"/>
  <c r="F265" i="34"/>
  <c r="F266" i="34"/>
  <c r="F267" i="34"/>
  <c r="F268" i="34"/>
  <c r="F269" i="34"/>
  <c r="F270" i="34"/>
  <c r="F271" i="34"/>
  <c r="F272" i="34"/>
  <c r="F273" i="34"/>
  <c r="F274" i="34"/>
  <c r="F275" i="34"/>
  <c r="F276" i="34"/>
  <c r="F277" i="34"/>
  <c r="F278" i="34"/>
  <c r="F279" i="34"/>
  <c r="F280" i="34"/>
  <c r="F281" i="34"/>
  <c r="F282" i="34"/>
  <c r="F283" i="34"/>
  <c r="F284" i="34"/>
  <c r="F285" i="34"/>
  <c r="F286" i="34"/>
  <c r="F287" i="34"/>
  <c r="F288" i="34"/>
  <c r="F289" i="34"/>
  <c r="F290" i="34"/>
  <c r="F291" i="34"/>
  <c r="F292" i="34"/>
  <c r="F293" i="34"/>
  <c r="F294" i="34"/>
  <c r="F295" i="34"/>
  <c r="F296" i="34"/>
  <c r="F297" i="34"/>
  <c r="F298" i="34"/>
  <c r="F299" i="34"/>
  <c r="F300" i="34"/>
  <c r="F301" i="34"/>
  <c r="F302" i="34"/>
  <c r="F303" i="34"/>
  <c r="F304" i="34"/>
  <c r="F305" i="34"/>
  <c r="F306" i="34"/>
  <c r="F307" i="34"/>
  <c r="F308" i="34"/>
  <c r="F309" i="34"/>
  <c r="F310" i="34"/>
  <c r="F311" i="34"/>
  <c r="F312" i="34"/>
  <c r="F313" i="34"/>
  <c r="F314" i="34"/>
  <c r="F315" i="34"/>
  <c r="F316" i="34"/>
  <c r="F317" i="34"/>
  <c r="F318" i="34"/>
  <c r="F319" i="34"/>
  <c r="F320" i="34"/>
  <c r="F321" i="34"/>
  <c r="F322" i="34"/>
  <c r="F323" i="34"/>
  <c r="F324" i="34"/>
  <c r="F325" i="34"/>
  <c r="F326" i="34"/>
  <c r="F327" i="34"/>
  <c r="F328" i="34"/>
  <c r="F329" i="34"/>
  <c r="F330" i="34"/>
  <c r="F331" i="34"/>
  <c r="F332" i="34"/>
  <c r="F333" i="34"/>
  <c r="F334" i="34"/>
  <c r="F335" i="34"/>
  <c r="F336" i="34"/>
  <c r="F337" i="34"/>
  <c r="F338" i="34"/>
  <c r="F339" i="34"/>
  <c r="F340" i="34"/>
  <c r="F341" i="34"/>
  <c r="F342" i="34"/>
  <c r="F343" i="34"/>
  <c r="F344" i="34"/>
  <c r="F345" i="34"/>
  <c r="F346" i="34"/>
  <c r="F347" i="34"/>
  <c r="F348" i="34"/>
  <c r="F349" i="34"/>
  <c r="F350" i="34"/>
  <c r="F351" i="34"/>
  <c r="F352" i="34"/>
  <c r="F353" i="34"/>
  <c r="F354" i="34"/>
  <c r="F355" i="34"/>
  <c r="F356" i="34"/>
  <c r="F357" i="34"/>
  <c r="F358" i="34"/>
  <c r="F359" i="34"/>
  <c r="F360" i="34"/>
  <c r="F361" i="34"/>
  <c r="F362" i="34"/>
  <c r="F363" i="34"/>
  <c r="F364" i="34"/>
  <c r="F365" i="34"/>
  <c r="F366" i="34"/>
  <c r="F367" i="34"/>
  <c r="F368" i="34"/>
  <c r="F369" i="34"/>
  <c r="F370" i="34"/>
  <c r="F371" i="34"/>
  <c r="F372" i="34"/>
  <c r="F373" i="34"/>
  <c r="F374" i="34"/>
  <c r="F375" i="34"/>
  <c r="F376" i="34"/>
  <c r="F377" i="34"/>
  <c r="F378" i="34"/>
  <c r="F379" i="34"/>
  <c r="F380" i="34"/>
  <c r="F381" i="34"/>
  <c r="F382" i="34"/>
  <c r="F383" i="34"/>
  <c r="F384" i="34"/>
  <c r="F385" i="34"/>
  <c r="F386" i="34"/>
  <c r="F387" i="34"/>
  <c r="F388" i="34"/>
  <c r="F389" i="34"/>
  <c r="F390" i="34"/>
  <c r="F391" i="34"/>
  <c r="F392" i="34"/>
  <c r="F393" i="34"/>
  <c r="F394" i="34"/>
  <c r="F395" i="34"/>
  <c r="F396" i="34"/>
  <c r="F397" i="34"/>
  <c r="F398" i="34"/>
  <c r="F399" i="34"/>
  <c r="F400" i="34"/>
  <c r="F401" i="34"/>
  <c r="F402" i="34"/>
  <c r="F403" i="34"/>
  <c r="F404" i="34"/>
  <c r="F405" i="34"/>
  <c r="F406" i="34"/>
  <c r="F407" i="34"/>
  <c r="F408" i="34"/>
  <c r="F409" i="34"/>
  <c r="F410" i="34"/>
  <c r="F411" i="34"/>
  <c r="F412" i="34"/>
  <c r="F413" i="34"/>
  <c r="F414" i="34"/>
  <c r="F415" i="34"/>
  <c r="F416" i="34"/>
  <c r="F417" i="34"/>
  <c r="F418" i="34"/>
  <c r="F419" i="34"/>
  <c r="F420" i="34"/>
  <c r="F421" i="34"/>
  <c r="F422" i="34"/>
  <c r="F423" i="34"/>
  <c r="F424" i="34"/>
  <c r="F425" i="34"/>
  <c r="F426" i="34"/>
  <c r="F427" i="34"/>
  <c r="F428" i="34"/>
  <c r="F429" i="34"/>
  <c r="F430" i="34"/>
  <c r="F431" i="34"/>
  <c r="F432" i="34"/>
  <c r="F433" i="34"/>
  <c r="F434" i="34"/>
  <c r="F435" i="34"/>
  <c r="F436" i="34"/>
  <c r="F437" i="34"/>
  <c r="F438" i="34"/>
  <c r="F439" i="34"/>
  <c r="F440" i="34"/>
  <c r="F441" i="34"/>
  <c r="F442" i="34"/>
  <c r="F443" i="34"/>
  <c r="F444" i="34"/>
  <c r="F445" i="34"/>
  <c r="F446" i="34"/>
  <c r="F447" i="34"/>
  <c r="F448" i="34"/>
  <c r="F449" i="34"/>
  <c r="F450" i="34"/>
  <c r="F451" i="34"/>
  <c r="F452" i="34"/>
  <c r="F453" i="34"/>
  <c r="F454" i="34"/>
  <c r="F455" i="34"/>
  <c r="F456" i="34"/>
  <c r="F457" i="34"/>
  <c r="F458" i="34"/>
  <c r="F459" i="34"/>
  <c r="F460" i="34"/>
  <c r="F461" i="34"/>
  <c r="F462" i="34"/>
  <c r="F463" i="34"/>
  <c r="F464" i="34"/>
  <c r="F465" i="34"/>
  <c r="F466" i="34"/>
  <c r="F467" i="34"/>
  <c r="F468" i="34"/>
  <c r="F469" i="34"/>
  <c r="F470" i="34"/>
  <c r="F471" i="34"/>
  <c r="F472" i="34"/>
  <c r="F473" i="34"/>
  <c r="F474" i="34"/>
  <c r="F475" i="34"/>
  <c r="F476" i="34"/>
  <c r="F477" i="34"/>
  <c r="F478" i="34"/>
  <c r="F479" i="34"/>
  <c r="F480" i="34"/>
  <c r="F481" i="34"/>
  <c r="F482" i="34"/>
  <c r="F483" i="34"/>
  <c r="F484" i="34"/>
  <c r="F485" i="34"/>
  <c r="F486" i="34"/>
  <c r="F487" i="34"/>
  <c r="F488" i="34"/>
  <c r="F489" i="34"/>
  <c r="F490" i="34"/>
  <c r="F491" i="34"/>
  <c r="F492" i="34"/>
  <c r="F493" i="34"/>
  <c r="F494" i="34"/>
  <c r="F495" i="34"/>
  <c r="F496" i="34"/>
  <c r="F497" i="34"/>
  <c r="F498" i="34"/>
  <c r="F499" i="34"/>
  <c r="F500" i="34"/>
  <c r="F501" i="34"/>
  <c r="F502" i="34"/>
  <c r="F503" i="34"/>
  <c r="F504" i="34"/>
  <c r="F505" i="34"/>
  <c r="F506" i="34"/>
  <c r="F507" i="34"/>
  <c r="F508" i="34"/>
  <c r="F509" i="34"/>
  <c r="F510" i="34"/>
  <c r="F511" i="34"/>
  <c r="F512" i="34"/>
  <c r="F513" i="34"/>
  <c r="F514" i="34"/>
  <c r="F515" i="34"/>
  <c r="F516" i="34"/>
  <c r="F517" i="34"/>
  <c r="F518" i="34"/>
  <c r="F519" i="34"/>
  <c r="F520" i="34"/>
  <c r="F521" i="34"/>
  <c r="F522" i="34"/>
  <c r="F523" i="34"/>
  <c r="F524" i="34"/>
  <c r="F525" i="34"/>
  <c r="F526" i="34"/>
  <c r="F527" i="34"/>
  <c r="F528" i="34"/>
  <c r="F529" i="34"/>
  <c r="F530" i="34"/>
  <c r="F531" i="34"/>
  <c r="F532" i="34"/>
  <c r="F533" i="34"/>
  <c r="F534" i="34"/>
  <c r="F535" i="34"/>
  <c r="F536" i="34"/>
  <c r="F537" i="34"/>
  <c r="F538" i="34"/>
  <c r="F539" i="34"/>
  <c r="F540" i="34"/>
  <c r="F541" i="34"/>
  <c r="D544" i="34" l="1"/>
  <c r="F543" i="34"/>
  <c r="D545" i="34" l="1"/>
  <c r="F544" i="34"/>
  <c r="D546" i="34" l="1"/>
  <c r="F545" i="34"/>
  <c r="D547" i="34" l="1"/>
  <c r="F546" i="34"/>
  <c r="D548" i="34" l="1"/>
  <c r="F547" i="34"/>
  <c r="D549" i="34" l="1"/>
  <c r="F548" i="34"/>
  <c r="D550" i="34" l="1"/>
  <c r="F549" i="34"/>
  <c r="D551" i="34" l="1"/>
  <c r="F551" i="34" s="1"/>
  <c r="F550" i="34"/>
</calcChain>
</file>

<file path=xl/sharedStrings.xml><?xml version="1.0" encoding="utf-8"?>
<sst xmlns="http://schemas.openxmlformats.org/spreadsheetml/2006/main" count="2036" uniqueCount="1164">
  <si>
    <t>Source</t>
  </si>
  <si>
    <t>BCB-Depec</t>
  </si>
  <si>
    <t>Primário</t>
  </si>
  <si>
    <t>Descrição completa</t>
  </si>
  <si>
    <t>4006 - NFSP sem desvalorização cambial - Fluxo mensal corrente (u.m.c.) - Resultado nominal - Total - Governo Federal e Banco Central</t>
  </si>
  <si>
    <t>Descrição simples</t>
  </si>
  <si>
    <t>Défice nominal (1)</t>
  </si>
  <si>
    <t>Derivado (2) - (1)</t>
  </si>
  <si>
    <t>Conta de juros (2)</t>
  </si>
  <si>
    <t>Superávit primário</t>
  </si>
  <si>
    <t>4039 - PSBR - NFSP sem desvalorização cambial - Fluxo mensal corrente (u.m.c.) - Juros nominais - Total - Governo Federal e Banco Central</t>
  </si>
  <si>
    <t>Fontes: Banco Central, https://www3.bcb.gov.br/sgspub/</t>
  </si>
  <si>
    <t>ano</t>
  </si>
  <si>
    <t>Resultado nominal</t>
  </si>
  <si>
    <t>Conta de juros</t>
  </si>
  <si>
    <t>Resultado primário</t>
  </si>
  <si>
    <t>1.1. RESULTADO PRIMÁRIO DO GOVERNO CENTRAL - R$ milhões correntes</t>
  </si>
  <si>
    <t>Discriminação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</si>
  <si>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</si>
  <si>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</si>
  <si>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</si>
  <si>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</si>
  <si>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</si>
  <si>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</si>
  <si>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</si>
  <si>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</si>
  <si>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</si>
  <si>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</si>
  <si>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</si>
  <si>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</si>
  <si>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</si>
  <si>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2011</t>
  </si>
  <si>
    <t>2012</t>
  </si>
  <si>
    <t>2013</t>
  </si>
  <si>
    <t>2014</t>
  </si>
  <si>
    <t>I. RECEITA TOTAL</t>
  </si>
  <si>
    <t>I.1. Receita Administrada pela RFB, líquida de incentivos fiscais</t>
  </si>
  <si>
    <t>I.2. Arrecadação Líquida para o Regime Geral de Previdência Social</t>
  </si>
  <si>
    <t>I.3. Demais Receitas</t>
  </si>
  <si>
    <t>II. TRANSF. A ENTES SUBNACIONAIS - REPARTIÇÃO DE RECEITA</t>
  </si>
  <si>
    <t>III. RECEITA LÍQUIDA (I - II)</t>
  </si>
  <si>
    <t>IV. DESPESAS ORÇAMENTÁRIAS</t>
  </si>
  <si>
    <t>IV.1. Servidores Ativos e Inativos</t>
  </si>
  <si>
    <t>IV.1.1. Folha Normal</t>
  </si>
  <si>
    <t>IV.1.2. Precatórios e Sentenças Judiciais</t>
  </si>
  <si>
    <t>IV.2. Benefícios da Previdência</t>
  </si>
  <si>
    <t>IV.2.1. Benefícios Normais</t>
  </si>
  <si>
    <t>IV.2.2. Precatórios e Sentenças Judiciais</t>
  </si>
  <si>
    <t>IV.3. Demais Despesas Obrigatórias</t>
  </si>
  <si>
    <t>IV.3.1. Benefícios Assistenciais Vinculados ao Salário-Mínimo</t>
  </si>
  <si>
    <t>IV.3.1.1. Abono Salarial</t>
  </si>
  <si>
    <t>IV.3.1.2. Seguro Desemprego</t>
  </si>
  <si>
    <t>IV.3.1.3. Benefícios da Lei Orgânica de Assistência Social</t>
  </si>
  <si>
    <t>IV.3.1.4. Renda Mensal Vitalícia</t>
  </si>
  <si>
    <t>IV.3.1.5. Benefícios de Legislação Especial</t>
  </si>
  <si>
    <t>IV.3.2. Demais Transferências a Entes Subnacionais</t>
  </si>
  <si>
    <t>IV.3.2.1. Lei Complementar nº 87 (desoneração exportações)</t>
  </si>
  <si>
    <t>IV.3.2.2. Fundo Constitucional do DF</t>
  </si>
  <si>
    <t>IV.3.2.3. Complementação Fundeb</t>
  </si>
  <si>
    <t>IV.3.2.4. Apoio Financeiro a Estados e Municípios</t>
  </si>
  <si>
    <t>IV.3.2.5. Ressarcimento Combustíveis Fósseis</t>
  </si>
  <si>
    <t>IV.3.3. Precatórios e Sentenças Judiciais de Outras Despesas</t>
  </si>
  <si>
    <t>IV.3.4. Subsídios e Subvenções Econômicas</t>
  </si>
  <si>
    <t>IV.3.4.1. Subvenções Econômicas</t>
  </si>
  <si>
    <t>IV.3.4.2. Política Agrícola</t>
  </si>
  <si>
    <t>IV.3.4.3. Outros</t>
  </si>
  <si>
    <t>IV.3.5. Outras</t>
  </si>
  <si>
    <t>IV.3.5.1. Complementação do FGTS</t>
  </si>
  <si>
    <t>IV.3.5.2. Compensação FRGPS</t>
  </si>
  <si>
    <t xml:space="preserve">IV.3.5.3. Despesas custeadas com recursos de doações </t>
  </si>
  <si>
    <t>IV.3.5.4. Despesas custeadas com recursos de convênios</t>
  </si>
  <si>
    <t>IV.3.5.5. Proagro</t>
  </si>
  <si>
    <t>IV.3.5.6. Transferências da Agência Nacional de Águas</t>
  </si>
  <si>
    <t>IV.3.5.7. Anistiados</t>
  </si>
  <si>
    <t>IV.3.5.8. Transferência CDE</t>
  </si>
  <si>
    <t>IV.3.5.9. Transferência Multas Aneel</t>
  </si>
  <si>
    <t>IV.4. Despesas Discricionárias</t>
  </si>
  <si>
    <t>IV.4.1. Poder Executivo</t>
  </si>
  <si>
    <t>IV.4.2. Poderes Legislativo, Judiciário e MPU</t>
  </si>
  <si>
    <t>V. RESULTADO REGIME ORÇAMENTÁRIO - SOF (III - IV)</t>
  </si>
  <si>
    <t>VI. AJUSTES</t>
  </si>
  <si>
    <t>VI.1. Caixa/Competência</t>
  </si>
  <si>
    <t>VI.2. Despesas Extra-Orçamentárias</t>
  </si>
  <si>
    <t>VI.3. Empréstimos Líquidos</t>
  </si>
  <si>
    <t>VII. RESULTADO CAIXA - Apuração STN (V - VI)</t>
  </si>
  <si>
    <t>VIII. DISCREPÂNCIA ESTATÍSTICA</t>
  </si>
  <si>
    <t>IX. PRIMÁRIO ABAIXO DA LINHA - BACEN (VII + VIII)</t>
  </si>
  <si>
    <t>Fonte: MPOG, Secretaria de Orçamento Federal, https://orcamentofederal.gov.br/informacoes-orcamentarias/pasta-estatisticas-fiscais/01.-resultado-primario-do-governo-federal</t>
  </si>
  <si>
    <t>Em bilhões de reais correntes</t>
  </si>
  <si>
    <t>Previdência social</t>
  </si>
  <si>
    <t>Transferências a estados e municípios</t>
  </si>
  <si>
    <t>Receitas totais</t>
  </si>
  <si>
    <t>Despesas discricionárias</t>
  </si>
  <si>
    <t>Outras despesas e ajustes</t>
  </si>
  <si>
    <t>Resultado primário (MPOG)</t>
  </si>
  <si>
    <t>Resultado primário (Bacen)</t>
  </si>
  <si>
    <t>Conta de juros (Bacen)</t>
  </si>
  <si>
    <t>Juros pagos com emissão de dívida</t>
  </si>
  <si>
    <t>Gastos totais</t>
  </si>
  <si>
    <t>Divisão orçamentária</t>
  </si>
  <si>
    <t>Indexação dos dados do MPOG (gastos primários) e Banco Central (conta de juros) em categorias de uso.</t>
  </si>
  <si>
    <t>Indexação dos dados do Banco Central (défice nominal, conta de juros e superávit primário) em dados anuais.</t>
  </si>
  <si>
    <t>Dados originais do Banco Central.</t>
  </si>
  <si>
    <t>ANEXO 2.7- DETENTORES DOS TÍTULOS PÚBLICOS FEDERAL - DPMFi</t>
  </si>
  <si>
    <t>(R$ Bilhões)</t>
  </si>
  <si>
    <t>Mês</t>
  </si>
  <si>
    <r>
      <t xml:space="preserve">Instituições Financeiras </t>
    </r>
    <r>
      <rPr>
        <b/>
        <vertAlign val="superscript"/>
        <sz val="10"/>
        <rFont val="Trebuchet MS"/>
        <family val="2"/>
      </rPr>
      <t>1</t>
    </r>
  </si>
  <si>
    <r>
      <t xml:space="preserve">Fundos de Investimento </t>
    </r>
    <r>
      <rPr>
        <b/>
        <vertAlign val="superscript"/>
        <sz val="10"/>
        <rFont val="Trebuchet MS"/>
        <family val="2"/>
      </rPr>
      <t>2</t>
    </r>
  </si>
  <si>
    <r>
      <t xml:space="preserve">Previdência </t>
    </r>
    <r>
      <rPr>
        <b/>
        <vertAlign val="superscript"/>
        <sz val="10"/>
        <rFont val="Trebuchet MS"/>
        <family val="2"/>
      </rPr>
      <t>3</t>
    </r>
  </si>
  <si>
    <r>
      <t xml:space="preserve">Não-residentes </t>
    </r>
    <r>
      <rPr>
        <b/>
        <vertAlign val="superscript"/>
        <sz val="10"/>
        <rFont val="Trebuchet MS"/>
        <family val="2"/>
      </rPr>
      <t>4</t>
    </r>
  </si>
  <si>
    <r>
      <t xml:space="preserve">Governo </t>
    </r>
    <r>
      <rPr>
        <vertAlign val="superscript"/>
        <sz val="10"/>
        <rFont val="Trebuchet MS"/>
        <family val="2"/>
      </rPr>
      <t>5</t>
    </r>
  </si>
  <si>
    <r>
      <t xml:space="preserve">Seguradoras </t>
    </r>
    <r>
      <rPr>
        <b/>
        <vertAlign val="superscript"/>
        <sz val="10"/>
        <rFont val="Trebuchet MS"/>
        <family val="2"/>
      </rPr>
      <t>6</t>
    </r>
  </si>
  <si>
    <r>
      <t xml:space="preserve">Outros </t>
    </r>
    <r>
      <rPr>
        <vertAlign val="superscript"/>
        <sz val="10"/>
        <rFont val="Trebuchet MS"/>
        <family val="2"/>
      </rPr>
      <t>7</t>
    </r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</si>
  <si>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</si>
  <si>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</si>
  <si>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2 Inclui fundos de investimento regidos pela Instrução CVM 409, de 18/8/2004, e outros fundos. Excetuam-se as aplicações de bancos, entidades de previdência, investidores não-residentes, governo e seguradoras que estão alocadas nas suas respectivas categorias.</t>
  </si>
  <si>
    <t>3 Inclui os fundos de investimento e carteira própria de previdência aberta e fechada e RPPS.</t>
  </si>
  <si>
    <t>4 Inclui das contas de cliente não-residente criadas por meio da Carta-Circular nº 3.278, de 18.6.2007. São considerados investidores não-residentes as pessoas físicas ou jurídicas e os fundos ou outras entidades de investimento coletivo com residência, sede ou domicílio no exterior. Estão incluídos os títulos detidos por não-residentes por meio de fundos de investimento.</t>
  </si>
  <si>
    <t>5 Inclui fundos e recursos administrados pela União tais como FAT, FGTS, fundos extramercado, fundo soberano, fundos garantidores.</t>
  </si>
  <si>
    <t>6 Inclui seguradoras e resseguradoras;</t>
  </si>
  <si>
    <t>7 Inclui contas de cliente pessoa-física residente, carteira própria de distribuidora/corretora estrangeira e nacional, sociedade de capitalização, outros carteira própria.</t>
  </si>
  <si>
    <t>Obs.1:  Todo o estoque da DPMfi está contemplado nas estatísticas. O estoque dos títulos registrados no CETIP foram incluídos na categoria Outros até jan/11. A partir de fev/11, o estoque passou a ser alocado nas categorias específicas de detentores.</t>
  </si>
  <si>
    <t>Obs. 2: Valores apurados com base na posição de carteira avaliada pelo preço da curva de rentabilidade intrínseca dos títulos.</t>
  </si>
  <si>
    <t>Obs. 3:  Os dados da categoria Governo estão disponíveis apenas a partir de jan/11 devido a aprimoramentos metodológicos.  Anteriormente os estoques estavam alocados nas categorias de Instituições Financeiras e Fundos de Investimentos.</t>
  </si>
  <si>
    <t>Instituições Financeiras</t>
  </si>
  <si>
    <t>Fundos de Investimento</t>
  </si>
  <si>
    <t>Previdência</t>
  </si>
  <si>
    <t>Governo</t>
  </si>
  <si>
    <t>Seguradoras</t>
  </si>
  <si>
    <t>Outros</t>
  </si>
  <si>
    <t>ANEXO 2.1 - ESTOQUE DA DPF</t>
  </si>
  <si>
    <t xml:space="preserve">                    </t>
  </si>
  <si>
    <t>Jan/06</t>
  </si>
  <si>
    <t>Fev/06</t>
  </si>
  <si>
    <t>Mar/06</t>
  </si>
  <si>
    <t>Abr/06</t>
  </si>
  <si>
    <t>Mai/06</t>
  </si>
  <si>
    <t>Jun/06</t>
  </si>
  <si>
    <t>Jul/06</t>
  </si>
  <si>
    <t>Ago/06</t>
  </si>
  <si>
    <t>Set/06</t>
  </si>
  <si>
    <t>Out/06</t>
  </si>
  <si>
    <t>Nov/06</t>
  </si>
  <si>
    <t>Dez/06</t>
  </si>
  <si>
    <t>Jan/07</t>
  </si>
  <si>
    <t>Fev/07</t>
  </si>
  <si>
    <t>Mar/07</t>
  </si>
  <si>
    <t>Abr/07</t>
  </si>
  <si>
    <t>Mai/07</t>
  </si>
  <si>
    <t>Jun/07</t>
  </si>
  <si>
    <t>Jul/07</t>
  </si>
  <si>
    <t>Ago/07</t>
  </si>
  <si>
    <t>Set/07</t>
  </si>
  <si>
    <t>Out/07</t>
  </si>
  <si>
    <t>Nov/07</t>
  </si>
  <si>
    <t>Dez/07</t>
  </si>
  <si>
    <t>Jan/08</t>
  </si>
  <si>
    <t>Fev/08</t>
  </si>
  <si>
    <t>Mar/08</t>
  </si>
  <si>
    <t>Abr/08</t>
  </si>
  <si>
    <t>Mai/08</t>
  </si>
  <si>
    <t>Jun/08</t>
  </si>
  <si>
    <t>Jul/08</t>
  </si>
  <si>
    <t>Ago/08</t>
  </si>
  <si>
    <t>Set/08</t>
  </si>
  <si>
    <t>Out/08</t>
  </si>
  <si>
    <t>Nov/08</t>
  </si>
  <si>
    <t>Dez/08</t>
  </si>
  <si>
    <t>Jan/09</t>
  </si>
  <si>
    <t>Fev/09</t>
  </si>
  <si>
    <t>Mar/09</t>
  </si>
  <si>
    <t>Abr/09</t>
  </si>
  <si>
    <t>Mai/09</t>
  </si>
  <si>
    <t>Jun/09</t>
  </si>
  <si>
    <t>Jul/09</t>
  </si>
  <si>
    <t>Ago/09</t>
  </si>
  <si>
    <t>Set/09</t>
  </si>
  <si>
    <t>Out/09</t>
  </si>
  <si>
    <t>Nov/09</t>
  </si>
  <si>
    <t>Dez/09</t>
  </si>
  <si>
    <t>Jan/10</t>
  </si>
  <si>
    <t>Fev/10</t>
  </si>
  <si>
    <t>Mar/10</t>
  </si>
  <si>
    <t>Abr/10</t>
  </si>
  <si>
    <t>Mai/10</t>
  </si>
  <si>
    <t>Jun/10</t>
  </si>
  <si>
    <t>Jul/10</t>
  </si>
  <si>
    <t>Ago/10</t>
  </si>
  <si>
    <t>Set/10</t>
  </si>
  <si>
    <t>Out/10</t>
  </si>
  <si>
    <t>Nov/10</t>
  </si>
  <si>
    <t>Dez/10</t>
  </si>
  <si>
    <t>Jan/11</t>
  </si>
  <si>
    <t>Fev/11</t>
  </si>
  <si>
    <t>Mar/11</t>
  </si>
  <si>
    <t>Abr/11</t>
  </si>
  <si>
    <t>Mai/11</t>
  </si>
  <si>
    <t>Jun/11</t>
  </si>
  <si>
    <t>Jul/11</t>
  </si>
  <si>
    <t>Ago/11</t>
  </si>
  <si>
    <t>Set/11</t>
  </si>
  <si>
    <t>Out/11</t>
  </si>
  <si>
    <t>Nov/11</t>
  </si>
  <si>
    <t>Dez/11</t>
  </si>
  <si>
    <t>Jan/12</t>
  </si>
  <si>
    <t>Fev/12</t>
  </si>
  <si>
    <t>Mar/12</t>
  </si>
  <si>
    <t>Abr/12</t>
  </si>
  <si>
    <t>Mai/12</t>
  </si>
  <si>
    <t>Jun/12</t>
  </si>
  <si>
    <t>Jul/12</t>
  </si>
  <si>
    <t>Ago/12</t>
  </si>
  <si>
    <t>Set/12</t>
  </si>
  <si>
    <t>Out/12</t>
  </si>
  <si>
    <t>Nov/12</t>
  </si>
  <si>
    <t>Dez/12</t>
  </si>
  <si>
    <t>Jan/13</t>
  </si>
  <si>
    <t>Fev/13</t>
  </si>
  <si>
    <t>Mar/13</t>
  </si>
  <si>
    <t>Abr/13</t>
  </si>
  <si>
    <t>Mai/13</t>
  </si>
  <si>
    <t>Jun/13</t>
  </si>
  <si>
    <t>Jul/13</t>
  </si>
  <si>
    <t>Ago/13</t>
  </si>
  <si>
    <t>Set/13</t>
  </si>
  <si>
    <t>Out/13</t>
  </si>
  <si>
    <t>Nov/13</t>
  </si>
  <si>
    <t>Dez/13</t>
  </si>
  <si>
    <t>Jan/14</t>
  </si>
  <si>
    <t>Fev/14</t>
  </si>
  <si>
    <t>Mar/14</t>
  </si>
  <si>
    <t>Abr/14</t>
  </si>
  <si>
    <t>Mai/14</t>
  </si>
  <si>
    <t>Jun/14</t>
  </si>
  <si>
    <t>Jul/14</t>
  </si>
  <si>
    <t>Ago/14</t>
  </si>
  <si>
    <t>Set/14</t>
  </si>
  <si>
    <t>Out/14</t>
  </si>
  <si>
    <t>Nov/14</t>
  </si>
  <si>
    <t>Dez/14</t>
  </si>
  <si>
    <t>DPF EM PODER DO PÚBLICO</t>
  </si>
  <si>
    <t>DPMFi</t>
  </si>
  <si>
    <t>Tesouro Nacional</t>
  </si>
  <si>
    <t xml:space="preserve">   LFT </t>
  </si>
  <si>
    <t xml:space="preserve">   LTN</t>
  </si>
  <si>
    <t xml:space="preserve">   NTN-B</t>
  </si>
  <si>
    <t xml:space="preserve">   NTN-C</t>
  </si>
  <si>
    <t xml:space="preserve">   NTN-D</t>
  </si>
  <si>
    <t xml:space="preserve">   NTN-F</t>
  </si>
  <si>
    <t xml:space="preserve">   Dívida Securitizada </t>
  </si>
  <si>
    <t xml:space="preserve">   TDA</t>
  </si>
  <si>
    <t xml:space="preserve">   Demais</t>
  </si>
  <si>
    <t>Banco Central</t>
  </si>
  <si>
    <t xml:space="preserve">   NBC-E</t>
  </si>
  <si>
    <t>DPFe ¹</t>
  </si>
  <si>
    <t>Dívida Mobiliária</t>
  </si>
  <si>
    <t xml:space="preserve">   Global USD</t>
  </si>
  <si>
    <t xml:space="preserve">   Euro</t>
  </si>
  <si>
    <t xml:space="preserve">   Global BRL</t>
  </si>
  <si>
    <t xml:space="preserve">   Reestruturada ²</t>
  </si>
  <si>
    <t xml:space="preserve"> Dívida Contratual</t>
  </si>
  <si>
    <t xml:space="preserve">   Organismos Multilaterais</t>
  </si>
  <si>
    <t xml:space="preserve">   Credores Privados/Ag. Gov.</t>
  </si>
  <si>
    <t xml:space="preserve">   Clube de Paris</t>
  </si>
  <si>
    <t>DPMFi EM PODER DO BANCO CENTRAL</t>
  </si>
  <si>
    <t xml:space="preserve">    LTN</t>
  </si>
  <si>
    <t xml:space="preserve">    LFT</t>
  </si>
  <si>
    <t>NTN-B</t>
  </si>
  <si>
    <t xml:space="preserve">    NTN-F</t>
  </si>
  <si>
    <t xml:space="preserve">    Demais</t>
  </si>
  <si>
    <t>¹ Valores da DPFe convertidos de todas as moedas para US$ e, posteriormente, de US$ para R$ com a cotação do último dia do mês;</t>
  </si>
  <si>
    <r>
      <rPr>
        <vertAlign val="superscript"/>
        <sz val="8"/>
        <rFont val="Trebuchet MS"/>
        <family val="2"/>
      </rPr>
      <t>2</t>
    </r>
    <r>
      <rPr>
        <sz val="8"/>
        <rFont val="Trebuchet MS"/>
        <family val="2"/>
      </rPr>
      <t xml:space="preserve"> Títulos de renegociação anteriores ao Plano Brady que não possuem cláusula de recompra.</t>
    </r>
  </si>
  <si>
    <t>Obs.1: Valores apurados com base na posição de carteira avaliada pelo preço da curva de rentabilidade intrínseca dos títulos.</t>
  </si>
  <si>
    <t>Obs.2: A partir de janeiro de 2010, o estoque da dívida mobiliária externa  passou a ser apurado pelo método da TIR, alinhando-se à metodologia utilizada na apuração do estoque da DPMFi.</t>
  </si>
  <si>
    <t>Externa</t>
  </si>
  <si>
    <t>Interna</t>
  </si>
  <si>
    <t>Porcentagem externa</t>
  </si>
  <si>
    <t>TOTAL</t>
  </si>
  <si>
    <t>9.1.1. DESPESAS DISCRICIONÁRIAS TOTAIS</t>
  </si>
  <si>
    <t>Poder Executivo</t>
  </si>
  <si>
    <t>(R$ 1,00 - valores correntes)</t>
  </si>
  <si>
    <t>ÁREA / ÓRGÃO</t>
  </si>
  <si>
    <t>INFRA-ESTRUTURA</t>
  </si>
  <si>
    <t>Ministério dos Transportes</t>
  </si>
  <si>
    <t>Ministério da Ciência e Tecnologia</t>
  </si>
  <si>
    <t>Ministério das Cidades</t>
  </si>
  <si>
    <t>Ministério da Integração Nacional</t>
  </si>
  <si>
    <t>Ministério de Minas e Energia</t>
  </si>
  <si>
    <t>Ministério do Meio Ambiente</t>
  </si>
  <si>
    <t>Ministério das Comunicações</t>
  </si>
  <si>
    <t>POLÍTICA SOCIAL</t>
  </si>
  <si>
    <t>Ministério da Saúde</t>
  </si>
  <si>
    <t>Ministério do Desenvolvimento Social e Combate à Fome</t>
  </si>
  <si>
    <t>Ministério da Educação</t>
  </si>
  <si>
    <t>Ministério da Previdência Social</t>
  </si>
  <si>
    <t>Ministério do Trabalho e Emprego</t>
  </si>
  <si>
    <t>Ministério do Esporte</t>
  </si>
  <si>
    <t>Ministério da Cultura</t>
  </si>
  <si>
    <t>PRODUÇÃO</t>
  </si>
  <si>
    <t>Ministério da Agricultura, Pecuária e Abastecimento</t>
  </si>
  <si>
    <t>Ministério do Desenvolvimento, Indústria e Comércio Exterior</t>
  </si>
  <si>
    <t>Ministério do Desenvolvimento Agrário</t>
  </si>
  <si>
    <t>Ministério do Turismo</t>
  </si>
  <si>
    <t>Ministério da Pesca e Aqüicultura</t>
  </si>
  <si>
    <t>PODERES DE ESTADO E ADMINISTRAÇÃO</t>
  </si>
  <si>
    <t>Presidência da República</t>
  </si>
  <si>
    <t>Ministério da Fazenda</t>
  </si>
  <si>
    <t>Ministério da Justiça</t>
  </si>
  <si>
    <t>Ministério das Relações Exteriores</t>
  </si>
  <si>
    <t>Ministério do Planejamento, Orçamento e Gestão</t>
  </si>
  <si>
    <t>Ministério da Defesa</t>
  </si>
  <si>
    <t>Encargos Financeiros da União / Operações Oficiais de Crédito / Transferências a Estados e Municípios</t>
  </si>
  <si>
    <t>Desenvolvimento Social</t>
  </si>
  <si>
    <t>Cidades</t>
  </si>
  <si>
    <t>Outras despesas discricionárias</t>
  </si>
  <si>
    <t>Transportes</t>
  </si>
  <si>
    <t>Fonte: http://orcamentofederal.gov.br/informacoes-orcamentarias/pasta-estatisticas-fiscais/09.-despesas-discricionarias-por-area-orgao-e-grupo-de-despesa</t>
  </si>
  <si>
    <t>Saúde (federal)</t>
  </si>
  <si>
    <t>Educação (federal)</t>
  </si>
  <si>
    <t>Defesa</t>
  </si>
  <si>
    <t>Servidores públicos</t>
  </si>
  <si>
    <t>Outras áreas</t>
  </si>
  <si>
    <t>Gastos com servidores públicos federais</t>
  </si>
  <si>
    <t>Juros pagos com tributos</t>
  </si>
  <si>
    <t>Discrepância Estatística</t>
  </si>
  <si>
    <t>Resultado de Caixa</t>
  </si>
  <si>
    <t>Afghanistan</t>
  </si>
  <si>
    <t>Angola</t>
  </si>
  <si>
    <t>Albania</t>
  </si>
  <si>
    <t>United Arab Emirates</t>
  </si>
  <si>
    <t>Argentina</t>
  </si>
  <si>
    <t>Armenia</t>
  </si>
  <si>
    <t>Antigua and Barbuda</t>
  </si>
  <si>
    <t>Azerbaijan</t>
  </si>
  <si>
    <t>Burundi</t>
  </si>
  <si>
    <t>Benin</t>
  </si>
  <si>
    <t>Burkina Faso</t>
  </si>
  <si>
    <t>Bangladesh</t>
  </si>
  <si>
    <t>Bulgaria</t>
  </si>
  <si>
    <t>Bahrain</t>
  </si>
  <si>
    <t>Bosnia and Herzegovina</t>
  </si>
  <si>
    <t>Belarus</t>
  </si>
  <si>
    <t>Belize</t>
  </si>
  <si>
    <t>Bolivia</t>
  </si>
  <si>
    <t>Brazil</t>
  </si>
  <si>
    <t>Barbados</t>
  </si>
  <si>
    <t>Brunei Darussalam</t>
  </si>
  <si>
    <t>Bhutan</t>
  </si>
  <si>
    <t>Botswana</t>
  </si>
  <si>
    <t>Central African Republic</t>
  </si>
  <si>
    <t>Chile</t>
  </si>
  <si>
    <t>China</t>
  </si>
  <si>
    <t>Cameroon</t>
  </si>
  <si>
    <t>Colombia</t>
  </si>
  <si>
    <t>Comoros</t>
  </si>
  <si>
    <t>Cabo Verde</t>
  </si>
  <si>
    <t>Costa Rica</t>
  </si>
  <si>
    <t>Djibouti</t>
  </si>
  <si>
    <t>Dominica</t>
  </si>
  <si>
    <t>Dominican Republic</t>
  </si>
  <si>
    <t>Algeria</t>
  </si>
  <si>
    <t>Ecuador</t>
  </si>
  <si>
    <t>Eritrea</t>
  </si>
  <si>
    <t>Ethiopia</t>
  </si>
  <si>
    <t>Fiji</t>
  </si>
  <si>
    <t>Gabon</t>
  </si>
  <si>
    <t>Georgia</t>
  </si>
  <si>
    <t>Ghana</t>
  </si>
  <si>
    <t>Guinea</t>
  </si>
  <si>
    <t>Guinea-Bissau</t>
  </si>
  <si>
    <t>Equatorial Guinea</t>
  </si>
  <si>
    <t>Grenada</t>
  </si>
  <si>
    <t>Guatemala</t>
  </si>
  <si>
    <t>Guyana</t>
  </si>
  <si>
    <t>Honduras</t>
  </si>
  <si>
    <t>Croatia</t>
  </si>
  <si>
    <t>Haiti</t>
  </si>
  <si>
    <t>Hungary</t>
  </si>
  <si>
    <t>Indonesia</t>
  </si>
  <si>
    <t>India</t>
  </si>
  <si>
    <t>Iraq</t>
  </si>
  <si>
    <t>Jamaica</t>
  </si>
  <si>
    <t>Jordan</t>
  </si>
  <si>
    <t>Kazakhstan</t>
  </si>
  <si>
    <t>Kenya</t>
  </si>
  <si>
    <t>Kyrgyz Republic</t>
  </si>
  <si>
    <t>Cambodia</t>
  </si>
  <si>
    <t>Kiribati</t>
  </si>
  <si>
    <t>St. Kitts and Nevis</t>
  </si>
  <si>
    <t>Kosovo</t>
  </si>
  <si>
    <t>Kuwait</t>
  </si>
  <si>
    <t>Lebanon</t>
  </si>
  <si>
    <t>Liberia</t>
  </si>
  <si>
    <t>Libya</t>
  </si>
  <si>
    <t>St. Lucia</t>
  </si>
  <si>
    <t>Sri Lanka</t>
  </si>
  <si>
    <t>Lesotho</t>
  </si>
  <si>
    <t>Morocco</t>
  </si>
  <si>
    <t>Moldova</t>
  </si>
  <si>
    <t>Madagascar</t>
  </si>
  <si>
    <t>Maldives</t>
  </si>
  <si>
    <t>Mexico</t>
  </si>
  <si>
    <t>Marshall Islands</t>
  </si>
  <si>
    <t>Mali</t>
  </si>
  <si>
    <t>Myanmar</t>
  </si>
  <si>
    <t>Montenegro</t>
  </si>
  <si>
    <t>Mozambique</t>
  </si>
  <si>
    <t>Mauritania</t>
  </si>
  <si>
    <t>Mauritius</t>
  </si>
  <si>
    <t>Malawi</t>
  </si>
  <si>
    <t>Malaysia</t>
  </si>
  <si>
    <t>Namibia</t>
  </si>
  <si>
    <t>Niger</t>
  </si>
  <si>
    <t>Nigeria</t>
  </si>
  <si>
    <t>Nicaragua</t>
  </si>
  <si>
    <t>Nepal</t>
  </si>
  <si>
    <t>Oman</t>
  </si>
  <si>
    <t>Pakistan</t>
  </si>
  <si>
    <t>Panama</t>
  </si>
  <si>
    <t>Peru</t>
  </si>
  <si>
    <t>Philippines</t>
  </si>
  <si>
    <t>Papua New Guinea</t>
  </si>
  <si>
    <t>Poland</t>
  </si>
  <si>
    <t>Paraguay</t>
  </si>
  <si>
    <t>Qatar</t>
  </si>
  <si>
    <t>Romania</t>
  </si>
  <si>
    <t>Rwanda</t>
  </si>
  <si>
    <t>Saudi Arabia</t>
  </si>
  <si>
    <t>Sudan</t>
  </si>
  <si>
    <t>Senegal</t>
  </si>
  <si>
    <t>Solomon Islands</t>
  </si>
  <si>
    <t>Sierra Leone</t>
  </si>
  <si>
    <t>El Salvador</t>
  </si>
  <si>
    <t>Serbia</t>
  </si>
  <si>
    <t>South Sudan</t>
  </si>
  <si>
    <t>Suriname</t>
  </si>
  <si>
    <t>Swaziland</t>
  </si>
  <si>
    <t>Seychelles</t>
  </si>
  <si>
    <t>Chad</t>
  </si>
  <si>
    <t>Togo</t>
  </si>
  <si>
    <t>Thailand</t>
  </si>
  <si>
    <t>Tajikistan</t>
  </si>
  <si>
    <t>Turkmenistan</t>
  </si>
  <si>
    <t>Trinidad and Tobago</t>
  </si>
  <si>
    <t>Tunisia</t>
  </si>
  <si>
    <t>Turkey</t>
  </si>
  <si>
    <t>Tuvalu</t>
  </si>
  <si>
    <t>Uganda</t>
  </si>
  <si>
    <t>Ukraine</t>
  </si>
  <si>
    <t>Uruguay</t>
  </si>
  <si>
    <t>Uzbekistan</t>
  </si>
  <si>
    <t>St. Vincent and the Grenadines</t>
  </si>
  <si>
    <t>Vietnam</t>
  </si>
  <si>
    <t>Vanuatu</t>
  </si>
  <si>
    <t>Samoa</t>
  </si>
  <si>
    <t>South Africa</t>
  </si>
  <si>
    <t>Zambia</t>
  </si>
  <si>
    <t>Zimbabwe</t>
  </si>
  <si>
    <t>Russia</t>
  </si>
  <si>
    <t>Venezuela</t>
  </si>
  <si>
    <t>Country</t>
  </si>
  <si>
    <t>Subject Descriptor</t>
  </si>
  <si>
    <t>Units</t>
  </si>
  <si>
    <t>Scale</t>
  </si>
  <si>
    <t>Country/Series-specific Notes</t>
  </si>
  <si>
    <t>General government gross debt</t>
  </si>
  <si>
    <t>Percent of GDP</t>
  </si>
  <si>
    <t>See notes for:  General government gross debt (National currency).</t>
  </si>
  <si>
    <t>The Bahamas</t>
  </si>
  <si>
    <t>Democratic Republic of the Congo</t>
  </si>
  <si>
    <t>Republic of Congo</t>
  </si>
  <si>
    <t>Côte d'Ivoire</t>
  </si>
  <si>
    <t>Egypt</t>
  </si>
  <si>
    <t>The Gambia</t>
  </si>
  <si>
    <t>Islamic Republic of Iran</t>
  </si>
  <si>
    <t>Lao P.D.R.</t>
  </si>
  <si>
    <t>FYR Macedonia</t>
  </si>
  <si>
    <t>Micronesia</t>
  </si>
  <si>
    <t>São Tomé and Príncipe</t>
  </si>
  <si>
    <t>Tanzania</t>
  </si>
  <si>
    <t>Yemen</t>
  </si>
  <si>
    <t>International Monetary Fund, World Economic Outlook Database, April 2015</t>
  </si>
  <si>
    <t>Seção 1 - Destinação de Receitas e Gastos Federais</t>
  </si>
  <si>
    <t>.excel_last</t>
  </si>
  <si>
    <t>200001</t>
  </si>
  <si>
    <t>200002</t>
  </si>
  <si>
    <t>200003</t>
  </si>
  <si>
    <t>200004</t>
  </si>
  <si>
    <t>200005</t>
  </si>
  <si>
    <t>200006</t>
  </si>
  <si>
    <t>200007</t>
  </si>
  <si>
    <t>200008</t>
  </si>
  <si>
    <t>200009</t>
  </si>
  <si>
    <t>200010</t>
  </si>
  <si>
    <t>200011</t>
  </si>
  <si>
    <t>200012</t>
  </si>
  <si>
    <t>200101</t>
  </si>
  <si>
    <t>200102</t>
  </si>
  <si>
    <t>200103</t>
  </si>
  <si>
    <t>200104</t>
  </si>
  <si>
    <t>200105</t>
  </si>
  <si>
    <t>200106</t>
  </si>
  <si>
    <t>200107</t>
  </si>
  <si>
    <t>200108</t>
  </si>
  <si>
    <t>200109</t>
  </si>
  <si>
    <t>200110</t>
  </si>
  <si>
    <t>200111</t>
  </si>
  <si>
    <t>200112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</si>
  <si>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</si>
  <si>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</si>
  <si>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</si>
  <si>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</si>
  <si>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</si>
  <si>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</si>
  <si>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</si>
  <si>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</si>
  <si>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</si>
  <si>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</si>
  <si>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200211</t>
  </si>
  <si>
    <t>200212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</si>
  <si>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</si>
  <si>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</si>
  <si>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</si>
  <si>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</si>
  <si>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</si>
  <si>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</si>
  <si>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</si>
  <si>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</si>
  <si>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</si>
  <si>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</si>
  <si>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</si>
  <si>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</si>
  <si>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200401</t>
  </si>
  <si>
    <t>200402</t>
  </si>
  <si>
    <t>200403</t>
  </si>
  <si>
    <t>200404</t>
  </si>
  <si>
    <t>200405</t>
  </si>
  <si>
    <t>200406</t>
  </si>
  <si>
    <t>200407</t>
  </si>
  <si>
    <t>200408</t>
  </si>
  <si>
    <t>200409</t>
  </si>
  <si>
    <t>200410</t>
  </si>
  <si>
    <t>200411</t>
  </si>
  <si>
    <t>200412</t>
  </si>
  <si>
    <t>200501</t>
  </si>
  <si>
    <t>200502</t>
  </si>
  <si>
    <t>200503</t>
  </si>
  <si>
    <t>200504</t>
  </si>
  <si>
    <t>200505</t>
  </si>
  <si>
    <t>200506</t>
  </si>
  <si>
    <t>200507</t>
  </si>
  <si>
    <t>200508</t>
  </si>
  <si>
    <t>200509</t>
  </si>
  <si>
    <t>200510</t>
  </si>
  <si>
    <t>200511</t>
  </si>
  <si>
    <t>200512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</si>
  <si>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</si>
  <si>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</si>
  <si>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</si>
  <si>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</si>
  <si>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</si>
  <si>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</si>
  <si>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</si>
  <si>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</si>
  <si>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200609</t>
  </si>
  <si>
    <t>200610</t>
  </si>
  <si>
    <t>200611</t>
  </si>
  <si>
    <t>200612</t>
  </si>
  <si>
    <t>200701</t>
  </si>
  <si>
    <t>200702</t>
  </si>
  <si>
    <t>200703</t>
  </si>
  <si>
    <t>200704</t>
  </si>
  <si>
    <t>200705</t>
  </si>
  <si>
    <t>200706</t>
  </si>
  <si>
    <t>200707</t>
  </si>
  <si>
    <t>200708</t>
  </si>
  <si>
    <t>200709</t>
  </si>
  <si>
    <t>200710</t>
  </si>
  <si>
    <t>200711</t>
  </si>
  <si>
    <t>200712</t>
  </si>
  <si>
    <t>200801</t>
  </si>
  <si>
    <t>200802</t>
  </si>
  <si>
    <t>200803</t>
  </si>
  <si>
    <t>200804</t>
  </si>
  <si>
    <t>200805</t>
  </si>
  <si>
    <t>200806</t>
  </si>
  <si>
    <t>200807</t>
  </si>
  <si>
    <t>200808</t>
  </si>
  <si>
    <t>200809</t>
  </si>
  <si>
    <t>200810</t>
  </si>
  <si>
    <t>200811</t>
  </si>
  <si>
    <t>200812</t>
  </si>
  <si>
    <t>200901</t>
  </si>
  <si>
    <t>200902</t>
  </si>
  <si>
    <t>200903</t>
  </si>
  <si>
    <t>200904</t>
  </si>
  <si>
    <t>200905</t>
  </si>
  <si>
    <t>200906</t>
  </si>
  <si>
    <t>200907</t>
  </si>
  <si>
    <t>200908</t>
  </si>
  <si>
    <t>200909</t>
  </si>
  <si>
    <t>200910</t>
  </si>
  <si>
    <t>200911</t>
  </si>
  <si>
    <t>200912</t>
  </si>
  <si>
    <t>201001</t>
  </si>
  <si>
    <t>201002</t>
  </si>
  <si>
    <t>201003</t>
  </si>
  <si>
    <t>201004</t>
  </si>
  <si>
    <t>201005</t>
  </si>
  <si>
    <t>201006</t>
  </si>
  <si>
    <t>201007</t>
  </si>
  <si>
    <t>201008</t>
  </si>
  <si>
    <t>201009</t>
  </si>
  <si>
    <t>201010</t>
  </si>
  <si>
    <t>201011</t>
  </si>
  <si>
    <t>201012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</si>
  <si>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</si>
  <si>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</si>
  <si>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</si>
  <si>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</si>
  <si>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</si>
  <si>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</si>
  <si>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</si>
  <si>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</si>
  <si>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</si>
  <si>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201110</t>
  </si>
  <si>
    <t>201111</t>
  </si>
  <si>
    <t>201112</t>
  </si>
  <si>
    <t>201201</t>
  </si>
  <si>
    <t>201202</t>
  </si>
  <si>
    <t>201203</t>
  </si>
  <si>
    <t>201204</t>
  </si>
  <si>
    <t>201205</t>
  </si>
  <si>
    <t>201206</t>
  </si>
  <si>
    <t>201207</t>
  </si>
  <si>
    <t>201208</t>
  </si>
  <si>
    <t>201209</t>
  </si>
  <si>
    <t>201210</t>
  </si>
  <si>
    <t>201211</t>
  </si>
  <si>
    <t>201212</t>
  </si>
  <si>
    <t>201301</t>
  </si>
  <si>
    <t>201302</t>
  </si>
  <si>
    <t>201303</t>
  </si>
  <si>
    <t>201304</t>
  </si>
  <si>
    <t>201305</t>
  </si>
  <si>
    <t>201306</t>
  </si>
  <si>
    <t>201307</t>
  </si>
  <si>
    <t>201308</t>
  </si>
  <si>
    <t>201309</t>
  </si>
  <si>
    <t>201310</t>
  </si>
  <si>
    <t>201311</t>
  </si>
  <si>
    <t>201312</t>
  </si>
  <si>
    <t>201401</t>
  </si>
  <si>
    <t>201402</t>
  </si>
  <si>
    <t>201403</t>
  </si>
  <si>
    <t>201404</t>
  </si>
  <si>
    <t>201405</t>
  </si>
  <si>
    <t>201406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</si>
  <si>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</si>
  <si>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</si>
  <si>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</si>
  <si>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</si>
  <si>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</si>
  <si>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</si>
  <si>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</si>
  <si>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</si>
  <si>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</si>
  <si>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</si>
  <si>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</si>
  <si>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</si>
  <si>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201507</t>
  </si>
  <si>
    <t>201508</t>
  </si>
  <si>
    <t>201509</t>
  </si>
  <si>
    <t>.DESC</t>
  </si>
  <si>
    <t>Date</t>
  </si>
  <si>
    <t>4536 - Net general government debt (% GDP) - %</t>
  </si>
  <si>
    <t>3684  Gross External Debt  US$ (million)</t>
  </si>
  <si>
    <t>21521  Gross External Debt  Public Sector  US$ (million)</t>
  </si>
  <si>
    <t>PCUP@USECON</t>
  </si>
  <si>
    <t xml:space="preserve">CPI-U: All Items, 1982-84=100 (SA, M/M %Change)  </t>
  </si>
  <si>
    <t>197001 *M</t>
  </si>
  <si>
    <t>197001</t>
  </si>
  <si>
    <t>197002</t>
  </si>
  <si>
    <t>197003</t>
  </si>
  <si>
    <t>197004</t>
  </si>
  <si>
    <t>197005</t>
  </si>
  <si>
    <t>197006</t>
  </si>
  <si>
    <t>197007</t>
  </si>
  <si>
    <t>197008</t>
  </si>
  <si>
    <t>197009</t>
  </si>
  <si>
    <t>197010</t>
  </si>
  <si>
    <t>197011</t>
  </si>
  <si>
    <t>197012</t>
  </si>
  <si>
    <t>197101</t>
  </si>
  <si>
    <t>197102</t>
  </si>
  <si>
    <t>197103</t>
  </si>
  <si>
    <t>197104</t>
  </si>
  <si>
    <t>197105</t>
  </si>
  <si>
    <t>197106</t>
  </si>
  <si>
    <t>197107</t>
  </si>
  <si>
    <t>197108</t>
  </si>
  <si>
    <t>197109</t>
  </si>
  <si>
    <t>197110</t>
  </si>
  <si>
    <t>197111</t>
  </si>
  <si>
    <t>197112</t>
  </si>
  <si>
    <t>197201</t>
  </si>
  <si>
    <t>197202</t>
  </si>
  <si>
    <t>197203</t>
  </si>
  <si>
    <t>197204</t>
  </si>
  <si>
    <t>197205</t>
  </si>
  <si>
    <t>197206</t>
  </si>
  <si>
    <t>197207</t>
  </si>
  <si>
    <t>197208</t>
  </si>
  <si>
    <t>197209</t>
  </si>
  <si>
    <t>197210</t>
  </si>
  <si>
    <t>197211</t>
  </si>
  <si>
    <t>197212</t>
  </si>
  <si>
    <t>197301</t>
  </si>
  <si>
    <t>197302</t>
  </si>
  <si>
    <t>197303</t>
  </si>
  <si>
    <t>197304</t>
  </si>
  <si>
    <t>197305</t>
  </si>
  <si>
    <t>197306</t>
  </si>
  <si>
    <t>197307</t>
  </si>
  <si>
    <t>197308</t>
  </si>
  <si>
    <t>197309</t>
  </si>
  <si>
    <t>197310</t>
  </si>
  <si>
    <t>197311</t>
  </si>
  <si>
    <t>197312</t>
  </si>
  <si>
    <t>197401</t>
  </si>
  <si>
    <t>197402</t>
  </si>
  <si>
    <t>197403</t>
  </si>
  <si>
    <t>197404</t>
  </si>
  <si>
    <t>197405</t>
  </si>
  <si>
    <t>197406</t>
  </si>
  <si>
    <t>197407</t>
  </si>
  <si>
    <t>197408</t>
  </si>
  <si>
    <t>197409</t>
  </si>
  <si>
    <t>197410</t>
  </si>
  <si>
    <t>197411</t>
  </si>
  <si>
    <t>197412</t>
  </si>
  <si>
    <t>197501</t>
  </si>
  <si>
    <t>197502</t>
  </si>
  <si>
    <t>197503</t>
  </si>
  <si>
    <t>197504</t>
  </si>
  <si>
    <t>197505</t>
  </si>
  <si>
    <t>197506</t>
  </si>
  <si>
    <t>197507</t>
  </si>
  <si>
    <t>197508</t>
  </si>
  <si>
    <t>197509</t>
  </si>
  <si>
    <t>197510</t>
  </si>
  <si>
    <t>197511</t>
  </si>
  <si>
    <t>197512</t>
  </si>
  <si>
    <t>197601</t>
  </si>
  <si>
    <t>197602</t>
  </si>
  <si>
    <t>197603</t>
  </si>
  <si>
    <t>197604</t>
  </si>
  <si>
    <t>197605</t>
  </si>
  <si>
    <t>197606</t>
  </si>
  <si>
    <t>197607</t>
  </si>
  <si>
    <t>197608</t>
  </si>
  <si>
    <t>197609</t>
  </si>
  <si>
    <t>197610</t>
  </si>
  <si>
    <t>197611</t>
  </si>
  <si>
    <t>197612</t>
  </si>
  <si>
    <t>197701</t>
  </si>
  <si>
    <t>197702</t>
  </si>
  <si>
    <t>197703</t>
  </si>
  <si>
    <t>197704</t>
  </si>
  <si>
    <t>197705</t>
  </si>
  <si>
    <t>197706</t>
  </si>
  <si>
    <t>197707</t>
  </si>
  <si>
    <t>197708</t>
  </si>
  <si>
    <t>197709</t>
  </si>
  <si>
    <t>197710</t>
  </si>
  <si>
    <t>197711</t>
  </si>
  <si>
    <t>197712</t>
  </si>
  <si>
    <t>197801</t>
  </si>
  <si>
    <t>197802</t>
  </si>
  <si>
    <t>197803</t>
  </si>
  <si>
    <t>197804</t>
  </si>
  <si>
    <t>197805</t>
  </si>
  <si>
    <t>197806</t>
  </si>
  <si>
    <t>197807</t>
  </si>
  <si>
    <t>197808</t>
  </si>
  <si>
    <t>197809</t>
  </si>
  <si>
    <t>197810</t>
  </si>
  <si>
    <t>197811</t>
  </si>
  <si>
    <t>197812</t>
  </si>
  <si>
    <t>197901</t>
  </si>
  <si>
    <t>197902</t>
  </si>
  <si>
    <t>197903</t>
  </si>
  <si>
    <t>197904</t>
  </si>
  <si>
    <t>197905</t>
  </si>
  <si>
    <t>197906</t>
  </si>
  <si>
    <t>197907</t>
  </si>
  <si>
    <t>197908</t>
  </si>
  <si>
    <t>197909</t>
  </si>
  <si>
    <t>197910</t>
  </si>
  <si>
    <t>197911</t>
  </si>
  <si>
    <t>197912</t>
  </si>
  <si>
    <t>198001</t>
  </si>
  <si>
    <t>198002</t>
  </si>
  <si>
    <t>198003</t>
  </si>
  <si>
    <t>198004</t>
  </si>
  <si>
    <t>198005</t>
  </si>
  <si>
    <t>198006</t>
  </si>
  <si>
    <t>198007</t>
  </si>
  <si>
    <t>198008</t>
  </si>
  <si>
    <t>198009</t>
  </si>
  <si>
    <t>198010</t>
  </si>
  <si>
    <t>198011</t>
  </si>
  <si>
    <t>198012</t>
  </si>
  <si>
    <t>198101</t>
  </si>
  <si>
    <t>198102</t>
  </si>
  <si>
    <t>198103</t>
  </si>
  <si>
    <t>198104</t>
  </si>
  <si>
    <t>198105</t>
  </si>
  <si>
    <t>198106</t>
  </si>
  <si>
    <t>198107</t>
  </si>
  <si>
    <t>198108</t>
  </si>
  <si>
    <t>198109</t>
  </si>
  <si>
    <t>198110</t>
  </si>
  <si>
    <t>198111</t>
  </si>
  <si>
    <t>198112</t>
  </si>
  <si>
    <t>198201</t>
  </si>
  <si>
    <t>198202</t>
  </si>
  <si>
    <t>198203</t>
  </si>
  <si>
    <t>198204</t>
  </si>
  <si>
    <t>198205</t>
  </si>
  <si>
    <t>198206</t>
  </si>
  <si>
    <t>198207</t>
  </si>
  <si>
    <t>198208</t>
  </si>
  <si>
    <t>198209</t>
  </si>
  <si>
    <t>198210</t>
  </si>
  <si>
    <t>198211</t>
  </si>
  <si>
    <t>198212</t>
  </si>
  <si>
    <t>198301</t>
  </si>
  <si>
    <t>198302</t>
  </si>
  <si>
    <t>198303</t>
  </si>
  <si>
    <t>198304</t>
  </si>
  <si>
    <t>198305</t>
  </si>
  <si>
    <t>198306</t>
  </si>
  <si>
    <t>198307</t>
  </si>
  <si>
    <t>198308</t>
  </si>
  <si>
    <t>198309</t>
  </si>
  <si>
    <t>198310</t>
  </si>
  <si>
    <t>198311</t>
  </si>
  <si>
    <t>198312</t>
  </si>
  <si>
    <t>198401</t>
  </si>
  <si>
    <t>198402</t>
  </si>
  <si>
    <t>198403</t>
  </si>
  <si>
    <t>198404</t>
  </si>
  <si>
    <t>198405</t>
  </si>
  <si>
    <t>198406</t>
  </si>
  <si>
    <t>198407</t>
  </si>
  <si>
    <t>198408</t>
  </si>
  <si>
    <t>198409</t>
  </si>
  <si>
    <t>198410</t>
  </si>
  <si>
    <t>198411</t>
  </si>
  <si>
    <t>198412</t>
  </si>
  <si>
    <t>198501</t>
  </si>
  <si>
    <t>198502</t>
  </si>
  <si>
    <t>198503</t>
  </si>
  <si>
    <t>198504</t>
  </si>
  <si>
    <t>198505</t>
  </si>
  <si>
    <t>198506</t>
  </si>
  <si>
    <t>198507</t>
  </si>
  <si>
    <t>198508</t>
  </si>
  <si>
    <t>198509</t>
  </si>
  <si>
    <t>198510</t>
  </si>
  <si>
    <t>198511</t>
  </si>
  <si>
    <t>198512</t>
  </si>
  <si>
    <t>198601</t>
  </si>
  <si>
    <t>198602</t>
  </si>
  <si>
    <t>198603</t>
  </si>
  <si>
    <t>198604</t>
  </si>
  <si>
    <t>198605</t>
  </si>
  <si>
    <t>198606</t>
  </si>
  <si>
    <t>198607</t>
  </si>
  <si>
    <t>198608</t>
  </si>
  <si>
    <t>198609</t>
  </si>
  <si>
    <t>198610</t>
  </si>
  <si>
    <t>198611</t>
  </si>
  <si>
    <t>198612</t>
  </si>
  <si>
    <t>198701</t>
  </si>
  <si>
    <t>198702</t>
  </si>
  <si>
    <t>198703</t>
  </si>
  <si>
    <t>198704</t>
  </si>
  <si>
    <t>198705</t>
  </si>
  <si>
    <t>198706</t>
  </si>
  <si>
    <t>198707</t>
  </si>
  <si>
    <t>198708</t>
  </si>
  <si>
    <t>198709</t>
  </si>
  <si>
    <t>198710</t>
  </si>
  <si>
    <t>198711</t>
  </si>
  <si>
    <t>198712</t>
  </si>
  <si>
    <t>198801</t>
  </si>
  <si>
    <t>198802</t>
  </si>
  <si>
    <t>198803</t>
  </si>
  <si>
    <t>198804</t>
  </si>
  <si>
    <t>198805</t>
  </si>
  <si>
    <t>198806</t>
  </si>
  <si>
    <t>198807</t>
  </si>
  <si>
    <t>198808</t>
  </si>
  <si>
    <t>198809</t>
  </si>
  <si>
    <t>198810</t>
  </si>
  <si>
    <t>198811</t>
  </si>
  <si>
    <t>198812</t>
  </si>
  <si>
    <t>198901</t>
  </si>
  <si>
    <t>198902</t>
  </si>
  <si>
    <t>198903</t>
  </si>
  <si>
    <t>198904</t>
  </si>
  <si>
    <t>198905</t>
  </si>
  <si>
    <t>198906</t>
  </si>
  <si>
    <t>198907</t>
  </si>
  <si>
    <t>198908</t>
  </si>
  <si>
    <t>198909</t>
  </si>
  <si>
    <t>198910</t>
  </si>
  <si>
    <t>198911</t>
  </si>
  <si>
    <t>198912</t>
  </si>
  <si>
    <t>199001</t>
  </si>
  <si>
    <t>199002</t>
  </si>
  <si>
    <t>199003</t>
  </si>
  <si>
    <t>199004</t>
  </si>
  <si>
    <t>199005</t>
  </si>
  <si>
    <t>199006</t>
  </si>
  <si>
    <t>199007</t>
  </si>
  <si>
    <t>199008</t>
  </si>
  <si>
    <t>199009</t>
  </si>
  <si>
    <t>199010</t>
  </si>
  <si>
    <t>199011</t>
  </si>
  <si>
    <t>199012</t>
  </si>
  <si>
    <t>199101</t>
  </si>
  <si>
    <t>199102</t>
  </si>
  <si>
    <t>199103</t>
  </si>
  <si>
    <t>199104</t>
  </si>
  <si>
    <t>199105</t>
  </si>
  <si>
    <t>199106</t>
  </si>
  <si>
    <t>199107</t>
  </si>
  <si>
    <t>199108</t>
  </si>
  <si>
    <t>199109</t>
  </si>
  <si>
    <t>199110</t>
  </si>
  <si>
    <t>199111</t>
  </si>
  <si>
    <t>199112</t>
  </si>
  <si>
    <t>199201</t>
  </si>
  <si>
    <t>199202</t>
  </si>
  <si>
    <t>199203</t>
  </si>
  <si>
    <t>199204</t>
  </si>
  <si>
    <t>199205</t>
  </si>
  <si>
    <t>199206</t>
  </si>
  <si>
    <t>199207</t>
  </si>
  <si>
    <t>199208</t>
  </si>
  <si>
    <t>199209</t>
  </si>
  <si>
    <t>199210</t>
  </si>
  <si>
    <t>199211</t>
  </si>
  <si>
    <t>199212</t>
  </si>
  <si>
    <t>199301</t>
  </si>
  <si>
    <t>199302</t>
  </si>
  <si>
    <t>199303</t>
  </si>
  <si>
    <t>199304</t>
  </si>
  <si>
    <t>199305</t>
  </si>
  <si>
    <t>199306</t>
  </si>
  <si>
    <t>199307</t>
  </si>
  <si>
    <t>199308</t>
  </si>
  <si>
    <t>199309</t>
  </si>
  <si>
    <t>199310</t>
  </si>
  <si>
    <t>199311</t>
  </si>
  <si>
    <t>199312</t>
  </si>
  <si>
    <t>199401</t>
  </si>
  <si>
    <t>199402</t>
  </si>
  <si>
    <t>199403</t>
  </si>
  <si>
    <t>199404</t>
  </si>
  <si>
    <t>199405</t>
  </si>
  <si>
    <t>199406</t>
  </si>
  <si>
    <t>199407</t>
  </si>
  <si>
    <t>199408</t>
  </si>
  <si>
    <t>199409</t>
  </si>
  <si>
    <t>199410</t>
  </si>
  <si>
    <t>199411</t>
  </si>
  <si>
    <t>199412</t>
  </si>
  <si>
    <t>199501</t>
  </si>
  <si>
    <t>199502</t>
  </si>
  <si>
    <t>199503</t>
  </si>
  <si>
    <t>199504</t>
  </si>
  <si>
    <t>199505</t>
  </si>
  <si>
    <t>199506</t>
  </si>
  <si>
    <t>199507</t>
  </si>
  <si>
    <t>199508</t>
  </si>
  <si>
    <t>199509</t>
  </si>
  <si>
    <t>199510</t>
  </si>
  <si>
    <t>199511</t>
  </si>
  <si>
    <t>199512</t>
  </si>
  <si>
    <t>199601</t>
  </si>
  <si>
    <t>199602</t>
  </si>
  <si>
    <t>199603</t>
  </si>
  <si>
    <t>199604</t>
  </si>
  <si>
    <t>199605</t>
  </si>
  <si>
    <t>199606</t>
  </si>
  <si>
    <t>199607</t>
  </si>
  <si>
    <t>199608</t>
  </si>
  <si>
    <t>199609</t>
  </si>
  <si>
    <t>199610</t>
  </si>
  <si>
    <t>199611</t>
  </si>
  <si>
    <t>199612</t>
  </si>
  <si>
    <t>199701</t>
  </si>
  <si>
    <t>199702</t>
  </si>
  <si>
    <t>199703</t>
  </si>
  <si>
    <t>199704</t>
  </si>
  <si>
    <t>199705</t>
  </si>
  <si>
    <t>199706</t>
  </si>
  <si>
    <t>199707</t>
  </si>
  <si>
    <t>199708</t>
  </si>
  <si>
    <t>199709</t>
  </si>
  <si>
    <t>199710</t>
  </si>
  <si>
    <t>199711</t>
  </si>
  <si>
    <t>199712</t>
  </si>
  <si>
    <t>199801</t>
  </si>
  <si>
    <t>199802</t>
  </si>
  <si>
    <t>199803</t>
  </si>
  <si>
    <t>199804</t>
  </si>
  <si>
    <t>199805</t>
  </si>
  <si>
    <t>199806</t>
  </si>
  <si>
    <t>199807</t>
  </si>
  <si>
    <t>199808</t>
  </si>
  <si>
    <t>199809</t>
  </si>
  <si>
    <t>199810</t>
  </si>
  <si>
    <t>199811</t>
  </si>
  <si>
    <t>199812</t>
  </si>
  <si>
    <t>199901</t>
  </si>
  <si>
    <t>199902</t>
  </si>
  <si>
    <t>199903</t>
  </si>
  <si>
    <t>199904</t>
  </si>
  <si>
    <t>199905</t>
  </si>
  <si>
    <t>199906</t>
  </si>
  <si>
    <t>199907</t>
  </si>
  <si>
    <t>199908</t>
  </si>
  <si>
    <t>199909</t>
  </si>
  <si>
    <t>199910</t>
  </si>
  <si>
    <t>199911</t>
  </si>
  <si>
    <t>199912</t>
  </si>
  <si>
    <t>index = 1970</t>
  </si>
  <si>
    <t>index = 2014</t>
  </si>
  <si>
    <t>Dívida Externa Pública</t>
  </si>
  <si>
    <t>Dívida Externa Total</t>
  </si>
  <si>
    <t>ANEXO 3.7 -  PRAZO MÉDIO DA DPF</t>
  </si>
  <si>
    <t>(Anos)</t>
  </si>
  <si>
    <t>Dez/05</t>
  </si>
  <si>
    <t>Jan/15</t>
  </si>
  <si>
    <t>Fev/15</t>
  </si>
  <si>
    <t>Mar/15</t>
  </si>
  <si>
    <t>Abr/15</t>
  </si>
  <si>
    <t>Mai/15</t>
  </si>
  <si>
    <t>Jun/15</t>
  </si>
  <si>
    <t>Jul/15</t>
  </si>
  <si>
    <t>Ago/15</t>
  </si>
  <si>
    <t>DPF</t>
  </si>
  <si>
    <t xml:space="preserve">   DPMFi</t>
  </si>
  <si>
    <t xml:space="preserve">       LFT</t>
  </si>
  <si>
    <t xml:space="preserve">       LTN</t>
  </si>
  <si>
    <t xml:space="preserve">       NTN-B</t>
  </si>
  <si>
    <t xml:space="preserve">       NTN-C</t>
  </si>
  <si>
    <t xml:space="preserve">       NTN - D</t>
  </si>
  <si>
    <t xml:space="preserve">       NTN-F</t>
  </si>
  <si>
    <t xml:space="preserve">       TDA</t>
  </si>
  <si>
    <t xml:space="preserve">       Dívida Securitizada </t>
  </si>
  <si>
    <t xml:space="preserve">       Demais</t>
  </si>
  <si>
    <t xml:space="preserve">       NBC-E</t>
  </si>
  <si>
    <t xml:space="preserve">   DPFe</t>
  </si>
  <si>
    <t xml:space="preserve">   Dívida Mobiliária</t>
  </si>
  <si>
    <t xml:space="preserve">     Global USD</t>
  </si>
  <si>
    <t xml:space="preserve">     Euro</t>
  </si>
  <si>
    <t xml:space="preserve">     Global BRL</t>
  </si>
  <si>
    <r>
      <t xml:space="preserve">     Reestruturada </t>
    </r>
    <r>
      <rPr>
        <vertAlign val="superscript"/>
        <sz val="10"/>
        <rFont val="Trebuchet MS"/>
        <family val="2"/>
      </rPr>
      <t>1</t>
    </r>
  </si>
  <si>
    <t xml:space="preserve">     Demais</t>
  </si>
  <si>
    <t xml:space="preserve">   Dívida Contratual </t>
  </si>
  <si>
    <t xml:space="preserve">     Organismos Multilaterais</t>
  </si>
  <si>
    <t>N/D</t>
  </si>
  <si>
    <t xml:space="preserve">     Credores Privados/ Ag. Gov.</t>
  </si>
  <si>
    <t xml:space="preserve">     Clube de Paris</t>
  </si>
  <si>
    <r>
      <t>1</t>
    </r>
    <r>
      <rPr>
        <sz val="8"/>
        <rFont val="Trebuchet MS"/>
        <family val="2"/>
      </rPr>
      <t xml:space="preserve"> Títulos de renegociação anteriores ao Plano Brady que não possuem cláusula de recompra.</t>
    </r>
  </si>
  <si>
    <t>3546 - International reserves - Liquidity concept - Total - 3546 - US$ (million)</t>
  </si>
  <si>
    <t>Reservas Internacionais</t>
  </si>
  <si>
    <t>ANEXO 4.1 -  CUSTO MÉDIO MENSAL DA DPF</t>
  </si>
  <si>
    <t>(% a.a.)</t>
  </si>
  <si>
    <t>Jan/05</t>
  </si>
  <si>
    <t>Fev/05</t>
  </si>
  <si>
    <t>Mar/05</t>
  </si>
  <si>
    <t>Abr/05</t>
  </si>
  <si>
    <t>Mai/05</t>
  </si>
  <si>
    <t>Jun/05</t>
  </si>
  <si>
    <t>Jul/05</t>
  </si>
  <si>
    <t>Ago/05</t>
  </si>
  <si>
    <t>Set/05</t>
  </si>
  <si>
    <t>Out/05</t>
  </si>
  <si>
    <t>Nov/05</t>
  </si>
  <si>
    <t xml:space="preserve">     Reestruturada 1</t>
  </si>
  <si>
    <t xml:space="preserve">        Clube de Paris</t>
  </si>
  <si>
    <r>
      <t xml:space="preserve">1  </t>
    </r>
    <r>
      <rPr>
        <sz val="8"/>
        <rFont val="Trebuchet MS"/>
        <family val="2"/>
      </rPr>
      <t>Títulos de renegociação anteriores ao Plano Brady que não possuem cláusula de recompra.</t>
    </r>
  </si>
  <si>
    <t>Obs: O Tesouro Nacional desenvolveu e implantou a partir de janeiro de 2012 metodologia de cálculo da Dívida Contratual Externa, em linha com a já existente para o cálculo de custo médio da DPMFi e da Dívida Mobiliária Externa.</t>
  </si>
  <si>
    <t>Pré-Fixados</t>
  </si>
  <si>
    <t>Flutuantes</t>
  </si>
  <si>
    <t>JPSSGECU Index</t>
  </si>
  <si>
    <t>PX_LAST</t>
  </si>
  <si>
    <t>#N/A N/A</t>
  </si>
  <si>
    <t>Antes da moratória (Setembro de 2007 a Agosto de 2008)</t>
  </si>
  <si>
    <t>Após o fim moratória (Julho de 2009 e Junho 2010)</t>
  </si>
  <si>
    <t>Seção 2 - Características da Dívida</t>
  </si>
  <si>
    <t>Fonte</t>
  </si>
  <si>
    <t>Website</t>
  </si>
  <si>
    <t>Brasil: Porcentagem da Dívida Externa na Dívida Pública Total, 2006-2014</t>
  </si>
  <si>
    <t>Brasil Destinação de impostos do Governo Federal, 2013, por tipo de uso, com dados do MPOG e Banco Central.</t>
  </si>
  <si>
    <t>Brasil: Destinação de impostos do Governo Federal (consolidado), 2013, por tipo de uso, com dados do MPOG e Banco Central.</t>
  </si>
  <si>
    <t>Brasil: Conta de Juros e Outros Gastos Orçamentários, 2000-2013, com dados MPOG e Banco Central.</t>
  </si>
  <si>
    <t>Brasil: Financiamento dos Juros da Dívida com Tributos e Emissão de Dívida</t>
  </si>
  <si>
    <t xml:space="preserve">Brasil: Detentores da Dívida Pública Mobiliária Interna, 2007-15 </t>
  </si>
  <si>
    <t>Brasil: Dívida Externa Total e Pública, 1971-2014</t>
  </si>
  <si>
    <t>Brasil: Prazo Médio da Dívida Pública Federal</t>
  </si>
  <si>
    <t>Brasil: Dívida Externa Pública e Reservas Internacionais, 1991-2014</t>
  </si>
  <si>
    <t>Brasil: Remuneração de Juros em Títulos Flutuantes e Pré-Fixados</t>
  </si>
  <si>
    <t xml:space="preserve">Brasil: Dívida Pública Federal Líquida, 2001-15 </t>
  </si>
  <si>
    <t>MPOG.</t>
  </si>
  <si>
    <t>https://orcamentofederal.gov.br/informacoes-orcamentarias/pasta-estatisticas-fiscais/01.-resultado-primario-do-governo-federal</t>
  </si>
  <si>
    <t>Detalhamento dos Gastos do Governo Federal.</t>
  </si>
  <si>
    <t>Elaboração própria, ver links para outras planilhas.</t>
  </si>
  <si>
    <t>http://orcamentofederal.gov.br/informacoes-orcamentarias/pasta-estatisticas-fiscais/09.-despesas-discricionarias-por-area-orgao-e-grupo-de-despesa</t>
  </si>
  <si>
    <t>Detalhamento dos Gastos Discricionários do Governo Federal.</t>
  </si>
  <si>
    <t>Banco Central do Brasil.</t>
  </si>
  <si>
    <t>https://www3.bcb.gov.br/sgspub/</t>
  </si>
  <si>
    <t>n/d</t>
  </si>
  <si>
    <t>STN, Relatório Mensal da Dívida, Anexo 2.7</t>
  </si>
  <si>
    <t>http://www.tesouro.fazenda.gov.br/relatorio-mensal-da-divida</t>
  </si>
  <si>
    <t>STN, Relatório Mensal da Dívida, Anexo 2.1</t>
  </si>
  <si>
    <t>Dívida Externa em Dólares de 2014.</t>
  </si>
  <si>
    <t>Estoque da Dívida Pública Federal.</t>
  </si>
  <si>
    <t>Detentores da Dívida Pública Federal.</t>
  </si>
  <si>
    <t>Dívida Externa Pública e Total.</t>
  </si>
  <si>
    <t>Inflação dos EUA (para atualização de dólares antigos)</t>
  </si>
  <si>
    <t>Haver Analytics.</t>
  </si>
  <si>
    <t>Prazo Médio da Dívida Pública Federal.</t>
  </si>
  <si>
    <t>STN, Relatório Mensal da Dívida, Anexo 3.7</t>
  </si>
  <si>
    <t>Reservas Internacionais.</t>
  </si>
  <si>
    <t>Remuneração média dos títulos da dívida pública.</t>
  </si>
  <si>
    <t>STN, Relatório Mensal da Dívida, Anexo 4.1</t>
  </si>
  <si>
    <t>Dívida Líquida (% PIB)</t>
  </si>
  <si>
    <t>Seção 3 - Dados Internacionais</t>
  </si>
  <si>
    <t>GRÁFICOS</t>
  </si>
  <si>
    <t>PLANILHAS</t>
  </si>
  <si>
    <t>Dados e Gráficos sobre a Dívida Pública Federal</t>
  </si>
  <si>
    <t xml:space="preserve"> </t>
  </si>
  <si>
    <t>Países Emergentes: Dívida Pública Bruta, 2014</t>
  </si>
  <si>
    <t>Equador: Prêmio de Risco nos Títulos da Dívida Soberana (EMBIG)</t>
  </si>
  <si>
    <t>Países Emergentes: Dívida Pública Bruta</t>
  </si>
  <si>
    <t>http://www.imf.org/external/pubs/ft/weo/2015/02/weodata/index.aspx</t>
  </si>
  <si>
    <t>Bloomberg.</t>
  </si>
  <si>
    <t>n/d (Sistema Proprietário)</t>
  </si>
  <si>
    <t>Equador: Spread Soberano EMBIG.</t>
  </si>
  <si>
    <t>Fundo Monetário Internacional.</t>
  </si>
  <si>
    <t>C223PCA@EMERGELA</t>
  </si>
  <si>
    <t>1998 *Y</t>
  </si>
  <si>
    <t>.desc</t>
  </si>
  <si>
    <t>Juros (reais correntes)</t>
  </si>
  <si>
    <t>Juros (reais constantes de 2014)</t>
  </si>
  <si>
    <t>IPCA.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</si>
</sst>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* #,##0.0_);_(* \(#,##0.0\);_(* &quot;-&quot;??_);_(@_)"/>
    <numFmt numFmtId="166" formatCode="0.0%"/>
    <numFmt numFmtId="167" formatCode="_-* #,##0.00_-;\-* #,##0.00_-;_-* &quot;-&quot;??_-;_-@_-"/>
    <numFmt numFmtId="168" formatCode="_(* #,##0.0000000_);_(* \(#,##0.0000000\);_(* &quot;-&quot;??_);_(@_)"/>
    <numFmt numFmtId="169" formatCode="#,##0.0000"/>
    <numFmt numFmtId="170" formatCode="yyyymm"/>
    <numFmt numFmtId="171" formatCode="0.0"/>
    <numFmt numFmtId="172" formatCode="[$-416]mmm\-yy;@"/>
    <numFmt numFmtId="173" formatCode="_-&quot;R$&quot;\ * #,##0.00_-;\-&quot;R$&quot;\ * #,##0.00_-;_-&quot;R$&quot;\ * &quot;-&quot;??_-;_-@_-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&quot;R$&quot;* #,##0.00_);_(&quot;R$&quot;* \(#,##0.00\);_(&quot;R$&quot;* &quot;-&quot;??_);_(@_)"/>
    <numFmt numFmtId="193" formatCode="_(* #,##0.00_);_(* \(#,##0.00\);_(* \-??_);_(@_)"/>
    <numFmt numFmtId="194" formatCode="_ * #,##0.00_ ;_ * \-#,##0.00_ ;_ * &quot;-&quot;??_ ;_ @_ "/>
    <numFmt numFmtId="195" formatCode="_([$€]* #,##0.00_);_([$€]* \(#,##0.00\);_([$€]* &quot;-&quot;??_);_(@_)"/>
    <numFmt numFmtId="196" formatCode="[$-409]d\-mmm\-yy;@"/>
    <numFmt numFmtId="197" formatCode="yyyy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6"/>
      <color indexed="12"/>
      <name val="Verdana"/>
      <family val="2"/>
    </font>
    <font>
      <b/>
      <sz val="11"/>
      <color indexed="12"/>
      <name val="Verdana"/>
      <family val="2"/>
    </font>
    <font>
      <sz val="11"/>
      <name val="Verdana"/>
      <family val="2"/>
    </font>
    <font>
      <b/>
      <sz val="11"/>
      <color indexed="9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name val="Trebuchet MS"/>
      <family val="2"/>
    </font>
    <font>
      <b/>
      <sz val="10"/>
      <name val="Trebuchet MS"/>
      <family val="2"/>
    </font>
    <font>
      <sz val="8"/>
      <name val="Trebuchet MS"/>
      <family val="2"/>
    </font>
    <font>
      <b/>
      <vertAlign val="superscript"/>
      <sz val="10"/>
      <name val="Trebuchet MS"/>
      <family val="2"/>
    </font>
    <font>
      <vertAlign val="superscript"/>
      <sz val="10"/>
      <name val="Trebuchet MS"/>
      <family val="2"/>
    </font>
    <font>
      <b/>
      <i/>
      <sz val="10"/>
      <color rgb="FF336699"/>
      <name val="Trebuchet MS"/>
      <family val="2"/>
    </font>
    <font>
      <b/>
      <sz val="12"/>
      <color rgb="FF336699"/>
      <name val="Trebuchet MS"/>
      <family val="2"/>
    </font>
    <font>
      <sz val="12"/>
      <name val="Trebuchet MS"/>
      <family val="2"/>
    </font>
    <font>
      <b/>
      <i/>
      <sz val="12"/>
      <color rgb="FF336699"/>
      <name val="Trebuchet MS"/>
      <family val="2"/>
    </font>
    <font>
      <b/>
      <i/>
      <sz val="10"/>
      <color indexed="62"/>
      <name val="Trebuchet MS"/>
      <family val="2"/>
    </font>
    <font>
      <vertAlign val="superscript"/>
      <sz val="8"/>
      <name val="Trebuchet MS"/>
      <family val="2"/>
    </font>
    <font>
      <sz val="10"/>
      <name val="Arial"/>
      <family val="2"/>
    </font>
    <font>
      <b/>
      <sz val="10"/>
      <color indexed="12"/>
      <name val="Verdana"/>
      <family val="2"/>
    </font>
    <font>
      <sz val="10"/>
      <color indexed="12"/>
      <name val="Verdana"/>
      <family val="2"/>
    </font>
    <font>
      <b/>
      <sz val="14"/>
      <color indexed="12"/>
      <name val="Verdana"/>
      <family val="2"/>
    </font>
    <font>
      <b/>
      <sz val="12"/>
      <color indexed="9"/>
      <name val="Verdana"/>
      <family val="2"/>
    </font>
    <font>
      <b/>
      <u/>
      <sz val="11"/>
      <color indexed="12"/>
      <name val="Verdana"/>
      <family val="2"/>
    </font>
    <font>
      <b/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sz val="12"/>
      <name val="Verdana"/>
      <family val="2"/>
    </font>
    <font>
      <b/>
      <u/>
      <sz val="11"/>
      <name val="Verdana"/>
      <family val="2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8"/>
      <name val="Trebuchet MS"/>
      <family val="2"/>
    </font>
    <font>
      <b/>
      <sz val="10"/>
      <color indexed="8"/>
      <name val="Trebuchet MS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8"/>
      <color theme="3"/>
      <name val="Calibri Light"/>
      <family val="2"/>
      <scheme val="major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Arial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2"/>
      <color rgb="FFBF3F0C"/>
      <name val="Trebuchet MS"/>
      <family val="2"/>
    </font>
    <font>
      <sz val="10"/>
      <color rgb="FFBF3F0C"/>
      <name val="Trebuchet MS"/>
      <family val="2"/>
    </font>
    <font>
      <b/>
      <sz val="12"/>
      <color theme="0"/>
      <name val="Trebuchet MS"/>
      <family val="2"/>
    </font>
    <font>
      <sz val="10"/>
      <name val="Arial"/>
      <family val="2"/>
    </font>
    <font>
      <b/>
      <sz val="11"/>
      <color theme="1"/>
      <name val="Helvetica"/>
    </font>
    <font>
      <sz val="11"/>
      <color theme="1"/>
      <name val="Helvetica"/>
    </font>
    <font>
      <b/>
      <sz val="20"/>
      <color theme="1"/>
      <name val="Helvetica"/>
    </font>
    <font>
      <sz val="10"/>
      <color theme="1"/>
      <name val="Helvetica"/>
    </font>
    <font>
      <sz val="9"/>
      <color theme="1"/>
      <name val="Helvetica"/>
    </font>
    <font>
      <sz val="8"/>
      <color theme="1"/>
      <name val="Helvetica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rgb="FFBF3F0C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rgb="FF336699"/>
      </top>
      <bottom/>
      <diagonal/>
    </border>
    <border>
      <left/>
      <right/>
      <top/>
      <bottom style="medium">
        <color rgb="FF336699"/>
      </bottom>
      <diagonal/>
    </border>
    <border>
      <left/>
      <right/>
      <top style="medium">
        <color theme="4" tint="-0.24994659260841701"/>
      </top>
      <bottom/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hair">
        <color rgb="FF336699"/>
      </top>
      <bottom style="hair">
        <color rgb="FF336699"/>
      </bottom>
      <diagonal/>
    </border>
    <border>
      <left/>
      <right style="hair">
        <color theme="0"/>
      </right>
      <top style="hair">
        <color rgb="FF336699"/>
      </top>
      <bottom style="hair">
        <color rgb="FF336699"/>
      </bottom>
      <diagonal/>
    </border>
    <border>
      <left/>
      <right style="hair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rgb="FFBF3F0C"/>
      </bottom>
      <diagonal/>
    </border>
    <border>
      <left/>
      <right/>
      <top style="medium">
        <color rgb="FFBF3F0C"/>
      </top>
      <bottom/>
      <diagonal/>
    </border>
    <border>
      <left/>
      <right/>
      <top/>
      <bottom style="thick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427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39" fillId="0" borderId="0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9" fillId="0" borderId="27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0" fontId="58" fillId="0" borderId="26"/>
    <xf numFmtId="176" fontId="60" fillId="0" borderId="0">
      <alignment vertical="top"/>
    </xf>
    <xf numFmtId="176" fontId="61" fillId="0" borderId="28"/>
    <xf numFmtId="176" fontId="61" fillId="0" borderId="29"/>
    <xf numFmtId="176" fontId="61" fillId="0" borderId="28"/>
    <xf numFmtId="176" fontId="61" fillId="0" borderId="28"/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176" fontId="62" fillId="0" borderId="0">
      <alignment horizontal="left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4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4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3" fontId="63" fillId="0" borderId="0">
      <protection locked="0"/>
    </xf>
    <xf numFmtId="0" fontId="5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on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5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5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5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5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4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5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5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4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182" fontId="63" fillId="0" borderId="0">
      <protection locked="0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2" fillId="0" borderId="0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2" fillId="0" borderId="0" applyNumberForma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5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52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5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4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5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4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9" fontId="52" fillId="0" borderId="0" applyFont="0" applyFill="0" applyBorder="0" applyAlignment="0" applyProtection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176" fontId="62" fillId="0" borderId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1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38" fontId="52" fillId="0" borderId="3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52" fillId="0" borderId="0" applyFont="0" applyFill="0" applyBorder="0" applyAlignment="0" applyProtection="0"/>
    <xf numFmtId="40" fontId="52" fillId="0" borderId="0" applyFill="0" applyBorder="0" applyAlignment="0" applyProtection="0"/>
    <xf numFmtId="43" fontId="18" fillId="0" borderId="0" applyFont="0" applyFill="0" applyBorder="0" applyAlignment="0" applyProtection="0"/>
    <xf numFmtId="176" fontId="66" fillId="0" borderId="32"/>
    <xf numFmtId="0" fontId="67" fillId="0" borderId="0">
      <alignment vertical="center"/>
    </xf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7" fillId="0" borderId="0">
      <alignment vertical="center"/>
    </xf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4"/>
    <xf numFmtId="176" fontId="66" fillId="0" borderId="32"/>
    <xf numFmtId="176" fontId="66" fillId="0" borderId="32"/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176" fontId="66" fillId="0" borderId="32"/>
    <xf numFmtId="176" fontId="66" fillId="0" borderId="32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0" fontId="67" fillId="0" borderId="0">
      <alignment vertical="center"/>
    </xf>
    <xf numFmtId="176" fontId="66" fillId="0" borderId="32"/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70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70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4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86" fontId="63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71" fillId="0" borderId="0"/>
    <xf numFmtId="0" fontId="18" fillId="0" borderId="0"/>
    <xf numFmtId="0" fontId="71" fillId="0" borderId="0"/>
    <xf numFmtId="0" fontId="71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5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5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8" fillId="0" borderId="36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192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0" fontId="18" fillId="0" borderId="35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0" borderId="0"/>
    <xf numFmtId="0" fontId="93" fillId="10" borderId="0" applyNumberFormat="0" applyBorder="0" applyAlignment="0" applyProtection="0"/>
    <xf numFmtId="0" fontId="75" fillId="10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93" fillId="14" borderId="0" applyNumberFormat="0" applyBorder="0" applyAlignment="0" applyProtection="0"/>
    <xf numFmtId="0" fontId="75" fillId="14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93" fillId="18" borderId="0" applyNumberFormat="0" applyBorder="0" applyAlignment="0" applyProtection="0"/>
    <xf numFmtId="0" fontId="75" fillId="18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93" fillId="22" borderId="0" applyNumberFormat="0" applyBorder="0" applyAlignment="0" applyProtection="0"/>
    <xf numFmtId="0" fontId="75" fillId="2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93" fillId="26" borderId="0" applyNumberFormat="0" applyBorder="0" applyAlignment="0" applyProtection="0"/>
    <xf numFmtId="0" fontId="75" fillId="2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93" fillId="30" borderId="0" applyNumberFormat="0" applyBorder="0" applyAlignment="0" applyProtection="0"/>
    <xf numFmtId="0" fontId="75" fillId="3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93" fillId="11" borderId="0" applyNumberFormat="0" applyBorder="0" applyAlignment="0" applyProtection="0"/>
    <xf numFmtId="0" fontId="75" fillId="11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93" fillId="15" borderId="0" applyNumberFormat="0" applyBorder="0" applyAlignment="0" applyProtection="0"/>
    <xf numFmtId="0" fontId="75" fillId="15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93" fillId="19" borderId="0" applyNumberFormat="0" applyBorder="0" applyAlignment="0" applyProtection="0"/>
    <xf numFmtId="0" fontId="75" fillId="19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93" fillId="23" borderId="0" applyNumberFormat="0" applyBorder="0" applyAlignment="0" applyProtection="0"/>
    <xf numFmtId="0" fontId="75" fillId="23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93" fillId="27" borderId="0" applyNumberFormat="0" applyBorder="0" applyAlignment="0" applyProtection="0"/>
    <xf numFmtId="0" fontId="75" fillId="27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93" fillId="31" borderId="0" applyNumberFormat="0" applyBorder="0" applyAlignment="0" applyProtection="0"/>
    <xf numFmtId="0" fontId="75" fillId="31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94" fillId="12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95" fillId="12" borderId="0" applyNumberFormat="0" applyBorder="0" applyAlignment="0" applyProtection="0"/>
    <xf numFmtId="0" fontId="94" fillId="1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95" fillId="16" borderId="0" applyNumberFormat="0" applyBorder="0" applyAlignment="0" applyProtection="0"/>
    <xf numFmtId="0" fontId="94" fillId="20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95" fillId="20" borderId="0" applyNumberFormat="0" applyBorder="0" applyAlignment="0" applyProtection="0"/>
    <xf numFmtId="0" fontId="94" fillId="24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95" fillId="24" borderId="0" applyNumberFormat="0" applyBorder="0" applyAlignment="0" applyProtection="0"/>
    <xf numFmtId="0" fontId="94" fillId="28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95" fillId="28" borderId="0" applyNumberFormat="0" applyBorder="0" applyAlignment="0" applyProtection="0"/>
    <xf numFmtId="0" fontId="94" fillId="3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95" fillId="32" borderId="0" applyNumberFormat="0" applyBorder="0" applyAlignment="0" applyProtection="0"/>
    <xf numFmtId="0" fontId="96" fillId="2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97" fillId="2" borderId="0" applyNumberFormat="0" applyBorder="0" applyAlignment="0" applyProtection="0"/>
    <xf numFmtId="0" fontId="98" fillId="6" borderId="4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99" fillId="6" borderId="4" applyNumberFormat="0" applyAlignment="0" applyProtection="0"/>
    <xf numFmtId="0" fontId="100" fillId="7" borderId="7" applyNumberFormat="0" applyAlignment="0" applyProtection="0"/>
    <xf numFmtId="0" fontId="80" fillId="54" borderId="38" applyNumberFormat="0" applyAlignment="0" applyProtection="0"/>
    <xf numFmtId="0" fontId="80" fillId="54" borderId="38" applyNumberFormat="0" applyAlignment="0" applyProtection="0"/>
    <xf numFmtId="0" fontId="101" fillId="7" borderId="7" applyNumberFormat="0" applyAlignment="0" applyProtection="0"/>
    <xf numFmtId="0" fontId="102" fillId="0" borderId="6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103" fillId="0" borderId="6" applyNumberFormat="0" applyFill="0" applyAlignment="0" applyProtection="0"/>
    <xf numFmtId="0" fontId="94" fillId="9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95" fillId="9" borderId="0" applyNumberFormat="0" applyBorder="0" applyAlignment="0" applyProtection="0"/>
    <xf numFmtId="0" fontId="94" fillId="13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95" fillId="13" borderId="0" applyNumberFormat="0" applyBorder="0" applyAlignment="0" applyProtection="0"/>
    <xf numFmtId="0" fontId="94" fillId="1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95" fillId="17" borderId="0" applyNumberFormat="0" applyBorder="0" applyAlignment="0" applyProtection="0"/>
    <xf numFmtId="0" fontId="94" fillId="21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95" fillId="21" borderId="0" applyNumberFormat="0" applyBorder="0" applyAlignment="0" applyProtection="0"/>
    <xf numFmtId="0" fontId="94" fillId="25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95" fillId="25" borderId="0" applyNumberFormat="0" applyBorder="0" applyAlignment="0" applyProtection="0"/>
    <xf numFmtId="0" fontId="94" fillId="29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95" fillId="29" borderId="0" applyNumberFormat="0" applyBorder="0" applyAlignment="0" applyProtection="0"/>
    <xf numFmtId="0" fontId="104" fillId="5" borderId="4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105" fillId="5" borderId="4" applyNumberFormat="0" applyAlignment="0" applyProtection="0"/>
    <xf numFmtId="0" fontId="106" fillId="3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107" fillId="3" borderId="0" applyNumberFormat="0" applyBorder="0" applyAlignment="0" applyProtection="0"/>
    <xf numFmtId="0" fontId="108" fillId="4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109" fillId="4" borderId="0" applyNumberFormat="0" applyBorder="0" applyAlignment="0" applyProtection="0"/>
    <xf numFmtId="0" fontId="93" fillId="0" borderId="0"/>
    <xf numFmtId="0" fontId="72" fillId="0" borderId="0"/>
    <xf numFmtId="0" fontId="52" fillId="0" borderId="0"/>
    <xf numFmtId="0" fontId="72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72" fillId="0" borderId="0"/>
    <xf numFmtId="0" fontId="93" fillId="0" borderId="0"/>
    <xf numFmtId="0" fontId="72" fillId="0" borderId="0"/>
    <xf numFmtId="0" fontId="93" fillId="0" borderId="0"/>
    <xf numFmtId="0" fontId="18" fillId="0" borderId="0"/>
    <xf numFmtId="0" fontId="75" fillId="0" borderId="0"/>
    <xf numFmtId="0" fontId="92" fillId="0" borderId="0"/>
    <xf numFmtId="0" fontId="72" fillId="0" borderId="0"/>
    <xf numFmtId="0" fontId="52" fillId="0" borderId="0"/>
    <xf numFmtId="0" fontId="72" fillId="0" borderId="0"/>
    <xf numFmtId="0" fontId="52" fillId="0" borderId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72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52" fillId="60" borderId="40" applyNumberForma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18" fillId="60" borderId="40" applyNumberFormat="0" applyAlignment="0" applyProtection="0"/>
    <xf numFmtId="0" fontId="75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0" fontId="93" fillId="8" borderId="8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ill="0" applyBorder="0" applyAlignment="0" applyProtection="0"/>
    <xf numFmtId="9" fontId="18" fillId="0" borderId="0" applyFill="0" applyBorder="0" applyAlignment="0" applyProtection="0"/>
    <xf numFmtId="0" fontId="110" fillId="6" borderId="5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111" fillId="6" borderId="5" applyNumberFormat="0" applyAlignment="0" applyProtection="0"/>
    <xf numFmtId="38" fontId="52" fillId="0" borderId="0" applyFill="0" applyBorder="0" applyAlignment="0" applyProtection="0"/>
    <xf numFmtId="38" fontId="52" fillId="0" borderId="31"/>
    <xf numFmtId="40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2" fillId="0" borderId="0" applyFill="0" applyBorder="0" applyAlignment="0" applyProtection="0"/>
    <xf numFmtId="40" fontId="52" fillId="0" borderId="0" applyFill="0" applyBorder="0" applyAlignment="0" applyProtection="0"/>
    <xf numFmtId="40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193" fontId="18" fillId="0" borderId="0" applyFill="0" applyBorder="0" applyAlignment="0" applyProtection="0"/>
    <xf numFmtId="0" fontId="11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1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4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7" fillId="0" borderId="0">
      <alignment vertical="center"/>
    </xf>
    <xf numFmtId="0" fontId="68" fillId="0" borderId="3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17" fillId="0" borderId="1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18" fillId="0" borderId="2" applyNumberFormat="0" applyFill="0" applyAlignment="0" applyProtection="0"/>
    <xf numFmtId="0" fontId="119" fillId="0" borderId="2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9" fillId="0" borderId="2" applyNumberFormat="0" applyFill="0" applyAlignment="0" applyProtection="0"/>
    <xf numFmtId="0" fontId="119" fillId="0" borderId="2" applyNumberFormat="0" applyFill="0" applyAlignment="0" applyProtection="0"/>
    <xf numFmtId="0" fontId="119" fillId="0" borderId="2" applyNumberFormat="0" applyFill="0" applyAlignment="0" applyProtection="0"/>
    <xf numFmtId="0" fontId="119" fillId="0" borderId="2" applyNumberFormat="0" applyFill="0" applyAlignment="0" applyProtection="0"/>
    <xf numFmtId="0" fontId="119" fillId="0" borderId="2" applyNumberFormat="0" applyFill="0" applyAlignment="0" applyProtection="0"/>
    <xf numFmtId="0" fontId="119" fillId="0" borderId="2" applyNumberFormat="0" applyFill="0" applyAlignment="0" applyProtection="0"/>
    <xf numFmtId="0" fontId="120" fillId="0" borderId="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21" fillId="0" borderId="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2" fillId="0" borderId="9" applyNumberFormat="0" applyFill="0" applyAlignment="0" applyProtection="0"/>
    <xf numFmtId="0" fontId="52" fillId="0" borderId="0" applyNumberFormat="0" applyBorder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122" fillId="0" borderId="9" applyNumberFormat="0" applyFill="0" applyAlignment="0" applyProtection="0"/>
    <xf numFmtId="0" fontId="89" fillId="0" borderId="45" applyNumberFormat="0" applyFill="0" applyAlignment="0" applyProtection="0"/>
    <xf numFmtId="0" fontId="123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72" fillId="39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93" fillId="14" borderId="0" applyNumberFormat="0" applyBorder="0" applyAlignment="0" applyProtection="0"/>
    <xf numFmtId="0" fontId="93" fillId="14" borderId="0" applyNumberFormat="0" applyBorder="0" applyAlignment="0" applyProtection="0"/>
    <xf numFmtId="0" fontId="72" fillId="40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93" fillId="18" borderId="0" applyNumberFormat="0" applyBorder="0" applyAlignment="0" applyProtection="0"/>
    <xf numFmtId="0" fontId="93" fillId="18" borderId="0" applyNumberFormat="0" applyBorder="0" applyAlignment="0" applyProtection="0"/>
    <xf numFmtId="0" fontId="72" fillId="4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93" fillId="22" borderId="0" applyNumberFormat="0" applyBorder="0" applyAlignment="0" applyProtection="0"/>
    <xf numFmtId="0" fontId="93" fillId="22" borderId="0" applyNumberFormat="0" applyBorder="0" applyAlignment="0" applyProtection="0"/>
    <xf numFmtId="0" fontId="72" fillId="42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93" fillId="26" borderId="0" applyNumberFormat="0" applyBorder="0" applyAlignment="0" applyProtection="0"/>
    <xf numFmtId="0" fontId="93" fillId="26" borderId="0" applyNumberFormat="0" applyBorder="0" applyAlignment="0" applyProtection="0"/>
    <xf numFmtId="0" fontId="72" fillId="43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93" fillId="30" borderId="0" applyNumberFormat="0" applyBorder="0" applyAlignment="0" applyProtection="0"/>
    <xf numFmtId="0" fontId="93" fillId="30" borderId="0" applyNumberFormat="0" applyBorder="0" applyAlignment="0" applyProtection="0"/>
    <xf numFmtId="0" fontId="72" fillId="44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93" fillId="11" borderId="0" applyNumberFormat="0" applyBorder="0" applyAlignment="0" applyProtection="0"/>
    <xf numFmtId="0" fontId="93" fillId="11" borderId="0" applyNumberFormat="0" applyBorder="0" applyAlignment="0" applyProtection="0"/>
    <xf numFmtId="0" fontId="72" fillId="4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93" fillId="19" borderId="0" applyNumberFormat="0" applyBorder="0" applyAlignment="0" applyProtection="0"/>
    <xf numFmtId="0" fontId="93" fillId="19" borderId="0" applyNumberFormat="0" applyBorder="0" applyAlignment="0" applyProtection="0"/>
    <xf numFmtId="0" fontId="72" fillId="47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93" fillId="23" borderId="0" applyNumberFormat="0" applyBorder="0" applyAlignment="0" applyProtection="0"/>
    <xf numFmtId="0" fontId="93" fillId="23" borderId="0" applyNumberFormat="0" applyBorder="0" applyAlignment="0" applyProtection="0"/>
    <xf numFmtId="0" fontId="72" fillId="42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72" fillId="45" borderId="0" applyNumberFormat="0" applyBorder="0" applyAlignment="0" applyProtection="0"/>
    <xf numFmtId="0" fontId="75" fillId="31" borderId="0" applyNumberFormat="0" applyBorder="0" applyAlignment="0" applyProtection="0"/>
    <xf numFmtId="0" fontId="75" fillId="31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72" fillId="48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94" fillId="12" borderId="0" applyNumberFormat="0" applyBorder="0" applyAlignment="0" applyProtection="0"/>
    <xf numFmtId="0" fontId="17" fillId="12" borderId="0" applyNumberFormat="0" applyBorder="0" applyAlignment="0" applyProtection="0"/>
    <xf numFmtId="0" fontId="94" fillId="12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94" fillId="16" borderId="0" applyNumberFormat="0" applyBorder="0" applyAlignment="0" applyProtection="0"/>
    <xf numFmtId="0" fontId="17" fillId="16" borderId="0" applyNumberFormat="0" applyBorder="0" applyAlignment="0" applyProtection="0"/>
    <xf numFmtId="0" fontId="94" fillId="1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94" fillId="20" borderId="0" applyNumberFormat="0" applyBorder="0" applyAlignment="0" applyProtection="0"/>
    <xf numFmtId="0" fontId="17" fillId="20" borderId="0" applyNumberFormat="0" applyBorder="0" applyAlignment="0" applyProtection="0"/>
    <xf numFmtId="0" fontId="94" fillId="20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94" fillId="24" borderId="0" applyNumberFormat="0" applyBorder="0" applyAlignment="0" applyProtection="0"/>
    <xf numFmtId="0" fontId="17" fillId="24" borderId="0" applyNumberFormat="0" applyBorder="0" applyAlignment="0" applyProtection="0"/>
    <xf numFmtId="0" fontId="94" fillId="24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94" fillId="28" borderId="0" applyNumberFormat="0" applyBorder="0" applyAlignment="0" applyProtection="0"/>
    <xf numFmtId="0" fontId="17" fillId="28" borderId="0" applyNumberFormat="0" applyBorder="0" applyAlignment="0" applyProtection="0"/>
    <xf numFmtId="0" fontId="94" fillId="28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94" fillId="32" borderId="0" applyNumberFormat="0" applyBorder="0" applyAlignment="0" applyProtection="0"/>
    <xf numFmtId="0" fontId="17" fillId="32" borderId="0" applyNumberFormat="0" applyBorder="0" applyAlignment="0" applyProtection="0"/>
    <xf numFmtId="0" fontId="94" fillId="3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96" fillId="2" borderId="0" applyNumberFormat="0" applyBorder="0" applyAlignment="0" applyProtection="0"/>
    <xf numFmtId="0" fontId="6" fillId="2" borderId="0" applyNumberFormat="0" applyBorder="0" applyAlignment="0" applyProtection="0"/>
    <xf numFmtId="0" fontId="96" fillId="2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98" fillId="6" borderId="4" applyNumberFormat="0" applyAlignment="0" applyProtection="0"/>
    <xf numFmtId="0" fontId="11" fillId="6" borderId="4" applyNumberFormat="0" applyAlignment="0" applyProtection="0"/>
    <xf numFmtId="0" fontId="98" fillId="6" borderId="4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79" fillId="53" borderId="37" applyNumberFormat="0" applyAlignment="0" applyProtection="0"/>
    <xf numFmtId="0" fontId="13" fillId="7" borderId="7" applyNumberFormat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102" fillId="0" borderId="6" applyNumberFormat="0" applyFill="0" applyAlignment="0" applyProtection="0"/>
    <xf numFmtId="0" fontId="12" fillId="0" borderId="6" applyNumberFormat="0" applyFill="0" applyAlignment="0" applyProtection="0"/>
    <xf numFmtId="0" fontId="102" fillId="0" borderId="6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81" fillId="0" borderId="39" applyNumberFormat="0" applyFill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94" fillId="9" borderId="0" applyNumberFormat="0" applyBorder="0" applyAlignment="0" applyProtection="0"/>
    <xf numFmtId="0" fontId="17" fillId="9" borderId="0" applyNumberFormat="0" applyBorder="0" applyAlignment="0" applyProtection="0"/>
    <xf numFmtId="0" fontId="94" fillId="9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94" fillId="13" borderId="0" applyNumberFormat="0" applyBorder="0" applyAlignment="0" applyProtection="0"/>
    <xf numFmtId="0" fontId="17" fillId="13" borderId="0" applyNumberFormat="0" applyBorder="0" applyAlignment="0" applyProtection="0"/>
    <xf numFmtId="0" fontId="94" fillId="13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94" fillId="17" borderId="0" applyNumberFormat="0" applyBorder="0" applyAlignment="0" applyProtection="0"/>
    <xf numFmtId="0" fontId="17" fillId="17" borderId="0" applyNumberFormat="0" applyBorder="0" applyAlignment="0" applyProtection="0"/>
    <xf numFmtId="0" fontId="94" fillId="1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94" fillId="21" borderId="0" applyNumberFormat="0" applyBorder="0" applyAlignment="0" applyProtection="0"/>
    <xf numFmtId="0" fontId="17" fillId="21" borderId="0" applyNumberFormat="0" applyBorder="0" applyAlignment="0" applyProtection="0"/>
    <xf numFmtId="0" fontId="94" fillId="21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17" fillId="25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94" fillId="29" borderId="0" applyNumberFormat="0" applyBorder="0" applyAlignment="0" applyProtection="0"/>
    <xf numFmtId="0" fontId="17" fillId="29" borderId="0" applyNumberFormat="0" applyBorder="0" applyAlignment="0" applyProtection="0"/>
    <xf numFmtId="0" fontId="94" fillId="29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104" fillId="5" borderId="4" applyNumberFormat="0" applyAlignment="0" applyProtection="0"/>
    <xf numFmtId="0" fontId="9" fillId="5" borderId="4" applyNumberFormat="0" applyAlignment="0" applyProtection="0"/>
    <xf numFmtId="0" fontId="104" fillId="5" borderId="4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76" fillId="44" borderId="37" applyNumberFormat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106" fillId="3" borderId="0" applyNumberFormat="0" applyBorder="0" applyAlignment="0" applyProtection="0"/>
    <xf numFmtId="0" fontId="7" fillId="3" borderId="0" applyNumberFormat="0" applyBorder="0" applyAlignment="0" applyProtection="0"/>
    <xf numFmtId="0" fontId="106" fillId="3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108" fillId="4" borderId="0" applyNumberFormat="0" applyBorder="0" applyAlignment="0" applyProtection="0"/>
    <xf numFmtId="0" fontId="8" fillId="4" borderId="0" applyNumberFormat="0" applyBorder="0" applyAlignment="0" applyProtection="0"/>
    <xf numFmtId="0" fontId="108" fillId="4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110" fillId="6" borderId="5" applyNumberFormat="0" applyAlignment="0" applyProtection="0"/>
    <xf numFmtId="0" fontId="10" fillId="6" borderId="5" applyNumberFormat="0" applyAlignment="0" applyProtection="0"/>
    <xf numFmtId="0" fontId="110" fillId="6" borderId="5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0" fontId="84" fillId="53" borderId="41" applyNumberForma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93" fillId="0" borderId="0" applyFont="0" applyFill="0" applyBorder="0" applyAlignment="0" applyProtection="0"/>
    <xf numFmtId="40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88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8" fillId="0" borderId="33" applyNumberFormat="0" applyFill="0" applyAlignment="0" applyProtection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6" fillId="0" borderId="1" applyNumberFormat="0" applyFill="0" applyAlignment="0" applyProtection="0"/>
    <xf numFmtId="0" fontId="116" fillId="0" borderId="1" applyNumberFormat="0" applyFill="0" applyAlignment="0" applyProtection="0"/>
    <xf numFmtId="0" fontId="88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86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20" fillId="0" borderId="3" applyNumberFormat="0" applyFill="0" applyAlignment="0" applyProtection="0"/>
    <xf numFmtId="0" fontId="5" fillId="0" borderId="3" applyNumberFormat="0" applyFill="0" applyAlignment="0" applyProtection="0"/>
    <xf numFmtId="0" fontId="120" fillId="0" borderId="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75" fillId="0" borderId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2" fillId="0" borderId="0"/>
    <xf numFmtId="0" fontId="93" fillId="10" borderId="0" applyNumberFormat="0" applyBorder="0" applyAlignment="0" applyProtection="0"/>
    <xf numFmtId="0" fontId="93" fillId="14" borderId="0" applyNumberFormat="0" applyBorder="0" applyAlignment="0" applyProtection="0"/>
    <xf numFmtId="0" fontId="93" fillId="18" borderId="0" applyNumberFormat="0" applyBorder="0" applyAlignment="0" applyProtection="0"/>
    <xf numFmtId="0" fontId="93" fillId="22" borderId="0" applyNumberFormat="0" applyBorder="0" applyAlignment="0" applyProtection="0"/>
    <xf numFmtId="0" fontId="93" fillId="26" borderId="0" applyNumberFormat="0" applyBorder="0" applyAlignment="0" applyProtection="0"/>
    <xf numFmtId="0" fontId="93" fillId="30" borderId="0" applyNumberFormat="0" applyBorder="0" applyAlignment="0" applyProtection="0"/>
    <xf numFmtId="0" fontId="93" fillId="11" borderId="0" applyNumberFormat="0" applyBorder="0" applyAlignment="0" applyProtection="0"/>
    <xf numFmtId="0" fontId="93" fillId="15" borderId="0" applyNumberFormat="0" applyBorder="0" applyAlignment="0" applyProtection="0"/>
    <xf numFmtId="0" fontId="93" fillId="19" borderId="0" applyNumberFormat="0" applyBorder="0" applyAlignment="0" applyProtection="0"/>
    <xf numFmtId="0" fontId="93" fillId="23" borderId="0" applyNumberFormat="0" applyBorder="0" applyAlignment="0" applyProtection="0"/>
    <xf numFmtId="0" fontId="93" fillId="27" borderId="0" applyNumberFormat="0" applyBorder="0" applyAlignment="0" applyProtection="0"/>
    <xf numFmtId="0" fontId="93" fillId="31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20" borderId="0" applyNumberFormat="0" applyBorder="0" applyAlignment="0" applyProtection="0"/>
    <xf numFmtId="0" fontId="94" fillId="24" borderId="0" applyNumberFormat="0" applyBorder="0" applyAlignment="0" applyProtection="0"/>
    <xf numFmtId="0" fontId="94" fillId="28" borderId="0" applyNumberFormat="0" applyBorder="0" applyAlignment="0" applyProtection="0"/>
    <xf numFmtId="0" fontId="94" fillId="32" borderId="0" applyNumberFormat="0" applyBorder="0" applyAlignment="0" applyProtection="0"/>
    <xf numFmtId="0" fontId="96" fillId="2" borderId="0" applyNumberFormat="0" applyBorder="0" applyAlignment="0" applyProtection="0"/>
    <xf numFmtId="0" fontId="98" fillId="6" borderId="4" applyNumberFormat="0" applyAlignment="0" applyProtection="0"/>
    <xf numFmtId="0" fontId="100" fillId="7" borderId="7" applyNumberFormat="0" applyAlignment="0" applyProtection="0"/>
    <xf numFmtId="0" fontId="102" fillId="0" borderId="6" applyNumberFormat="0" applyFill="0" applyAlignment="0" applyProtection="0"/>
    <xf numFmtId="0" fontId="94" fillId="9" borderId="0" applyNumberFormat="0" applyBorder="0" applyAlignment="0" applyProtection="0"/>
    <xf numFmtId="0" fontId="94" fillId="13" borderId="0" applyNumberFormat="0" applyBorder="0" applyAlignment="0" applyProtection="0"/>
    <xf numFmtId="0" fontId="94" fillId="17" borderId="0" applyNumberFormat="0" applyBorder="0" applyAlignment="0" applyProtection="0"/>
    <xf numFmtId="0" fontId="94" fillId="21" borderId="0" applyNumberFormat="0" applyBorder="0" applyAlignment="0" applyProtection="0"/>
    <xf numFmtId="0" fontId="94" fillId="25" borderId="0" applyNumberFormat="0" applyBorder="0" applyAlignment="0" applyProtection="0"/>
    <xf numFmtId="0" fontId="94" fillId="29" borderId="0" applyNumberFormat="0" applyBorder="0" applyAlignment="0" applyProtection="0"/>
    <xf numFmtId="0" fontId="104" fillId="5" borderId="4" applyNumberFormat="0" applyAlignment="0" applyProtection="0"/>
    <xf numFmtId="0" fontId="106" fillId="3" borderId="0" applyNumberFormat="0" applyBorder="0" applyAlignment="0" applyProtection="0"/>
    <xf numFmtId="0" fontId="108" fillId="4" borderId="0" applyNumberFormat="0" applyBorder="0" applyAlignment="0" applyProtection="0"/>
    <xf numFmtId="0" fontId="110" fillId="6" borderId="5" applyNumberFormat="0" applyAlignment="0" applyProtection="0"/>
    <xf numFmtId="40" fontId="52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7" fillId="0" borderId="0">
      <alignment vertical="center"/>
    </xf>
    <xf numFmtId="0" fontId="116" fillId="0" borderId="1" applyNumberFormat="0" applyFill="0" applyAlignment="0" applyProtection="0"/>
    <xf numFmtId="0" fontId="118" fillId="0" borderId="2" applyNumberFormat="0" applyFill="0" applyAlignment="0" applyProtection="0"/>
    <xf numFmtId="0" fontId="120" fillId="0" borderId="3" applyNumberFormat="0" applyFill="0" applyAlignment="0" applyProtection="0"/>
    <xf numFmtId="0" fontId="120" fillId="0" borderId="0" applyNumberFormat="0" applyFill="0" applyBorder="0" applyAlignment="0" applyProtection="0"/>
    <xf numFmtId="0" fontId="18" fillId="0" borderId="35" applyNumberFormat="0" applyFont="0" applyBorder="0" applyAlignment="0" applyProtection="0"/>
    <xf numFmtId="0" fontId="18" fillId="0" borderId="0"/>
    <xf numFmtId="0" fontId="1" fillId="0" borderId="0"/>
    <xf numFmtId="0" fontId="75" fillId="15" borderId="0" applyNumberFormat="0" applyBorder="0" applyAlignment="0" applyProtection="0"/>
    <xf numFmtId="0" fontId="75" fillId="0" borderId="0"/>
    <xf numFmtId="0" fontId="75" fillId="0" borderId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75" fillId="0" borderId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75" fillId="0" borderId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64" fillId="0" borderId="0">
      <protection locked="0"/>
    </xf>
    <xf numFmtId="182" fontId="64" fillId="0" borderId="0">
      <protection locked="0"/>
    </xf>
    <xf numFmtId="175" fontId="18" fillId="0" borderId="0" applyFont="0" applyFill="0" applyBorder="0" applyAlignment="0" applyProtection="0"/>
    <xf numFmtId="184" fontId="52" fillId="0" borderId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40" fontId="52" fillId="0" borderId="0" applyFont="0" applyFill="0" applyBorder="0" applyAlignment="0" applyProtection="0"/>
    <xf numFmtId="4" fontId="52" fillId="0" borderId="0" applyFill="0" applyBorder="0" applyAlignment="0" applyProtection="0"/>
    <xf numFmtId="3" fontId="52" fillId="0" borderId="0" applyFill="0" applyBorder="0" applyAlignment="0" applyProtection="0"/>
    <xf numFmtId="0" fontId="18" fillId="0" borderId="36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43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52" fillId="0" borderId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" fillId="0" borderId="0"/>
    <xf numFmtId="0" fontId="1" fillId="0" borderId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75" fillId="0" borderId="0"/>
    <xf numFmtId="0" fontId="75" fillId="0" borderId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8" borderId="8" applyNumberFormat="0" applyFont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30" borderId="0" applyNumberFormat="0" applyBorder="0" applyAlignment="0" applyProtection="0"/>
    <xf numFmtId="0" fontId="75" fillId="31" borderId="0" applyNumberFormat="0" applyBorder="0" applyAlignment="0" applyProtection="0"/>
    <xf numFmtId="0" fontId="118" fillId="0" borderId="2" applyNumberFormat="0" applyFill="0" applyAlignment="0" applyProtection="0"/>
    <xf numFmtId="0" fontId="118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0" borderId="0"/>
    <xf numFmtId="0" fontId="72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72" fillId="0" borderId="0"/>
    <xf numFmtId="9" fontId="18" fillId="0" borderId="0" applyFill="0" applyBorder="0" applyAlignment="0" applyProtection="0"/>
    <xf numFmtId="43" fontId="18" fillId="0" borderId="0" applyFont="0" applyFill="0" applyBorder="0" applyAlignment="0" applyProtection="0"/>
    <xf numFmtId="40" fontId="52" fillId="0" borderId="0" applyFill="0" applyBorder="0" applyAlignment="0" applyProtection="0"/>
    <xf numFmtId="43" fontId="18" fillId="0" borderId="0" applyFont="0" applyFill="0" applyBorder="0" applyAlignment="0" applyProtection="0"/>
    <xf numFmtId="0" fontId="122" fillId="0" borderId="9" applyNumberFormat="0" applyFill="0" applyAlignment="0" applyProtection="0"/>
    <xf numFmtId="0" fontId="5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43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54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185" fontId="63" fillId="0" borderId="0">
      <protection locked="0"/>
    </xf>
    <xf numFmtId="186" fontId="63" fillId="0" borderId="0">
      <protection locked="0"/>
    </xf>
    <xf numFmtId="189" fontId="69" fillId="0" borderId="0">
      <protection locked="0"/>
    </xf>
    <xf numFmtId="189" fontId="69" fillId="0" borderId="0">
      <protection locked="0"/>
    </xf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5" fillId="10" borderId="0"/>
    <xf numFmtId="0" fontId="75" fillId="10" borderId="0"/>
    <xf numFmtId="0" fontId="75" fillId="10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5" fillId="10" borderId="0"/>
    <xf numFmtId="0" fontId="93" fillId="10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93" fillId="10" borderId="0"/>
    <xf numFmtId="0" fontId="75" fillId="10" borderId="0"/>
    <xf numFmtId="0" fontId="1" fillId="10" borderId="0"/>
    <xf numFmtId="0" fontId="93" fillId="10" borderId="0"/>
    <xf numFmtId="0" fontId="72" fillId="39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4" borderId="0"/>
    <xf numFmtId="0" fontId="75" fillId="14" borderId="0"/>
    <xf numFmtId="0" fontId="75" fillId="14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5" fillId="14" borderId="0"/>
    <xf numFmtId="0" fontId="93" fillId="14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93" fillId="14" borderId="0"/>
    <xf numFmtId="0" fontId="75" fillId="14" borderId="0"/>
    <xf numFmtId="0" fontId="1" fillId="14" borderId="0"/>
    <xf numFmtId="0" fontId="93" fillId="14" borderId="0"/>
    <xf numFmtId="0" fontId="72" fillId="40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8" borderId="0"/>
    <xf numFmtId="0" fontId="75" fillId="18" borderId="0"/>
    <xf numFmtId="0" fontId="75" fillId="18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5" fillId="18" borderId="0"/>
    <xf numFmtId="0" fontId="93" fillId="18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93" fillId="18" borderId="0"/>
    <xf numFmtId="0" fontId="75" fillId="18" borderId="0"/>
    <xf numFmtId="0" fontId="1" fillId="18" borderId="0"/>
    <xf numFmtId="0" fontId="93" fillId="18" borderId="0"/>
    <xf numFmtId="0" fontId="72" fillId="41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22" borderId="0"/>
    <xf numFmtId="0" fontId="75" fillId="22" borderId="0"/>
    <xf numFmtId="0" fontId="75" fillId="2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5" fillId="22" borderId="0"/>
    <xf numFmtId="0" fontId="93" fillId="2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2" borderId="0"/>
    <xf numFmtId="0" fontId="75" fillId="22" borderId="0"/>
    <xf numFmtId="0" fontId="1" fillId="22" borderId="0"/>
    <xf numFmtId="0" fontId="93" fillId="22" borderId="0"/>
    <xf numFmtId="0" fontId="72" fillId="4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6" borderId="0"/>
    <xf numFmtId="0" fontId="75" fillId="26" borderId="0"/>
    <xf numFmtId="0" fontId="75" fillId="26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5" fillId="26" borderId="0"/>
    <xf numFmtId="0" fontId="93" fillId="26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93" fillId="26" borderId="0"/>
    <xf numFmtId="0" fontId="75" fillId="26" borderId="0"/>
    <xf numFmtId="0" fontId="1" fillId="26" borderId="0"/>
    <xf numFmtId="0" fontId="93" fillId="26" borderId="0"/>
    <xf numFmtId="0" fontId="72" fillId="43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30" borderId="0"/>
    <xf numFmtId="0" fontId="75" fillId="30" borderId="0"/>
    <xf numFmtId="0" fontId="75" fillId="30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5" fillId="30" borderId="0"/>
    <xf numFmtId="0" fontId="93" fillId="30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93" fillId="30" borderId="0"/>
    <xf numFmtId="0" fontId="75" fillId="30" borderId="0"/>
    <xf numFmtId="0" fontId="1" fillId="30" borderId="0"/>
    <xf numFmtId="0" fontId="93" fillId="30" borderId="0"/>
    <xf numFmtId="0" fontId="72" fillId="44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11" borderId="0"/>
    <xf numFmtId="0" fontId="75" fillId="11" borderId="0"/>
    <xf numFmtId="0" fontId="75" fillId="11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5" fillId="11" borderId="0"/>
    <xf numFmtId="0" fontId="93" fillId="11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11" borderId="0"/>
    <xf numFmtId="0" fontId="75" fillId="11" borderId="0"/>
    <xf numFmtId="0" fontId="1" fillId="11" borderId="0"/>
    <xf numFmtId="0" fontId="93" fillId="11" borderId="0"/>
    <xf numFmtId="0" fontId="72" fillId="45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2" fillId="46" borderId="0"/>
    <xf numFmtId="0" fontId="72" fillId="46" borderId="0"/>
    <xf numFmtId="0" fontId="75" fillId="15" borderId="0"/>
    <xf numFmtId="0" fontId="93" fillId="15" borderId="0"/>
    <xf numFmtId="0" fontId="75" fillId="15" borderId="0"/>
    <xf numFmtId="0" fontId="1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9" borderId="0"/>
    <xf numFmtId="0" fontId="75" fillId="19" borderId="0"/>
    <xf numFmtId="0" fontId="75" fillId="19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5" fillId="19" borderId="0"/>
    <xf numFmtId="0" fontId="93" fillId="19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93" fillId="19" borderId="0"/>
    <xf numFmtId="0" fontId="75" fillId="19" borderId="0"/>
    <xf numFmtId="0" fontId="1" fillId="19" borderId="0"/>
    <xf numFmtId="0" fontId="93" fillId="19" borderId="0"/>
    <xf numFmtId="0" fontId="72" fillId="47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23" borderId="0"/>
    <xf numFmtId="0" fontId="75" fillId="23" borderId="0"/>
    <xf numFmtId="0" fontId="75" fillId="23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5" fillId="23" borderId="0"/>
    <xf numFmtId="0" fontId="93" fillId="23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3" borderId="0"/>
    <xf numFmtId="0" fontId="75" fillId="23" borderId="0"/>
    <xf numFmtId="0" fontId="1" fillId="23" borderId="0"/>
    <xf numFmtId="0" fontId="93" fillId="23" borderId="0"/>
    <xf numFmtId="0" fontId="72" fillId="42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7" borderId="0"/>
    <xf numFmtId="0" fontId="75" fillId="27" borderId="0"/>
    <xf numFmtId="0" fontId="75" fillId="27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5" fillId="27" borderId="0"/>
    <xf numFmtId="0" fontId="93" fillId="27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27" borderId="0"/>
    <xf numFmtId="0" fontId="75" fillId="27" borderId="0"/>
    <xf numFmtId="0" fontId="1" fillId="27" borderId="0"/>
    <xf numFmtId="0" fontId="93" fillId="27" borderId="0"/>
    <xf numFmtId="0" fontId="72" fillId="45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31" borderId="0"/>
    <xf numFmtId="0" fontId="75" fillId="31" borderId="0"/>
    <xf numFmtId="0" fontId="75" fillId="31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5" fillId="31" borderId="0"/>
    <xf numFmtId="0" fontId="93" fillId="31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93" fillId="31" borderId="0"/>
    <xf numFmtId="0" fontId="75" fillId="31" borderId="0"/>
    <xf numFmtId="0" fontId="1" fillId="31" borderId="0"/>
    <xf numFmtId="0" fontId="93" fillId="31" borderId="0"/>
    <xf numFmtId="0" fontId="72" fillId="48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95" fillId="12" borderId="0"/>
    <xf numFmtId="0" fontId="94" fillId="12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94" fillId="12" borderId="0"/>
    <xf numFmtId="0" fontId="17" fillId="12" borderId="0"/>
    <xf numFmtId="0" fontId="94" fillId="12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95" fillId="16" borderId="0"/>
    <xf numFmtId="0" fontId="94" fillId="1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94" fillId="16" borderId="0"/>
    <xf numFmtId="0" fontId="17" fillId="16" borderId="0"/>
    <xf numFmtId="0" fontId="94" fillId="1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95" fillId="20" borderId="0"/>
    <xf numFmtId="0" fontId="94" fillId="20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94" fillId="20" borderId="0"/>
    <xf numFmtId="0" fontId="17" fillId="20" borderId="0"/>
    <xf numFmtId="0" fontId="94" fillId="20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5" fillId="24" borderId="0"/>
    <xf numFmtId="0" fontId="94" fillId="24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4" borderId="0"/>
    <xf numFmtId="0" fontId="17" fillId="24" borderId="0"/>
    <xf numFmtId="0" fontId="94" fillId="24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95" fillId="28" borderId="0"/>
    <xf numFmtId="0" fontId="94" fillId="28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94" fillId="28" borderId="0"/>
    <xf numFmtId="0" fontId="17" fillId="28" borderId="0"/>
    <xf numFmtId="0" fontId="94" fillId="28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95" fillId="32" borderId="0"/>
    <xf numFmtId="0" fontId="94" fillId="3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94" fillId="32" borderId="0"/>
    <xf numFmtId="0" fontId="17" fillId="32" borderId="0"/>
    <xf numFmtId="0" fontId="94" fillId="3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97" fillId="2" borderId="0"/>
    <xf numFmtId="0" fontId="96" fillId="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96" fillId="2" borderId="0"/>
    <xf numFmtId="0" fontId="6" fillId="2" borderId="0"/>
    <xf numFmtId="0" fontId="96" fillId="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99" fillId="6" borderId="4"/>
    <xf numFmtId="0" fontId="98" fillId="6" borderId="4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98" fillId="6" borderId="4"/>
    <xf numFmtId="0" fontId="11" fillId="6" borderId="4"/>
    <xf numFmtId="0" fontId="98" fillId="6" borderId="4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80" fillId="54" borderId="38"/>
    <xf numFmtId="0" fontId="80" fillId="54" borderId="38"/>
    <xf numFmtId="0" fontId="101" fillId="7" borderId="7"/>
    <xf numFmtId="0" fontId="100" fillId="7" borderId="7"/>
    <xf numFmtId="0" fontId="13" fillId="7" borderId="7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103" fillId="0" borderId="6"/>
    <xf numFmtId="0" fontId="102" fillId="0" borderId="6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102" fillId="0" borderId="6"/>
    <xf numFmtId="0" fontId="12" fillId="0" borderId="6"/>
    <xf numFmtId="0" fontId="102" fillId="0" borderId="6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5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5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95" fillId="9" borderId="0"/>
    <xf numFmtId="0" fontId="94" fillId="9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94" fillId="9" borderId="0"/>
    <xf numFmtId="0" fontId="17" fillId="9" borderId="0"/>
    <xf numFmtId="0" fontId="94" fillId="9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95" fillId="13" borderId="0"/>
    <xf numFmtId="0" fontId="94" fillId="13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94" fillId="13" borderId="0"/>
    <xf numFmtId="0" fontId="17" fillId="13" borderId="0"/>
    <xf numFmtId="0" fontId="94" fillId="13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95" fillId="17" borderId="0"/>
    <xf numFmtId="0" fontId="94" fillId="1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94" fillId="17" borderId="0"/>
    <xf numFmtId="0" fontId="17" fillId="17" borderId="0"/>
    <xf numFmtId="0" fontId="94" fillId="1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5" fillId="21" borderId="0"/>
    <xf numFmtId="0" fontId="94" fillId="21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1" borderId="0"/>
    <xf numFmtId="0" fontId="17" fillId="21" borderId="0"/>
    <xf numFmtId="0" fontId="94" fillId="21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1" borderId="0"/>
    <xf numFmtId="0" fontId="77" fillId="51" borderId="0"/>
    <xf numFmtId="0" fontId="95" fillId="25" borderId="0"/>
    <xf numFmtId="0" fontId="94" fillId="25" borderId="0"/>
    <xf numFmtId="0" fontId="17" fillId="25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95" fillId="29" borderId="0"/>
    <xf numFmtId="0" fontId="94" fillId="29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94" fillId="29" borderId="0"/>
    <xf numFmtId="0" fontId="17" fillId="29" borderId="0"/>
    <xf numFmtId="0" fontId="94" fillId="29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105" fillId="5" borderId="4"/>
    <xf numFmtId="0" fontId="104" fillId="5" borderId="4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104" fillId="5" borderId="4"/>
    <xf numFmtId="0" fontId="9" fillId="5" borderId="4"/>
    <xf numFmtId="0" fontId="104" fillId="5" borderId="4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5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5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107" fillId="3" borderId="0"/>
    <xf numFmtId="0" fontId="106" fillId="3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106" fillId="3" borderId="0"/>
    <xf numFmtId="0" fontId="7" fillId="3" borderId="0"/>
    <xf numFmtId="0" fontId="106" fillId="3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5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09" fillId="4" borderId="0"/>
    <xf numFmtId="0" fontId="108" fillId="4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08" fillId="4" borderId="0"/>
    <xf numFmtId="0" fontId="8" fillId="4" borderId="0"/>
    <xf numFmtId="0" fontId="108" fillId="4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72" fillId="8" borderId="8"/>
    <xf numFmtId="0" fontId="72" fillId="8" borderId="8"/>
    <xf numFmtId="0" fontId="72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18" fillId="60" borderId="40"/>
    <xf numFmtId="0" fontId="75" fillId="8" borderId="8"/>
    <xf numFmtId="0" fontId="1" fillId="8" borderId="8"/>
    <xf numFmtId="0" fontId="75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5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52" fillId="0" borderId="0"/>
    <xf numFmtId="9" fontId="52" fillId="0" borderId="0"/>
    <xf numFmtId="9" fontId="52" fillId="0" borderId="0"/>
    <xf numFmtId="9" fontId="18" fillId="0" borderId="0"/>
    <xf numFmtId="9" fontId="18" fillId="0" borderId="0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111" fillId="6" borderId="5"/>
    <xf numFmtId="0" fontId="110" fillId="6" borderId="5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110" fillId="6" borderId="5"/>
    <xf numFmtId="0" fontId="10" fillId="6" borderId="5"/>
    <xf numFmtId="0" fontId="110" fillId="6" borderId="5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43" fontId="18" fillId="0" borderId="0"/>
    <xf numFmtId="43" fontId="1" fillId="0" borderId="0"/>
    <xf numFmtId="43" fontId="1" fillId="0" borderId="0"/>
    <xf numFmtId="40" fontId="52" fillId="0" borderId="0"/>
    <xf numFmtId="40" fontId="52" fillId="0" borderId="0"/>
    <xf numFmtId="43" fontId="18" fillId="0" borderId="0"/>
    <xf numFmtId="43" fontId="18" fillId="0" borderId="0"/>
    <xf numFmtId="40" fontId="52" fillId="0" borderId="0"/>
    <xf numFmtId="40" fontId="52" fillId="0" borderId="0"/>
    <xf numFmtId="40" fontId="52" fillId="0" borderId="0"/>
    <xf numFmtId="43" fontId="18" fillId="0" borderId="0"/>
    <xf numFmtId="40" fontId="52" fillId="0" borderId="0"/>
    <xf numFmtId="43" fontId="18" fillId="0" borderId="0"/>
    <xf numFmtId="43" fontId="18" fillId="0" borderId="0"/>
    <xf numFmtId="167" fontId="93" fillId="0" borderId="0"/>
    <xf numFmtId="43" fontId="18" fillId="0" borderId="0"/>
    <xf numFmtId="40" fontId="52" fillId="0" borderId="0"/>
    <xf numFmtId="40" fontId="52" fillId="0" borderId="0"/>
    <xf numFmtId="43" fontId="18" fillId="0" borderId="0"/>
    <xf numFmtId="43" fontId="18" fillId="0" borderId="0"/>
    <xf numFmtId="43" fontId="18" fillId="0" borderId="0"/>
    <xf numFmtId="193" fontId="18" fillId="0" borderId="0"/>
    <xf numFmtId="43" fontId="1" fillId="0" borderId="0"/>
    <xf numFmtId="0" fontId="53" fillId="0" borderId="0"/>
    <xf numFmtId="0" fontId="53" fillId="0" borderId="0"/>
    <xf numFmtId="0" fontId="113" fillId="0" borderId="0"/>
    <xf numFmtId="0" fontId="112" fillId="0" borderId="0"/>
    <xf numFmtId="0" fontId="14" fillId="0" borderId="0"/>
    <xf numFmtId="0" fontId="85" fillId="0" borderId="0"/>
    <xf numFmtId="0" fontId="85" fillId="0" borderId="0"/>
    <xf numFmtId="0" fontId="115" fillId="0" borderId="0"/>
    <xf numFmtId="0" fontId="114" fillId="0" borderId="0"/>
    <xf numFmtId="0" fontId="15" fillId="0" borderId="0"/>
    <xf numFmtId="0" fontId="68" fillId="0" borderId="33"/>
    <xf numFmtId="0" fontId="90" fillId="0" borderId="0"/>
    <xf numFmtId="0" fontId="91" fillId="0" borderId="42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8" fillId="0" borderId="33"/>
    <xf numFmtId="0" fontId="88" fillId="0" borderId="0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88" fillId="0" borderId="0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88" fillId="0" borderId="0"/>
    <xf numFmtId="0" fontId="88" fillId="0" borderId="0"/>
    <xf numFmtId="0" fontId="116" fillId="0" borderId="1"/>
    <xf numFmtId="0" fontId="117" fillId="0" borderId="1"/>
    <xf numFmtId="0" fontId="116" fillId="0" borderId="1"/>
    <xf numFmtId="0" fontId="116" fillId="0" borderId="1"/>
    <xf numFmtId="0" fontId="88" fillId="0" borderId="0"/>
    <xf numFmtId="0" fontId="3" fillId="0" borderId="1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9" fillId="0" borderId="2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119" fillId="0" borderId="2"/>
    <xf numFmtId="0" fontId="118" fillId="0" borderId="2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118" fillId="0" borderId="2"/>
    <xf numFmtId="0" fontId="119" fillId="0" borderId="2"/>
    <xf numFmtId="0" fontId="4" fillId="0" borderId="2"/>
    <xf numFmtId="0" fontId="118" fillId="0" borderId="2"/>
    <xf numFmtId="0" fontId="86" fillId="0" borderId="43"/>
    <xf numFmtId="0" fontId="119" fillId="0" borderId="2"/>
    <xf numFmtId="0" fontId="119" fillId="0" borderId="2"/>
    <xf numFmtId="0" fontId="119" fillId="0" borderId="2"/>
    <xf numFmtId="0" fontId="119" fillId="0" borderId="2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121" fillId="0" borderId="3"/>
    <xf numFmtId="0" fontId="120" fillId="0" borderId="3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120" fillId="0" borderId="3"/>
    <xf numFmtId="0" fontId="5" fillId="0" borderId="3"/>
    <xf numFmtId="0" fontId="120" fillId="0" borderId="3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74" fillId="0" borderId="0"/>
    <xf numFmtId="0" fontId="7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1" fillId="0" borderId="0"/>
    <xf numFmtId="0" fontId="12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/>
    <xf numFmtId="0" fontId="5" fillId="0" borderId="0"/>
    <xf numFmtId="0" fontId="12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52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89" fillId="0" borderId="45"/>
    <xf numFmtId="0" fontId="123" fillId="0" borderId="9"/>
    <xf numFmtId="0" fontId="18" fillId="0" borderId="35"/>
    <xf numFmtId="0" fontId="16" fillId="0" borderId="9"/>
    <xf numFmtId="0" fontId="18" fillId="0" borderId="35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52" fillId="0" borderId="0"/>
    <xf numFmtId="9" fontId="52" fillId="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8" borderId="8"/>
    <xf numFmtId="0" fontId="75" fillId="8" borderId="8"/>
    <xf numFmtId="0" fontId="75" fillId="8" borderId="8"/>
    <xf numFmtId="0" fontId="75" fillId="8" borderId="8"/>
    <xf numFmtId="0" fontId="75" fillId="8" borderId="8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40" fontId="52" fillId="0" borderId="0"/>
    <xf numFmtId="0" fontId="75" fillId="10" borderId="0"/>
    <xf numFmtId="0" fontId="75" fillId="14" borderId="0"/>
    <xf numFmtId="0" fontId="75" fillId="18" borderId="0"/>
    <xf numFmtId="0" fontId="75" fillId="22" borderId="0"/>
    <xf numFmtId="0" fontId="75" fillId="26" borderId="0"/>
    <xf numFmtId="0" fontId="75" fillId="30" borderId="0"/>
    <xf numFmtId="0" fontId="75" fillId="11" borderId="0"/>
    <xf numFmtId="0" fontId="75" fillId="15" borderId="0"/>
    <xf numFmtId="0" fontId="75" fillId="19" borderId="0"/>
    <xf numFmtId="0" fontId="75" fillId="23" borderId="0"/>
    <xf numFmtId="0" fontId="75" fillId="27" borderId="0"/>
    <xf numFmtId="0" fontId="75" fillId="31" borderId="0"/>
    <xf numFmtId="0" fontId="75" fillId="0" borderId="0"/>
    <xf numFmtId="0" fontId="75" fillId="8" borderId="8"/>
    <xf numFmtId="0" fontId="74" fillId="0" borderId="0"/>
    <xf numFmtId="0" fontId="74" fillId="0" borderId="0"/>
    <xf numFmtId="9" fontId="52" fillId="0" borderId="0"/>
    <xf numFmtId="9" fontId="52" fillId="0" borderId="0"/>
    <xf numFmtId="40" fontId="52" fillId="0" borderId="0"/>
    <xf numFmtId="9" fontId="52" fillId="0" borderId="0"/>
    <xf numFmtId="0" fontId="75" fillId="10" borderId="0"/>
    <xf numFmtId="0" fontId="75" fillId="14" borderId="0"/>
    <xf numFmtId="0" fontId="75" fillId="18" borderId="0"/>
    <xf numFmtId="0" fontId="75" fillId="22" borderId="0"/>
    <xf numFmtId="0" fontId="75" fillId="26" borderId="0"/>
    <xf numFmtId="0" fontId="75" fillId="30" borderId="0"/>
    <xf numFmtId="0" fontId="75" fillId="11" borderId="0"/>
    <xf numFmtId="0" fontId="75" fillId="15" borderId="0"/>
    <xf numFmtId="0" fontId="75" fillId="19" borderId="0"/>
    <xf numFmtId="0" fontId="75" fillId="23" borderId="0"/>
    <xf numFmtId="0" fontId="75" fillId="27" borderId="0"/>
    <xf numFmtId="0" fontId="75" fillId="31" borderId="0"/>
    <xf numFmtId="0" fontId="75" fillId="0" borderId="0"/>
    <xf numFmtId="0" fontId="75" fillId="8" borderId="8"/>
    <xf numFmtId="0" fontId="74" fillId="0" borderId="0"/>
    <xf numFmtId="40" fontId="52" fillId="0" borderId="0"/>
    <xf numFmtId="0" fontId="52" fillId="0" borderId="0"/>
    <xf numFmtId="40" fontId="52" fillId="0" borderId="0"/>
    <xf numFmtId="0" fontId="93" fillId="10" borderId="0"/>
    <xf numFmtId="0" fontId="93" fillId="10" borderId="0"/>
    <xf numFmtId="0" fontId="1" fillId="10" borderId="0"/>
    <xf numFmtId="0" fontId="93" fillId="10" borderId="0"/>
    <xf numFmtId="0" fontId="93" fillId="14" borderId="0"/>
    <xf numFmtId="0" fontId="93" fillId="14" borderId="0"/>
    <xf numFmtId="0" fontId="1" fillId="14" borderId="0"/>
    <xf numFmtId="0" fontId="93" fillId="14" borderId="0"/>
    <xf numFmtId="0" fontId="93" fillId="18" borderId="0"/>
    <xf numFmtId="0" fontId="93" fillId="18" borderId="0"/>
    <xf numFmtId="0" fontId="1" fillId="18" borderId="0"/>
    <xf numFmtId="0" fontId="93" fillId="18" borderId="0"/>
    <xf numFmtId="0" fontId="93" fillId="22" borderId="0"/>
    <xf numFmtId="0" fontId="93" fillId="22" borderId="0"/>
    <xf numFmtId="0" fontId="1" fillId="22" borderId="0"/>
    <xf numFmtId="0" fontId="93" fillId="22" borderId="0"/>
    <xf numFmtId="0" fontId="93" fillId="26" borderId="0"/>
    <xf numFmtId="0" fontId="93" fillId="26" borderId="0"/>
    <xf numFmtId="0" fontId="1" fillId="26" borderId="0"/>
    <xf numFmtId="0" fontId="93" fillId="26" borderId="0"/>
    <xf numFmtId="0" fontId="93" fillId="30" borderId="0"/>
    <xf numFmtId="0" fontId="93" fillId="30" borderId="0"/>
    <xf numFmtId="0" fontId="1" fillId="30" borderId="0"/>
    <xf numFmtId="0" fontId="93" fillId="30" borderId="0"/>
    <xf numFmtId="0" fontId="93" fillId="11" borderId="0"/>
    <xf numFmtId="0" fontId="93" fillId="11" borderId="0"/>
    <xf numFmtId="0" fontId="1" fillId="11" borderId="0"/>
    <xf numFmtId="0" fontId="93" fillId="11" borderId="0"/>
    <xf numFmtId="0" fontId="93" fillId="15" borderId="0"/>
    <xf numFmtId="0" fontId="72" fillId="46" borderId="0"/>
    <xf numFmtId="0" fontId="93" fillId="15" borderId="0"/>
    <xf numFmtId="0" fontId="72" fillId="46" borderId="0"/>
    <xf numFmtId="0" fontId="93" fillId="19" borderId="0"/>
    <xf numFmtId="0" fontId="93" fillId="19" borderId="0"/>
    <xf numFmtId="0" fontId="1" fillId="19" borderId="0"/>
    <xf numFmtId="0" fontId="93" fillId="19" borderId="0"/>
    <xf numFmtId="0" fontId="93" fillId="23" borderId="0"/>
    <xf numFmtId="0" fontId="93" fillId="23" borderId="0"/>
    <xf numFmtId="0" fontId="1" fillId="23" borderId="0"/>
    <xf numFmtId="0" fontId="93" fillId="23" borderId="0"/>
    <xf numFmtId="0" fontId="93" fillId="27" borderId="0"/>
    <xf numFmtId="0" fontId="93" fillId="27" borderId="0"/>
    <xf numFmtId="0" fontId="1" fillId="27" borderId="0"/>
    <xf numFmtId="0" fontId="93" fillId="27" borderId="0"/>
    <xf numFmtId="0" fontId="93" fillId="31" borderId="0"/>
    <xf numFmtId="0" fontId="93" fillId="31" borderId="0"/>
    <xf numFmtId="0" fontId="1" fillId="31" borderId="0"/>
    <xf numFmtId="0" fontId="93" fillId="31" borderId="0"/>
    <xf numFmtId="0" fontId="94" fillId="12" borderId="0"/>
    <xf numFmtId="0" fontId="77" fillId="49" borderId="0"/>
    <xf numFmtId="0" fontId="17" fillId="12" borderId="0"/>
    <xf numFmtId="0" fontId="77" fillId="62" borderId="0"/>
    <xf numFmtId="0" fontId="94" fillId="16" borderId="0"/>
    <xf numFmtId="0" fontId="77" fillId="46" borderId="0"/>
    <xf numFmtId="0" fontId="17" fillId="16" borderId="0"/>
    <xf numFmtId="0" fontId="77" fillId="63" borderId="0"/>
    <xf numFmtId="0" fontId="94" fillId="20" borderId="0"/>
    <xf numFmtId="0" fontId="77" fillId="47" borderId="0"/>
    <xf numFmtId="0" fontId="17" fillId="20" borderId="0"/>
    <xf numFmtId="0" fontId="77" fillId="64" borderId="0"/>
    <xf numFmtId="0" fontId="94" fillId="24" borderId="0"/>
    <xf numFmtId="0" fontId="77" fillId="50" borderId="0"/>
    <xf numFmtId="0" fontId="17" fillId="24" borderId="0"/>
    <xf numFmtId="0" fontId="77" fillId="65" borderId="0"/>
    <xf numFmtId="0" fontId="94" fillId="28" borderId="0"/>
    <xf numFmtId="0" fontId="77" fillId="51" borderId="0"/>
    <xf numFmtId="0" fontId="17" fillId="28" borderId="0"/>
    <xf numFmtId="0" fontId="77" fillId="62" borderId="0"/>
    <xf numFmtId="0" fontId="94" fillId="32" borderId="0"/>
    <xf numFmtId="0" fontId="77" fillId="52" borderId="0"/>
    <xf numFmtId="0" fontId="17" fillId="32" borderId="0"/>
    <xf numFmtId="0" fontId="77" fillId="46" borderId="0"/>
    <xf numFmtId="0" fontId="59" fillId="0" borderId="27"/>
    <xf numFmtId="176" fontId="61" fillId="0" borderId="29"/>
    <xf numFmtId="0" fontId="96" fillId="2" borderId="0"/>
    <xf numFmtId="0" fontId="78" fillId="41" borderId="0"/>
    <xf numFmtId="0" fontId="6" fillId="2" borderId="0"/>
    <xf numFmtId="0" fontId="78" fillId="62" borderId="0"/>
    <xf numFmtId="3" fontId="64" fillId="0" borderId="0">
      <protection locked="0"/>
    </xf>
    <xf numFmtId="3" fontId="64" fillId="0" borderId="0">
      <protection locked="0"/>
    </xf>
    <xf numFmtId="0" fontId="98" fillId="6" borderId="4"/>
    <xf numFmtId="0" fontId="79" fillId="53" borderId="37"/>
    <xf numFmtId="0" fontId="11" fillId="6" borderId="4"/>
    <xf numFmtId="0" fontId="124" fillId="66" borderId="37"/>
    <xf numFmtId="0" fontId="100" fillId="7" borderId="7"/>
    <xf numFmtId="0" fontId="80" fillId="54" borderId="38"/>
    <xf numFmtId="0" fontId="100" fillId="7" borderId="7"/>
    <xf numFmtId="0" fontId="80" fillId="54" borderId="38"/>
    <xf numFmtId="0" fontId="102" fillId="0" borderId="6"/>
    <xf numFmtId="0" fontId="81" fillId="0" borderId="39"/>
    <xf numFmtId="0" fontId="12" fillId="0" borderId="6"/>
    <xf numFmtId="0" fontId="53" fillId="0" borderId="4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5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5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64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4" fillId="9" borderId="0"/>
    <xf numFmtId="0" fontId="77" fillId="55" borderId="0"/>
    <xf numFmtId="0" fontId="17" fillId="9" borderId="0"/>
    <xf numFmtId="0" fontId="77" fillId="67" borderId="0"/>
    <xf numFmtId="0" fontId="94" fillId="13" borderId="0"/>
    <xf numFmtId="0" fontId="77" fillId="56" borderId="0"/>
    <xf numFmtId="0" fontId="17" fillId="13" borderId="0"/>
    <xf numFmtId="0" fontId="77" fillId="63" borderId="0"/>
    <xf numFmtId="0" fontId="94" fillId="17" borderId="0"/>
    <xf numFmtId="0" fontId="77" fillId="57" borderId="0"/>
    <xf numFmtId="0" fontId="17" fillId="17" borderId="0"/>
    <xf numFmtId="0" fontId="77" fillId="64" borderId="0"/>
    <xf numFmtId="0" fontId="94" fillId="21" borderId="0"/>
    <xf numFmtId="0" fontId="77" fillId="50" borderId="0"/>
    <xf numFmtId="0" fontId="17" fillId="21" borderId="0"/>
    <xf numFmtId="0" fontId="77" fillId="68" borderId="0"/>
    <xf numFmtId="0" fontId="94" fillId="25" borderId="0"/>
    <xf numFmtId="0" fontId="77" fillId="51" borderId="0"/>
    <xf numFmtId="0" fontId="94" fillId="25" borderId="0"/>
    <xf numFmtId="0" fontId="77" fillId="51" borderId="0"/>
    <xf numFmtId="0" fontId="94" fillId="29" borderId="0"/>
    <xf numFmtId="0" fontId="77" fillId="58" borderId="0"/>
    <xf numFmtId="0" fontId="17" fillId="29" borderId="0"/>
    <xf numFmtId="0" fontId="77" fillId="56" borderId="0"/>
    <xf numFmtId="0" fontId="104" fillId="5" borderId="4"/>
    <xf numFmtId="0" fontId="76" fillId="44" borderId="37"/>
    <xf numFmtId="0" fontId="9" fillId="5" borderId="4"/>
    <xf numFmtId="0" fontId="76" fillId="59" borderId="37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5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5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64" fillId="0" borderId="0">
      <protection locked="0"/>
    </xf>
    <xf numFmtId="0" fontId="52" fillId="0" borderId="0"/>
    <xf numFmtId="0" fontId="52" fillId="0" borderId="0"/>
    <xf numFmtId="0" fontId="106" fillId="3" borderId="0"/>
    <xf numFmtId="0" fontId="82" fillId="40" borderId="0"/>
    <xf numFmtId="0" fontId="7" fillId="3" borderId="0"/>
    <xf numFmtId="0" fontId="82" fillId="6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5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108" fillId="4" borderId="0"/>
    <xf numFmtId="0" fontId="83" fillId="59" borderId="0"/>
    <xf numFmtId="0" fontId="8" fillId="4" borderId="0"/>
    <xf numFmtId="0" fontId="125" fillId="59" borderId="0"/>
    <xf numFmtId="0" fontId="93" fillId="0" borderId="0"/>
    <xf numFmtId="0" fontId="18" fillId="0" borderId="0"/>
    <xf numFmtId="0" fontId="93" fillId="0" borderId="0"/>
    <xf numFmtId="0" fontId="52" fillId="0" borderId="0"/>
    <xf numFmtId="0" fontId="1" fillId="0" borderId="0"/>
    <xf numFmtId="0" fontId="1" fillId="0" borderId="0"/>
    <xf numFmtId="0" fontId="93" fillId="0" borderId="0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72" fillId="8" borderId="8"/>
    <xf numFmtId="0" fontId="72" fillId="8" borderId="8"/>
    <xf numFmtId="0" fontId="52" fillId="60" borderId="40"/>
    <xf numFmtId="0" fontId="72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5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64" fillId="0" borderId="0">
      <protection locked="0"/>
    </xf>
    <xf numFmtId="186" fontId="64" fillId="0" borderId="0">
      <protection locked="0"/>
    </xf>
    <xf numFmtId="9" fontId="18" fillId="0" borderId="0"/>
    <xf numFmtId="0" fontId="110" fillId="6" borderId="5"/>
    <xf numFmtId="0" fontId="84" fillId="53" borderId="41"/>
    <xf numFmtId="0" fontId="10" fillId="6" borderId="5"/>
    <xf numFmtId="0" fontId="84" fillId="66" borderId="41"/>
    <xf numFmtId="38" fontId="52" fillId="0" borderId="0"/>
    <xf numFmtId="43" fontId="18" fillId="0" borderId="0"/>
    <xf numFmtId="43" fontId="1" fillId="0" borderId="0"/>
    <xf numFmtId="43" fontId="18" fillId="0" borderId="0"/>
    <xf numFmtId="40" fontId="52" fillId="0" borderId="0"/>
    <xf numFmtId="0" fontId="112" fillId="0" borderId="0"/>
    <xf numFmtId="0" fontId="53" fillId="0" borderId="0"/>
    <xf numFmtId="0" fontId="112" fillId="0" borderId="0"/>
    <xf numFmtId="0" fontId="53" fillId="0" borderId="0"/>
    <xf numFmtId="0" fontId="114" fillId="0" borderId="0"/>
    <xf numFmtId="0" fontId="85" fillId="0" borderId="0"/>
    <xf numFmtId="0" fontId="114" fillId="0" borderId="0"/>
    <xf numFmtId="0" fontId="85" fillId="0" borderId="0"/>
    <xf numFmtId="0" fontId="91" fillId="0" borderId="42"/>
    <xf numFmtId="0" fontId="88" fillId="0" borderId="0"/>
    <xf numFmtId="0" fontId="67" fillId="0" borderId="0">
      <alignment vertical="center"/>
    </xf>
    <xf numFmtId="0" fontId="88" fillId="0" borderId="0"/>
    <xf numFmtId="0" fontId="116" fillId="0" borderId="1"/>
    <xf numFmtId="0" fontId="90" fillId="0" borderId="0"/>
    <xf numFmtId="0" fontId="67" fillId="0" borderId="0">
      <alignment vertical="center"/>
    </xf>
    <xf numFmtId="0" fontId="3" fillId="0" borderId="1"/>
    <xf numFmtId="0" fontId="67" fillId="0" borderId="0">
      <alignment vertical="center"/>
    </xf>
    <xf numFmtId="176" fontId="66" fillId="0" borderId="34"/>
    <xf numFmtId="0" fontId="118" fillId="0" borderId="2"/>
    <xf numFmtId="0" fontId="4" fillId="0" borderId="2"/>
    <xf numFmtId="0" fontId="126" fillId="0" borderId="47"/>
    <xf numFmtId="0" fontId="118" fillId="0" borderId="2"/>
    <xf numFmtId="0" fontId="120" fillId="0" borderId="3"/>
    <xf numFmtId="0" fontId="87" fillId="0" borderId="44"/>
    <xf numFmtId="0" fontId="5" fillId="0" borderId="3"/>
    <xf numFmtId="0" fontId="127" fillId="0" borderId="48"/>
    <xf numFmtId="176" fontId="66" fillId="0" borderId="34"/>
    <xf numFmtId="176" fontId="66" fillId="0" borderId="32"/>
    <xf numFmtId="0" fontId="120" fillId="0" borderId="0"/>
    <xf numFmtId="0" fontId="87" fillId="0" borderId="0"/>
    <xf numFmtId="0" fontId="5" fillId="0" borderId="0"/>
    <xf numFmtId="0" fontId="127" fillId="0" borderId="0"/>
    <xf numFmtId="0" fontId="74" fillId="0" borderId="0"/>
    <xf numFmtId="189" fontId="70" fillId="0" borderId="0">
      <protection locked="0"/>
    </xf>
    <xf numFmtId="189" fontId="70" fillId="0" borderId="0">
      <protection locked="0"/>
    </xf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52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186" fontId="64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52" fillId="0" borderId="0"/>
    <xf numFmtId="9" fontId="52" fillId="0" borderId="0"/>
    <xf numFmtId="40" fontId="52" fillId="0" borderId="0"/>
    <xf numFmtId="0" fontId="75" fillId="10" borderId="0"/>
    <xf numFmtId="0" fontId="75" fillId="14" borderId="0"/>
    <xf numFmtId="0" fontId="75" fillId="18" borderId="0"/>
    <xf numFmtId="0" fontId="75" fillId="22" borderId="0"/>
    <xf numFmtId="0" fontId="75" fillId="26" borderId="0"/>
    <xf numFmtId="0" fontId="75" fillId="30" borderId="0"/>
    <xf numFmtId="0" fontId="75" fillId="11" borderId="0"/>
    <xf numFmtId="0" fontId="75" fillId="15" borderId="0"/>
    <xf numFmtId="0" fontId="75" fillId="19" borderId="0"/>
    <xf numFmtId="0" fontId="75" fillId="23" borderId="0"/>
    <xf numFmtId="0" fontId="75" fillId="27" borderId="0"/>
    <xf numFmtId="0" fontId="75" fillId="31" borderId="0"/>
    <xf numFmtId="0" fontId="75" fillId="8" borderId="8"/>
    <xf numFmtId="0" fontId="74" fillId="0" borderId="0"/>
    <xf numFmtId="0" fontId="74" fillId="0" borderId="0"/>
    <xf numFmtId="0" fontId="93" fillId="10" borderId="0"/>
    <xf numFmtId="0" fontId="75" fillId="10" borderId="0"/>
    <xf numFmtId="0" fontId="72" fillId="39" borderId="0"/>
    <xf numFmtId="0" fontId="72" fillId="39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93" fillId="14" borderId="0"/>
    <xf numFmtId="0" fontId="75" fillId="14" borderId="0"/>
    <xf numFmtId="0" fontId="72" fillId="40" borderId="0"/>
    <xf numFmtId="0" fontId="72" fillId="40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93" fillId="18" borderId="0"/>
    <xf numFmtId="0" fontId="75" fillId="18" borderId="0"/>
    <xf numFmtId="0" fontId="72" fillId="41" borderId="0"/>
    <xf numFmtId="0" fontId="72" fillId="41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93" fillId="22" borderId="0"/>
    <xf numFmtId="0" fontId="75" fillId="22" borderId="0"/>
    <xf numFmtId="0" fontId="72" fillId="42" borderId="0"/>
    <xf numFmtId="0" fontId="72" fillId="4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93" fillId="26" borderId="0"/>
    <xf numFmtId="0" fontId="75" fillId="26" borderId="0"/>
    <xf numFmtId="0" fontId="72" fillId="43" borderId="0"/>
    <xf numFmtId="0" fontId="72" fillId="43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93" fillId="30" borderId="0"/>
    <xf numFmtId="0" fontId="75" fillId="30" borderId="0"/>
    <xf numFmtId="0" fontId="72" fillId="44" borderId="0"/>
    <xf numFmtId="0" fontId="72" fillId="44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93" fillId="11" borderId="0"/>
    <xf numFmtId="0" fontId="75" fillId="11" borderId="0"/>
    <xf numFmtId="0" fontId="72" fillId="45" borderId="0"/>
    <xf numFmtId="0" fontId="72" fillId="45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93" fillId="15" borderId="0"/>
    <xf numFmtId="0" fontId="75" fillId="15" borderId="0"/>
    <xf numFmtId="0" fontId="72" fillId="46" borderId="0"/>
    <xf numFmtId="0" fontId="72" fillId="46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93" fillId="19" borderId="0"/>
    <xf numFmtId="0" fontId="75" fillId="19" borderId="0"/>
    <xf numFmtId="0" fontId="72" fillId="47" borderId="0"/>
    <xf numFmtId="0" fontId="72" fillId="47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93" fillId="23" borderId="0"/>
    <xf numFmtId="0" fontId="75" fillId="23" borderId="0"/>
    <xf numFmtId="0" fontId="72" fillId="42" borderId="0"/>
    <xf numFmtId="0" fontId="72" fillId="42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93" fillId="27" borderId="0"/>
    <xf numFmtId="0" fontId="75" fillId="27" borderId="0"/>
    <xf numFmtId="0" fontId="72" fillId="45" borderId="0"/>
    <xf numFmtId="0" fontId="72" fillId="45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93" fillId="31" borderId="0"/>
    <xf numFmtId="0" fontId="75" fillId="31" borderId="0"/>
    <xf numFmtId="0" fontId="72" fillId="48" borderId="0"/>
    <xf numFmtId="0" fontId="72" fillId="48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94" fillId="12" borderId="0"/>
    <xf numFmtId="0" fontId="77" fillId="49" borderId="0"/>
    <xf numFmtId="0" fontId="77" fillId="49" borderId="0"/>
    <xf numFmtId="0" fontId="95" fillId="12" borderId="0"/>
    <xf numFmtId="0" fontId="94" fillId="16" borderId="0"/>
    <xf numFmtId="0" fontId="77" fillId="46" borderId="0"/>
    <xf numFmtId="0" fontId="77" fillId="46" borderId="0"/>
    <xf numFmtId="0" fontId="95" fillId="16" borderId="0"/>
    <xf numFmtId="0" fontId="94" fillId="20" borderId="0"/>
    <xf numFmtId="0" fontId="77" fillId="47" borderId="0"/>
    <xf numFmtId="0" fontId="77" fillId="47" borderId="0"/>
    <xf numFmtId="0" fontId="95" fillId="20" borderId="0"/>
    <xf numFmtId="0" fontId="94" fillId="24" borderId="0"/>
    <xf numFmtId="0" fontId="77" fillId="50" borderId="0"/>
    <xf numFmtId="0" fontId="77" fillId="50" borderId="0"/>
    <xf numFmtId="0" fontId="95" fillId="24" borderId="0"/>
    <xf numFmtId="0" fontId="94" fillId="28" borderId="0"/>
    <xf numFmtId="0" fontId="77" fillId="51" borderId="0"/>
    <xf numFmtId="0" fontId="77" fillId="51" borderId="0"/>
    <xf numFmtId="0" fontId="95" fillId="28" borderId="0"/>
    <xf numFmtId="0" fontId="94" fillId="32" borderId="0"/>
    <xf numFmtId="0" fontId="77" fillId="52" borderId="0"/>
    <xf numFmtId="0" fontId="77" fillId="52" borderId="0"/>
    <xf numFmtId="0" fontId="95" fillId="32" borderId="0"/>
    <xf numFmtId="0" fontId="96" fillId="2" borderId="0"/>
    <xf numFmtId="0" fontId="78" fillId="41" borderId="0"/>
    <xf numFmtId="0" fontId="78" fillId="41" borderId="0"/>
    <xf numFmtId="0" fontId="97" fillId="2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8" fillId="6" borderId="4"/>
    <xf numFmtId="0" fontId="79" fillId="53" borderId="37"/>
    <xf numFmtId="0" fontId="79" fillId="53" borderId="37"/>
    <xf numFmtId="0" fontId="99" fillId="6" borderId="4"/>
    <xf numFmtId="0" fontId="100" fillId="7" borderId="7"/>
    <xf numFmtId="0" fontId="80" fillId="54" borderId="38"/>
    <xf numFmtId="0" fontId="80" fillId="54" borderId="38"/>
    <xf numFmtId="0" fontId="101" fillId="7" borderId="7"/>
    <xf numFmtId="0" fontId="102" fillId="0" borderId="6"/>
    <xf numFmtId="0" fontId="81" fillId="0" borderId="39"/>
    <xf numFmtId="0" fontId="81" fillId="0" borderId="39"/>
    <xf numFmtId="0" fontId="103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5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5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4" fillId="9" borderId="0"/>
    <xf numFmtId="0" fontId="77" fillId="55" borderId="0"/>
    <xf numFmtId="0" fontId="77" fillId="55" borderId="0"/>
    <xf numFmtId="0" fontId="95" fillId="9" borderId="0"/>
    <xf numFmtId="0" fontId="94" fillId="13" borderId="0"/>
    <xf numFmtId="0" fontId="77" fillId="56" borderId="0"/>
    <xf numFmtId="0" fontId="77" fillId="56" borderId="0"/>
    <xf numFmtId="0" fontId="95" fillId="13" borderId="0"/>
    <xf numFmtId="0" fontId="94" fillId="17" borderId="0"/>
    <xf numFmtId="0" fontId="77" fillId="57" borderId="0"/>
    <xf numFmtId="0" fontId="77" fillId="57" borderId="0"/>
    <xf numFmtId="0" fontId="95" fillId="17" borderId="0"/>
    <xf numFmtId="0" fontId="94" fillId="21" borderId="0"/>
    <xf numFmtId="0" fontId="77" fillId="50" borderId="0"/>
    <xf numFmtId="0" fontId="77" fillId="50" borderId="0"/>
    <xf numFmtId="0" fontId="95" fillId="21" borderId="0"/>
    <xf numFmtId="0" fontId="94" fillId="25" borderId="0"/>
    <xf numFmtId="0" fontId="77" fillId="51" borderId="0"/>
    <xf numFmtId="0" fontId="77" fillId="51" borderId="0"/>
    <xf numFmtId="0" fontId="95" fillId="25" borderId="0"/>
    <xf numFmtId="0" fontId="94" fillId="29" borderId="0"/>
    <xf numFmtId="0" fontId="77" fillId="58" borderId="0"/>
    <xf numFmtId="0" fontId="77" fillId="58" borderId="0"/>
    <xf numFmtId="0" fontId="95" fillId="29" borderId="0"/>
    <xf numFmtId="0" fontId="104" fillId="5" borderId="4"/>
    <xf numFmtId="0" fontId="76" fillId="44" borderId="37"/>
    <xf numFmtId="0" fontId="76" fillId="44" borderId="37"/>
    <xf numFmtId="0" fontId="105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5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5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6" fillId="3" borderId="0"/>
    <xf numFmtId="0" fontId="82" fillId="40" borderId="0"/>
    <xf numFmtId="0" fontId="82" fillId="40" borderId="0"/>
    <xf numFmtId="0" fontId="107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5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108" fillId="4" borderId="0"/>
    <xf numFmtId="0" fontId="83" fillId="59" borderId="0"/>
    <xf numFmtId="0" fontId="83" fillId="59" borderId="0"/>
    <xf numFmtId="0" fontId="109" fillId="4" borderId="0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72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18" fillId="60" borderId="40"/>
    <xf numFmtId="0" fontId="75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5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110" fillId="6" borderId="5"/>
    <xf numFmtId="0" fontId="84" fillId="53" borderId="41"/>
    <xf numFmtId="0" fontId="84" fillId="53" borderId="41"/>
    <xf numFmtId="0" fontId="111" fillId="6" borderId="5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43" fontId="18" fillId="0" borderId="0"/>
    <xf numFmtId="40" fontId="52" fillId="0" borderId="0"/>
    <xf numFmtId="40" fontId="52" fillId="0" borderId="0"/>
    <xf numFmtId="43" fontId="18" fillId="0" borderId="0"/>
    <xf numFmtId="40" fontId="52" fillId="0" borderId="0"/>
    <xf numFmtId="43" fontId="18" fillId="0" borderId="0"/>
    <xf numFmtId="193" fontId="18" fillId="0" borderId="0"/>
    <xf numFmtId="0" fontId="112" fillId="0" borderId="0"/>
    <xf numFmtId="0" fontId="53" fillId="0" borderId="0"/>
    <xf numFmtId="0" fontId="53" fillId="0" borderId="0"/>
    <xf numFmtId="0" fontId="113" fillId="0" borderId="0"/>
    <xf numFmtId="0" fontId="114" fillId="0" borderId="0"/>
    <xf numFmtId="0" fontId="85" fillId="0" borderId="0"/>
    <xf numFmtId="0" fontId="85" fillId="0" borderId="0"/>
    <xf numFmtId="0" fontId="115" fillId="0" borderId="0"/>
    <xf numFmtId="0" fontId="116" fillId="0" borderId="1"/>
    <xf numFmtId="0" fontId="68" fillId="0" borderId="33"/>
    <xf numFmtId="0" fontId="90" fillId="0" borderId="0"/>
    <xf numFmtId="0" fontId="91" fillId="0" borderId="42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8" fillId="0" borderId="33"/>
    <xf numFmtId="0" fontId="68" fillId="0" borderId="33"/>
    <xf numFmtId="0" fontId="68" fillId="0" borderId="33"/>
    <xf numFmtId="0" fontId="88" fillId="0" borderId="0"/>
    <xf numFmtId="0" fontId="88" fillId="0" borderId="0"/>
    <xf numFmtId="0" fontId="117" fillId="0" borderId="1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8" fillId="0" borderId="2"/>
    <xf numFmtId="0" fontId="119" fillId="0" borderId="2"/>
    <xf numFmtId="0" fontId="86" fillId="0" borderId="43"/>
    <xf numFmtId="0" fontId="86" fillId="0" borderId="43"/>
    <xf numFmtId="0" fontId="119" fillId="0" borderId="2"/>
    <xf numFmtId="0" fontId="119" fillId="0" borderId="2"/>
    <xf numFmtId="0" fontId="119" fillId="0" borderId="2"/>
    <xf numFmtId="0" fontId="119" fillId="0" borderId="2"/>
    <xf numFmtId="0" fontId="119" fillId="0" borderId="2"/>
    <xf numFmtId="0" fontId="119" fillId="0" borderId="2"/>
    <xf numFmtId="0" fontId="120" fillId="0" borderId="3"/>
    <xf numFmtId="0" fontId="87" fillId="0" borderId="44"/>
    <xf numFmtId="0" fontId="87" fillId="0" borderId="44"/>
    <xf numFmtId="0" fontId="121" fillId="0" borderId="3"/>
    <xf numFmtId="0" fontId="74" fillId="0" borderId="0"/>
    <xf numFmtId="0" fontId="74" fillId="0" borderId="0"/>
    <xf numFmtId="0" fontId="120" fillId="0" borderId="0"/>
    <xf numFmtId="0" fontId="87" fillId="0" borderId="0"/>
    <xf numFmtId="0" fontId="87" fillId="0" borderId="0"/>
    <xf numFmtId="0" fontId="12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52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22" fillId="0" borderId="9"/>
    <xf numFmtId="0" fontId="122" fillId="0" borderId="9"/>
    <xf numFmtId="0" fontId="122" fillId="0" borderId="9"/>
    <xf numFmtId="0" fontId="89" fillId="0" borderId="45"/>
    <xf numFmtId="0" fontId="123" fillId="0" borderId="9"/>
    <xf numFmtId="0" fontId="18" fillId="0" borderId="35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75" fillId="10" borderId="0"/>
    <xf numFmtId="0" fontId="75" fillId="10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93" fillId="10" borderId="0"/>
    <xf numFmtId="0" fontId="93" fillId="10" borderId="0"/>
    <xf numFmtId="0" fontId="72" fillId="39" borderId="0"/>
    <xf numFmtId="0" fontId="75" fillId="14" borderId="0"/>
    <xf numFmtId="0" fontId="75" fillId="14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93" fillId="14" borderId="0"/>
    <xf numFmtId="0" fontId="93" fillId="14" borderId="0"/>
    <xf numFmtId="0" fontId="72" fillId="40" borderId="0"/>
    <xf numFmtId="0" fontId="75" fillId="18" borderId="0"/>
    <xf numFmtId="0" fontId="75" fillId="18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93" fillId="18" borderId="0"/>
    <xf numFmtId="0" fontId="93" fillId="18" borderId="0"/>
    <xf numFmtId="0" fontId="72" fillId="41" borderId="0"/>
    <xf numFmtId="0" fontId="75" fillId="22" borderId="0"/>
    <xf numFmtId="0" fontId="75" fillId="2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2" borderId="0"/>
    <xf numFmtId="0" fontId="93" fillId="22" borderId="0"/>
    <xf numFmtId="0" fontId="72" fillId="42" borderId="0"/>
    <xf numFmtId="0" fontId="75" fillId="26" borderId="0"/>
    <xf numFmtId="0" fontId="75" fillId="26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93" fillId="26" borderId="0"/>
    <xf numFmtId="0" fontId="93" fillId="26" borderId="0"/>
    <xf numFmtId="0" fontId="72" fillId="43" borderId="0"/>
    <xf numFmtId="0" fontId="75" fillId="30" borderId="0"/>
    <xf numFmtId="0" fontId="75" fillId="30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93" fillId="30" borderId="0"/>
    <xf numFmtId="0" fontId="93" fillId="30" borderId="0"/>
    <xf numFmtId="0" fontId="72" fillId="44" borderId="0"/>
    <xf numFmtId="0" fontId="75" fillId="11" borderId="0"/>
    <xf numFmtId="0" fontId="75" fillId="11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11" borderId="0"/>
    <xf numFmtId="0" fontId="93" fillId="11" borderId="0"/>
    <xf numFmtId="0" fontId="72" fillId="45" borderId="0"/>
    <xf numFmtId="0" fontId="75" fillId="15" borderId="0"/>
    <xf numFmtId="0" fontId="75" fillId="15" borderId="0"/>
    <xf numFmtId="0" fontId="75" fillId="19" borderId="0"/>
    <xf numFmtId="0" fontId="75" fillId="19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93" fillId="19" borderId="0"/>
    <xf numFmtId="0" fontId="93" fillId="19" borderId="0"/>
    <xf numFmtId="0" fontId="72" fillId="47" borderId="0"/>
    <xf numFmtId="0" fontId="75" fillId="23" borderId="0"/>
    <xf numFmtId="0" fontId="75" fillId="23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3" borderId="0"/>
    <xf numFmtId="0" fontId="93" fillId="23" borderId="0"/>
    <xf numFmtId="0" fontId="72" fillId="42" borderId="0"/>
    <xf numFmtId="0" fontId="75" fillId="27" borderId="0"/>
    <xf numFmtId="0" fontId="75" fillId="27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27" borderId="0"/>
    <xf numFmtId="0" fontId="93" fillId="27" borderId="0"/>
    <xf numFmtId="0" fontId="72" fillId="45" borderId="0"/>
    <xf numFmtId="0" fontId="75" fillId="31" borderId="0"/>
    <xf numFmtId="0" fontId="75" fillId="31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93" fillId="31" borderId="0"/>
    <xf numFmtId="0" fontId="93" fillId="31" borderId="0"/>
    <xf numFmtId="0" fontId="72" fillId="48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94" fillId="12" borderId="0"/>
    <xf numFmtId="0" fontId="17" fillId="12" borderId="0"/>
    <xf numFmtId="0" fontId="94" fillId="12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94" fillId="16" borderId="0"/>
    <xf numFmtId="0" fontId="17" fillId="16" borderId="0"/>
    <xf numFmtId="0" fontId="94" fillId="1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94" fillId="20" borderId="0"/>
    <xf numFmtId="0" fontId="17" fillId="20" borderId="0"/>
    <xf numFmtId="0" fontId="94" fillId="20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4" borderId="0"/>
    <xf numFmtId="0" fontId="17" fillId="24" borderId="0"/>
    <xf numFmtId="0" fontId="94" fillId="24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94" fillId="28" borderId="0"/>
    <xf numFmtId="0" fontId="17" fillId="28" borderId="0"/>
    <xf numFmtId="0" fontId="94" fillId="28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94" fillId="32" borderId="0"/>
    <xf numFmtId="0" fontId="17" fillId="32" borderId="0"/>
    <xf numFmtId="0" fontId="94" fillId="3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96" fillId="2" borderId="0"/>
    <xf numFmtId="0" fontId="6" fillId="2" borderId="0"/>
    <xf numFmtId="0" fontId="96" fillId="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98" fillId="6" borderId="4"/>
    <xf numFmtId="0" fontId="11" fillId="6" borderId="4"/>
    <xf numFmtId="0" fontId="98" fillId="6" borderId="4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13" fillId="7" borderId="7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102" fillId="0" borderId="6"/>
    <xf numFmtId="0" fontId="12" fillId="0" borderId="6"/>
    <xf numFmtId="0" fontId="102" fillId="0" borderId="6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94" fillId="9" borderId="0"/>
    <xf numFmtId="0" fontId="17" fillId="9" borderId="0"/>
    <xf numFmtId="0" fontId="94" fillId="9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94" fillId="13" borderId="0"/>
    <xf numFmtId="0" fontId="17" fillId="13" borderId="0"/>
    <xf numFmtId="0" fontId="94" fillId="13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94" fillId="17" borderId="0"/>
    <xf numFmtId="0" fontId="17" fillId="17" borderId="0"/>
    <xf numFmtId="0" fontId="94" fillId="1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1" borderId="0"/>
    <xf numFmtId="0" fontId="17" fillId="21" borderId="0"/>
    <xf numFmtId="0" fontId="94" fillId="21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17" fillId="25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94" fillId="29" borderId="0"/>
    <xf numFmtId="0" fontId="17" fillId="29" borderId="0"/>
    <xf numFmtId="0" fontId="94" fillId="29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104" fillId="5" borderId="4"/>
    <xf numFmtId="0" fontId="9" fillId="5" borderId="4"/>
    <xf numFmtId="0" fontId="104" fillId="5" borderId="4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106" fillId="3" borderId="0"/>
    <xf numFmtId="0" fontId="7" fillId="3" borderId="0"/>
    <xf numFmtId="0" fontId="106" fillId="3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08" fillId="4" borderId="0"/>
    <xf numFmtId="0" fontId="8" fillId="4" borderId="0"/>
    <xf numFmtId="0" fontId="108" fillId="4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72" fillId="8" borderId="8"/>
    <xf numFmtId="0" fontId="72" fillId="8" borderId="8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110" fillId="6" borderId="5"/>
    <xf numFmtId="0" fontId="10" fillId="6" borderId="5"/>
    <xf numFmtId="0" fontId="110" fillId="6" borderId="5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43" fontId="18" fillId="0" borderId="0"/>
    <xf numFmtId="43" fontId="1" fillId="0" borderId="0"/>
    <xf numFmtId="43" fontId="1" fillId="0" borderId="0"/>
    <xf numFmtId="40" fontId="52" fillId="0" borderId="0"/>
    <xf numFmtId="43" fontId="18" fillId="0" borderId="0"/>
    <xf numFmtId="167" fontId="93" fillId="0" borderId="0"/>
    <xf numFmtId="40" fontId="52" fillId="0" borderId="0"/>
    <xf numFmtId="43" fontId="18" fillId="0" borderId="0"/>
    <xf numFmtId="43" fontId="1" fillId="0" borderId="0"/>
    <xf numFmtId="0" fontId="14" fillId="0" borderId="0"/>
    <xf numFmtId="0" fontId="15" fillId="0" borderId="0"/>
    <xf numFmtId="0" fontId="88" fillId="0" borderId="0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88" fillId="0" borderId="0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116" fillId="0" borderId="1"/>
    <xf numFmtId="0" fontId="116" fillId="0" borderId="1"/>
    <xf numFmtId="0" fontId="88" fillId="0" borderId="0"/>
    <xf numFmtId="0" fontId="3" fillId="0" borderId="1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118" fillId="0" borderId="2"/>
    <xf numFmtId="0" fontId="118" fillId="0" borderId="2"/>
    <xf numFmtId="0" fontId="86" fillId="0" borderId="43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120" fillId="0" borderId="3"/>
    <xf numFmtId="0" fontId="5" fillId="0" borderId="3"/>
    <xf numFmtId="0" fontId="120" fillId="0" borderId="3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/>
    <xf numFmtId="0" fontId="5" fillId="0" borderId="0"/>
    <xf numFmtId="0" fontId="12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6" fillId="0" borderId="9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43" fontId="18" fillId="0" borderId="0"/>
    <xf numFmtId="9" fontId="18" fillId="0" borderId="0"/>
    <xf numFmtId="43" fontId="18" fillId="0" borderId="0"/>
    <xf numFmtId="43" fontId="18" fillId="0" borderId="0"/>
    <xf numFmtId="43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93" fillId="10" borderId="0"/>
    <xf numFmtId="0" fontId="93" fillId="14" borderId="0"/>
    <xf numFmtId="0" fontId="93" fillId="18" borderId="0"/>
    <xf numFmtId="0" fontId="93" fillId="22" borderId="0"/>
    <xf numFmtId="0" fontId="93" fillId="26" borderId="0"/>
    <xf numFmtId="0" fontId="93" fillId="30" borderId="0"/>
    <xf numFmtId="0" fontId="93" fillId="11" borderId="0"/>
    <xf numFmtId="0" fontId="93" fillId="15" borderId="0"/>
    <xf numFmtId="0" fontId="93" fillId="19" borderId="0"/>
    <xf numFmtId="0" fontId="93" fillId="23" borderId="0"/>
    <xf numFmtId="0" fontId="93" fillId="27" borderId="0"/>
    <xf numFmtId="0" fontId="93" fillId="31" borderId="0"/>
    <xf numFmtId="0" fontId="94" fillId="12" borderId="0"/>
    <xf numFmtId="0" fontId="94" fillId="16" borderId="0"/>
    <xf numFmtId="0" fontId="94" fillId="20" borderId="0"/>
    <xf numFmtId="0" fontId="94" fillId="24" borderId="0"/>
    <xf numFmtId="0" fontId="94" fillId="28" borderId="0"/>
    <xf numFmtId="0" fontId="94" fillId="32" borderId="0"/>
    <xf numFmtId="0" fontId="96" fillId="2" borderId="0"/>
    <xf numFmtId="0" fontId="98" fillId="6" borderId="4"/>
    <xf numFmtId="0" fontId="100" fillId="7" borderId="7"/>
    <xf numFmtId="0" fontId="102" fillId="0" borderId="6"/>
    <xf numFmtId="0" fontId="94" fillId="9" borderId="0"/>
    <xf numFmtId="0" fontId="94" fillId="13" borderId="0"/>
    <xf numFmtId="0" fontId="94" fillId="17" borderId="0"/>
    <xf numFmtId="0" fontId="94" fillId="21" borderId="0"/>
    <xf numFmtId="0" fontId="94" fillId="25" borderId="0"/>
    <xf numFmtId="0" fontId="94" fillId="29" borderId="0"/>
    <xf numFmtId="0" fontId="104" fillId="5" borderId="4"/>
    <xf numFmtId="0" fontId="106" fillId="3" borderId="0"/>
    <xf numFmtId="0" fontId="108" fillId="4" borderId="0"/>
    <xf numFmtId="0" fontId="110" fillId="6" borderId="5"/>
    <xf numFmtId="40" fontId="52" fillId="0" borderId="0"/>
    <xf numFmtId="0" fontId="112" fillId="0" borderId="0"/>
    <xf numFmtId="0" fontId="114" fillId="0" borderId="0"/>
    <xf numFmtId="0" fontId="116" fillId="0" borderId="1"/>
    <xf numFmtId="0" fontId="118" fillId="0" borderId="2"/>
    <xf numFmtId="0" fontId="120" fillId="0" borderId="3"/>
    <xf numFmtId="0" fontId="120" fillId="0" borderId="0"/>
    <xf numFmtId="0" fontId="18" fillId="0" borderId="35"/>
    <xf numFmtId="0" fontId="75" fillId="15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4" fillId="0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74" fillId="0" borderId="0"/>
    <xf numFmtId="0" fontId="75" fillId="8" borderId="8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0" fontId="93" fillId="10" borderId="0"/>
    <xf numFmtId="0" fontId="93" fillId="10" borderId="0"/>
    <xf numFmtId="0" fontId="1" fillId="10" borderId="0"/>
    <xf numFmtId="0" fontId="93" fillId="10" borderId="0"/>
    <xf numFmtId="0" fontId="93" fillId="14" borderId="0"/>
    <xf numFmtId="0" fontId="93" fillId="14" borderId="0"/>
    <xf numFmtId="0" fontId="1" fillId="14" borderId="0"/>
    <xf numFmtId="0" fontId="93" fillId="14" borderId="0"/>
    <xf numFmtId="0" fontId="93" fillId="18" borderId="0"/>
    <xf numFmtId="0" fontId="93" fillId="18" borderId="0"/>
    <xf numFmtId="0" fontId="1" fillId="18" borderId="0"/>
    <xf numFmtId="0" fontId="93" fillId="18" borderId="0"/>
    <xf numFmtId="0" fontId="93" fillId="22" borderId="0"/>
    <xf numFmtId="0" fontId="93" fillId="22" borderId="0"/>
    <xf numFmtId="0" fontId="1" fillId="22" borderId="0"/>
    <xf numFmtId="0" fontId="93" fillId="22" borderId="0"/>
    <xf numFmtId="0" fontId="93" fillId="26" borderId="0"/>
    <xf numFmtId="0" fontId="93" fillId="26" borderId="0"/>
    <xf numFmtId="0" fontId="1" fillId="26" borderId="0"/>
    <xf numFmtId="0" fontId="93" fillId="26" borderId="0"/>
    <xf numFmtId="0" fontId="93" fillId="30" borderId="0"/>
    <xf numFmtId="0" fontId="93" fillId="30" borderId="0"/>
    <xf numFmtId="0" fontId="1" fillId="30" borderId="0"/>
    <xf numFmtId="0" fontId="93" fillId="30" borderId="0"/>
    <xf numFmtId="0" fontId="93" fillId="11" borderId="0"/>
    <xf numFmtId="0" fontId="93" fillId="11" borderId="0"/>
    <xf numFmtId="0" fontId="1" fillId="11" borderId="0"/>
    <xf numFmtId="0" fontId="93" fillId="11" borderId="0"/>
    <xf numFmtId="0" fontId="93" fillId="15" borderId="0"/>
    <xf numFmtId="0" fontId="72" fillId="46" borderId="0"/>
    <xf numFmtId="0" fontId="93" fillId="15" borderId="0"/>
    <xf numFmtId="0" fontId="72" fillId="46" borderId="0"/>
    <xf numFmtId="0" fontId="93" fillId="19" borderId="0"/>
    <xf numFmtId="0" fontId="93" fillId="19" borderId="0"/>
    <xf numFmtId="0" fontId="1" fillId="19" borderId="0"/>
    <xf numFmtId="0" fontId="93" fillId="19" borderId="0"/>
    <xf numFmtId="0" fontId="93" fillId="23" borderId="0"/>
    <xf numFmtId="0" fontId="93" fillId="23" borderId="0"/>
    <xf numFmtId="0" fontId="1" fillId="23" borderId="0"/>
    <xf numFmtId="0" fontId="93" fillId="23" borderId="0"/>
    <xf numFmtId="0" fontId="93" fillId="27" borderId="0"/>
    <xf numFmtId="0" fontId="93" fillId="27" borderId="0"/>
    <xf numFmtId="0" fontId="1" fillId="27" borderId="0"/>
    <xf numFmtId="0" fontId="93" fillId="27" borderId="0"/>
    <xf numFmtId="0" fontId="93" fillId="31" borderId="0"/>
    <xf numFmtId="0" fontId="93" fillId="31" borderId="0"/>
    <xf numFmtId="0" fontId="1" fillId="31" borderId="0"/>
    <xf numFmtId="0" fontId="93" fillId="31" borderId="0"/>
    <xf numFmtId="0" fontId="94" fillId="12" borderId="0"/>
    <xf numFmtId="0" fontId="77" fillId="49" borderId="0"/>
    <xf numFmtId="0" fontId="17" fillId="12" borderId="0"/>
    <xf numFmtId="0" fontId="77" fillId="62" borderId="0"/>
    <xf numFmtId="0" fontId="94" fillId="16" borderId="0"/>
    <xf numFmtId="0" fontId="77" fillId="46" borderId="0"/>
    <xf numFmtId="0" fontId="17" fillId="16" borderId="0"/>
    <xf numFmtId="0" fontId="77" fillId="63" borderId="0"/>
    <xf numFmtId="0" fontId="94" fillId="20" borderId="0"/>
    <xf numFmtId="0" fontId="77" fillId="47" borderId="0"/>
    <xf numFmtId="0" fontId="17" fillId="20" borderId="0"/>
    <xf numFmtId="0" fontId="77" fillId="64" borderId="0"/>
    <xf numFmtId="0" fontId="94" fillId="24" borderId="0"/>
    <xf numFmtId="0" fontId="77" fillId="50" borderId="0"/>
    <xf numFmtId="0" fontId="17" fillId="24" borderId="0"/>
    <xf numFmtId="0" fontId="77" fillId="65" borderId="0"/>
    <xf numFmtId="0" fontId="94" fillId="28" borderId="0"/>
    <xf numFmtId="0" fontId="77" fillId="51" borderId="0"/>
    <xf numFmtId="0" fontId="17" fillId="28" borderId="0"/>
    <xf numFmtId="0" fontId="77" fillId="62" borderId="0"/>
    <xf numFmtId="0" fontId="94" fillId="32" borderId="0"/>
    <xf numFmtId="0" fontId="77" fillId="52" borderId="0"/>
    <xf numFmtId="0" fontId="17" fillId="32" borderId="0"/>
    <xf numFmtId="0" fontId="77" fillId="46" borderId="0"/>
    <xf numFmtId="0" fontId="96" fillId="2" borderId="0"/>
    <xf numFmtId="0" fontId="78" fillId="41" borderId="0"/>
    <xf numFmtId="0" fontId="6" fillId="2" borderId="0"/>
    <xf numFmtId="0" fontId="78" fillId="62" borderId="0"/>
    <xf numFmtId="0" fontId="98" fillId="6" borderId="4"/>
    <xf numFmtId="0" fontId="79" fillId="53" borderId="37"/>
    <xf numFmtId="0" fontId="11" fillId="6" borderId="4"/>
    <xf numFmtId="0" fontId="124" fillId="66" borderId="37"/>
    <xf numFmtId="0" fontId="100" fillId="7" borderId="7"/>
    <xf numFmtId="0" fontId="80" fillId="54" borderId="38"/>
    <xf numFmtId="0" fontId="100" fillId="7" borderId="7"/>
    <xf numFmtId="0" fontId="80" fillId="54" borderId="38"/>
    <xf numFmtId="0" fontId="102" fillId="0" borderId="6"/>
    <xf numFmtId="0" fontId="81" fillId="0" borderId="39"/>
    <xf numFmtId="0" fontId="12" fillId="0" borderId="6"/>
    <xf numFmtId="0" fontId="53" fillId="0" borderId="4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5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5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4" fillId="9" borderId="0"/>
    <xf numFmtId="0" fontId="77" fillId="55" borderId="0"/>
    <xf numFmtId="0" fontId="17" fillId="9" borderId="0"/>
    <xf numFmtId="0" fontId="77" fillId="67" borderId="0"/>
    <xf numFmtId="0" fontId="94" fillId="13" borderId="0"/>
    <xf numFmtId="0" fontId="77" fillId="56" borderId="0"/>
    <xf numFmtId="0" fontId="17" fillId="13" borderId="0"/>
    <xf numFmtId="0" fontId="77" fillId="63" borderId="0"/>
    <xf numFmtId="0" fontId="94" fillId="17" borderId="0"/>
    <xf numFmtId="0" fontId="77" fillId="57" borderId="0"/>
    <xf numFmtId="0" fontId="17" fillId="17" borderId="0"/>
    <xf numFmtId="0" fontId="77" fillId="64" borderId="0"/>
    <xf numFmtId="0" fontId="94" fillId="21" borderId="0"/>
    <xf numFmtId="0" fontId="77" fillId="50" borderId="0"/>
    <xf numFmtId="0" fontId="17" fillId="21" borderId="0"/>
    <xf numFmtId="0" fontId="77" fillId="68" borderId="0"/>
    <xf numFmtId="0" fontId="94" fillId="25" borderId="0"/>
    <xf numFmtId="0" fontId="77" fillId="51" borderId="0"/>
    <xf numFmtId="0" fontId="94" fillId="25" borderId="0"/>
    <xf numFmtId="0" fontId="77" fillId="51" borderId="0"/>
    <xf numFmtId="0" fontId="94" fillId="29" borderId="0"/>
    <xf numFmtId="0" fontId="77" fillId="58" borderId="0"/>
    <xf numFmtId="0" fontId="17" fillId="29" borderId="0"/>
    <xf numFmtId="0" fontId="77" fillId="56" borderId="0"/>
    <xf numFmtId="0" fontId="104" fillId="5" borderId="4"/>
    <xf numFmtId="0" fontId="76" fillId="44" borderId="37"/>
    <xf numFmtId="0" fontId="9" fillId="5" borderId="4"/>
    <xf numFmtId="0" fontId="76" fillId="59" borderId="37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5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5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52" fillId="0" borderId="0"/>
    <xf numFmtId="0" fontId="52" fillId="0" borderId="0"/>
    <xf numFmtId="0" fontId="106" fillId="3" borderId="0"/>
    <xf numFmtId="0" fontId="82" fillId="40" borderId="0"/>
    <xf numFmtId="0" fontId="7" fillId="3" borderId="0"/>
    <xf numFmtId="0" fontId="82" fillId="6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5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108" fillId="4" borderId="0"/>
    <xf numFmtId="0" fontId="83" fillId="59" borderId="0"/>
    <xf numFmtId="0" fontId="8" fillId="4" borderId="0"/>
    <xf numFmtId="0" fontId="125" fillId="59" borderId="0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72" fillId="8" borderId="8"/>
    <xf numFmtId="0" fontId="72" fillId="8" borderId="8"/>
    <xf numFmtId="0" fontId="52" fillId="60" borderId="40"/>
    <xf numFmtId="0" fontId="72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0" fontId="52" fillId="60" borderId="40"/>
    <xf numFmtId="0" fontId="93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5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110" fillId="6" borderId="5"/>
    <xf numFmtId="0" fontId="84" fillId="53" borderId="41"/>
    <xf numFmtId="0" fontId="10" fillId="6" borderId="5"/>
    <xf numFmtId="0" fontId="84" fillId="66" borderId="41"/>
    <xf numFmtId="38" fontId="52" fillId="0" borderId="0"/>
    <xf numFmtId="40" fontId="52" fillId="0" borderId="0"/>
    <xf numFmtId="43" fontId="18" fillId="0" borderId="0"/>
    <xf numFmtId="43" fontId="1" fillId="0" borderId="0"/>
    <xf numFmtId="43" fontId="18" fillId="0" borderId="0"/>
    <xf numFmtId="43" fontId="18" fillId="0" borderId="0"/>
    <xf numFmtId="40" fontId="52" fillId="0" borderId="0"/>
    <xf numFmtId="0" fontId="112" fillId="0" borderId="0"/>
    <xf numFmtId="0" fontId="53" fillId="0" borderId="0"/>
    <xf numFmtId="0" fontId="112" fillId="0" borderId="0"/>
    <xf numFmtId="0" fontId="53" fillId="0" borderId="0"/>
    <xf numFmtId="0" fontId="114" fillId="0" borderId="0"/>
    <xf numFmtId="0" fontId="85" fillId="0" borderId="0"/>
    <xf numFmtId="0" fontId="114" fillId="0" borderId="0"/>
    <xf numFmtId="0" fontId="85" fillId="0" borderId="0"/>
    <xf numFmtId="0" fontId="91" fillId="0" borderId="42"/>
    <xf numFmtId="0" fontId="88" fillId="0" borderId="0"/>
    <xf numFmtId="0" fontId="88" fillId="0" borderId="0"/>
    <xf numFmtId="0" fontId="116" fillId="0" borderId="1"/>
    <xf numFmtId="0" fontId="90" fillId="0" borderId="0"/>
    <xf numFmtId="0" fontId="3" fillId="0" borderId="1"/>
    <xf numFmtId="0" fontId="118" fillId="0" borderId="2"/>
    <xf numFmtId="0" fontId="4" fillId="0" borderId="2"/>
    <xf numFmtId="0" fontId="126" fillId="0" borderId="47"/>
    <xf numFmtId="0" fontId="118" fillId="0" borderId="2"/>
    <xf numFmtId="0" fontId="120" fillId="0" borderId="3"/>
    <xf numFmtId="0" fontId="87" fillId="0" borderId="44"/>
    <xf numFmtId="0" fontId="5" fillId="0" borderId="3"/>
    <xf numFmtId="0" fontId="127" fillId="0" borderId="48"/>
    <xf numFmtId="0" fontId="120" fillId="0" borderId="0"/>
    <xf numFmtId="0" fontId="87" fillId="0" borderId="0"/>
    <xf numFmtId="0" fontId="5" fillId="0" borderId="0"/>
    <xf numFmtId="0" fontId="127" fillId="0" borderId="0"/>
    <xf numFmtId="0" fontId="74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52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75" fillId="0" borderId="0"/>
    <xf numFmtId="0" fontId="118" fillId="0" borderId="2"/>
    <xf numFmtId="0" fontId="118" fillId="0" borderId="2"/>
    <xf numFmtId="0" fontId="75" fillId="0" borderId="0"/>
    <xf numFmtId="0" fontId="75" fillId="8" borderId="8"/>
    <xf numFmtId="0" fontId="74" fillId="0" borderId="0"/>
    <xf numFmtId="0" fontId="74" fillId="0" borderId="0"/>
    <xf numFmtId="0" fontId="74" fillId="0" borderId="0"/>
    <xf numFmtId="0" fontId="74" fillId="0" borderId="0"/>
    <xf numFmtId="0" fontId="75" fillId="10" borderId="0"/>
    <xf numFmtId="0" fontId="75" fillId="14" borderId="0"/>
    <xf numFmtId="0" fontId="75" fillId="18" borderId="0"/>
    <xf numFmtId="0" fontId="75" fillId="22" borderId="0"/>
    <xf numFmtId="0" fontId="75" fillId="26" borderId="0"/>
    <xf numFmtId="0" fontId="75" fillId="30" borderId="0"/>
    <xf numFmtId="0" fontId="75" fillId="11" borderId="0"/>
    <xf numFmtId="0" fontId="75" fillId="15" borderId="0"/>
    <xf numFmtId="0" fontId="75" fillId="19" borderId="0"/>
    <xf numFmtId="0" fontId="75" fillId="23" borderId="0"/>
    <xf numFmtId="0" fontId="75" fillId="27" borderId="0"/>
    <xf numFmtId="0" fontId="75" fillId="31" borderId="0"/>
    <xf numFmtId="0" fontId="75" fillId="0" borderId="0"/>
    <xf numFmtId="0" fontId="75" fillId="8" borderId="8"/>
    <xf numFmtId="40" fontId="52" fillId="0" borderId="0"/>
    <xf numFmtId="0" fontId="74" fillId="0" borderId="0"/>
    <xf numFmtId="0" fontId="74" fillId="0" borderId="0"/>
    <xf numFmtId="0" fontId="118" fillId="0" borderId="2"/>
    <xf numFmtId="0" fontId="75" fillId="10" borderId="0"/>
    <xf numFmtId="0" fontId="75" fillId="11" borderId="0"/>
    <xf numFmtId="0" fontId="75" fillId="14" borderId="0"/>
    <xf numFmtId="0" fontId="75" fillId="15" borderId="0"/>
    <xf numFmtId="0" fontId="75" fillId="18" borderId="0"/>
    <xf numFmtId="0" fontId="75" fillId="19" borderId="0"/>
    <xf numFmtId="0" fontId="75" fillId="22" borderId="0"/>
    <xf numFmtId="0" fontId="75" fillId="23" borderId="0"/>
    <xf numFmtId="0" fontId="75" fillId="26" borderId="0"/>
    <xf numFmtId="0" fontId="75" fillId="27" borderId="0"/>
    <xf numFmtId="0" fontId="75" fillId="30" borderId="0"/>
    <xf numFmtId="0" fontId="75" fillId="31" borderId="0"/>
    <xf numFmtId="40" fontId="52" fillId="0" borderId="0"/>
    <xf numFmtId="0" fontId="75" fillId="10" borderId="0"/>
    <xf numFmtId="0" fontId="75" fillId="10" borderId="0"/>
    <xf numFmtId="0" fontId="75" fillId="10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93" fillId="10" borderId="0"/>
    <xf numFmtId="0" fontId="93" fillId="10" borderId="0"/>
    <xf numFmtId="0" fontId="75" fillId="10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72" fillId="39" borderId="0"/>
    <xf numFmtId="0" fontId="93" fillId="10" borderId="0"/>
    <xf numFmtId="0" fontId="93" fillId="10" borderId="0"/>
    <xf numFmtId="0" fontId="1" fillId="10" borderId="0"/>
    <xf numFmtId="0" fontId="1" fillId="10" borderId="0"/>
    <xf numFmtId="0" fontId="75" fillId="10" borderId="0"/>
    <xf numFmtId="0" fontId="93" fillId="10" borderId="0"/>
    <xf numFmtId="0" fontId="93" fillId="10" borderId="0"/>
    <xf numFmtId="0" fontId="72" fillId="39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0" borderId="0"/>
    <xf numFmtId="0" fontId="75" fillId="14" borderId="0"/>
    <xf numFmtId="0" fontId="75" fillId="14" borderId="0"/>
    <xf numFmtId="0" fontId="75" fillId="14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93" fillId="14" borderId="0"/>
    <xf numFmtId="0" fontId="93" fillId="14" borderId="0"/>
    <xf numFmtId="0" fontId="75" fillId="14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72" fillId="40" borderId="0"/>
    <xf numFmtId="0" fontId="93" fillId="14" borderId="0"/>
    <xf numFmtId="0" fontId="93" fillId="14" borderId="0"/>
    <xf numFmtId="0" fontId="1" fillId="14" borderId="0"/>
    <xf numFmtId="0" fontId="1" fillId="14" borderId="0"/>
    <xf numFmtId="0" fontId="75" fillId="14" borderId="0"/>
    <xf numFmtId="0" fontId="93" fillId="14" borderId="0"/>
    <xf numFmtId="0" fontId="93" fillId="14" borderId="0"/>
    <xf numFmtId="0" fontId="72" fillId="40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4" borderId="0"/>
    <xf numFmtId="0" fontId="75" fillId="18" borderId="0"/>
    <xf numFmtId="0" fontId="75" fillId="18" borderId="0"/>
    <xf numFmtId="0" fontId="75" fillId="18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93" fillId="18" borderId="0"/>
    <xf numFmtId="0" fontId="93" fillId="18" borderId="0"/>
    <xf numFmtId="0" fontId="75" fillId="18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72" fillId="41" borderId="0"/>
    <xf numFmtId="0" fontId="93" fillId="18" borderId="0"/>
    <xf numFmtId="0" fontId="93" fillId="18" borderId="0"/>
    <xf numFmtId="0" fontId="1" fillId="18" borderId="0"/>
    <xf numFmtId="0" fontId="1" fillId="18" borderId="0"/>
    <xf numFmtId="0" fontId="75" fillId="18" borderId="0"/>
    <xf numFmtId="0" fontId="93" fillId="18" borderId="0"/>
    <xf numFmtId="0" fontId="93" fillId="18" borderId="0"/>
    <xf numFmtId="0" fontId="72" fillId="41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18" borderId="0"/>
    <xf numFmtId="0" fontId="75" fillId="22" borderId="0"/>
    <xf numFmtId="0" fontId="75" fillId="22" borderId="0"/>
    <xf numFmtId="0" fontId="75" fillId="2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2" borderId="0"/>
    <xf numFmtId="0" fontId="93" fillId="22" borderId="0"/>
    <xf numFmtId="0" fontId="75" fillId="2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2" borderId="0"/>
    <xf numFmtId="0" fontId="93" fillId="22" borderId="0"/>
    <xf numFmtId="0" fontId="1" fillId="22" borderId="0"/>
    <xf numFmtId="0" fontId="1" fillId="22" borderId="0"/>
    <xf numFmtId="0" fontId="75" fillId="22" borderId="0"/>
    <xf numFmtId="0" fontId="93" fillId="22" borderId="0"/>
    <xf numFmtId="0" fontId="93" fillId="22" borderId="0"/>
    <xf numFmtId="0" fontId="72" fillId="4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2" borderId="0"/>
    <xf numFmtId="0" fontId="75" fillId="26" borderId="0"/>
    <xf numFmtId="0" fontId="75" fillId="26" borderId="0"/>
    <xf numFmtId="0" fontId="75" fillId="26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93" fillId="26" borderId="0"/>
    <xf numFmtId="0" fontId="93" fillId="26" borderId="0"/>
    <xf numFmtId="0" fontId="75" fillId="26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72" fillId="43" borderId="0"/>
    <xf numFmtId="0" fontId="93" fillId="26" borderId="0"/>
    <xf numFmtId="0" fontId="93" fillId="26" borderId="0"/>
    <xf numFmtId="0" fontId="1" fillId="26" borderId="0"/>
    <xf numFmtId="0" fontId="1" fillId="26" borderId="0"/>
    <xf numFmtId="0" fontId="75" fillId="26" borderId="0"/>
    <xf numFmtId="0" fontId="93" fillId="26" borderId="0"/>
    <xf numFmtId="0" fontId="93" fillId="26" borderId="0"/>
    <xf numFmtId="0" fontId="72" fillId="43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26" borderId="0"/>
    <xf numFmtId="0" fontId="75" fillId="30" borderId="0"/>
    <xf numFmtId="0" fontId="75" fillId="30" borderId="0"/>
    <xf numFmtId="0" fontId="75" fillId="30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93" fillId="30" borderId="0"/>
    <xf numFmtId="0" fontId="93" fillId="30" borderId="0"/>
    <xf numFmtId="0" fontId="75" fillId="30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72" fillId="44" borderId="0"/>
    <xf numFmtId="0" fontId="93" fillId="30" borderId="0"/>
    <xf numFmtId="0" fontId="93" fillId="30" borderId="0"/>
    <xf numFmtId="0" fontId="1" fillId="30" borderId="0"/>
    <xf numFmtId="0" fontId="1" fillId="30" borderId="0"/>
    <xf numFmtId="0" fontId="75" fillId="30" borderId="0"/>
    <xf numFmtId="0" fontId="93" fillId="30" borderId="0"/>
    <xf numFmtId="0" fontId="93" fillId="30" borderId="0"/>
    <xf numFmtId="0" fontId="72" fillId="44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30" borderId="0"/>
    <xf numFmtId="0" fontId="75" fillId="11" borderId="0"/>
    <xf numFmtId="0" fontId="75" fillId="11" borderId="0"/>
    <xf numFmtId="0" fontId="75" fillId="11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11" borderId="0"/>
    <xf numFmtId="0" fontId="93" fillId="11" borderId="0"/>
    <xf numFmtId="0" fontId="75" fillId="11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11" borderId="0"/>
    <xf numFmtId="0" fontId="93" fillId="11" borderId="0"/>
    <xf numFmtId="0" fontId="1" fillId="11" borderId="0"/>
    <xf numFmtId="0" fontId="1" fillId="11" borderId="0"/>
    <xf numFmtId="0" fontId="75" fillId="11" borderId="0"/>
    <xf numFmtId="0" fontId="93" fillId="11" borderId="0"/>
    <xf numFmtId="0" fontId="93" fillId="11" borderId="0"/>
    <xf numFmtId="0" fontId="72" fillId="45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1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93" fillId="15" borderId="0"/>
    <xf numFmtId="0" fontId="72" fillId="46" borderId="0"/>
    <xf numFmtId="0" fontId="72" fillId="46" borderId="0"/>
    <xf numFmtId="0" fontId="75" fillId="15" borderId="0"/>
    <xf numFmtId="0" fontId="75" fillId="15" borderId="0"/>
    <xf numFmtId="0" fontId="93" fillId="15" borderId="0"/>
    <xf numFmtId="0" fontId="72" fillId="46" borderId="0"/>
    <xf numFmtId="0" fontId="72" fillId="46" borderId="0"/>
    <xf numFmtId="0" fontId="93" fillId="15" borderId="0"/>
    <xf numFmtId="0" fontId="75" fillId="15" borderId="0"/>
    <xf numFmtId="0" fontId="1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5" borderId="0"/>
    <xf numFmtId="0" fontId="75" fillId="19" borderId="0"/>
    <xf numFmtId="0" fontId="75" fillId="19" borderId="0"/>
    <xf numFmtId="0" fontId="75" fillId="19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93" fillId="19" borderId="0"/>
    <xf numFmtId="0" fontId="93" fillId="19" borderId="0"/>
    <xf numFmtId="0" fontId="75" fillId="19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72" fillId="47" borderId="0"/>
    <xf numFmtId="0" fontId="93" fillId="19" borderId="0"/>
    <xf numFmtId="0" fontId="93" fillId="19" borderId="0"/>
    <xf numFmtId="0" fontId="1" fillId="19" borderId="0"/>
    <xf numFmtId="0" fontId="1" fillId="19" borderId="0"/>
    <xf numFmtId="0" fontId="75" fillId="19" borderId="0"/>
    <xf numFmtId="0" fontId="93" fillId="19" borderId="0"/>
    <xf numFmtId="0" fontId="93" fillId="19" borderId="0"/>
    <xf numFmtId="0" fontId="72" fillId="47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19" borderId="0"/>
    <xf numFmtId="0" fontId="75" fillId="23" borderId="0"/>
    <xf numFmtId="0" fontId="75" fillId="23" borderId="0"/>
    <xf numFmtId="0" fontId="75" fillId="23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3" borderId="0"/>
    <xf numFmtId="0" fontId="93" fillId="23" borderId="0"/>
    <xf numFmtId="0" fontId="75" fillId="23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72" fillId="42" borderId="0"/>
    <xf numFmtId="0" fontId="93" fillId="23" borderId="0"/>
    <xf numFmtId="0" fontId="93" fillId="23" borderId="0"/>
    <xf numFmtId="0" fontId="1" fillId="23" borderId="0"/>
    <xf numFmtId="0" fontId="1" fillId="23" borderId="0"/>
    <xf numFmtId="0" fontId="75" fillId="23" borderId="0"/>
    <xf numFmtId="0" fontId="93" fillId="23" borderId="0"/>
    <xf numFmtId="0" fontId="93" fillId="23" borderId="0"/>
    <xf numFmtId="0" fontId="72" fillId="42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3" borderId="0"/>
    <xf numFmtId="0" fontId="75" fillId="27" borderId="0"/>
    <xf numFmtId="0" fontId="75" fillId="27" borderId="0"/>
    <xf numFmtId="0" fontId="75" fillId="27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27" borderId="0"/>
    <xf numFmtId="0" fontId="93" fillId="27" borderId="0"/>
    <xf numFmtId="0" fontId="75" fillId="27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72" fillId="45" borderId="0"/>
    <xf numFmtId="0" fontId="93" fillId="27" borderId="0"/>
    <xf numFmtId="0" fontId="93" fillId="27" borderId="0"/>
    <xf numFmtId="0" fontId="1" fillId="27" borderId="0"/>
    <xf numFmtId="0" fontId="1" fillId="27" borderId="0"/>
    <xf numFmtId="0" fontId="75" fillId="27" borderId="0"/>
    <xf numFmtId="0" fontId="93" fillId="27" borderId="0"/>
    <xf numFmtId="0" fontId="93" fillId="27" borderId="0"/>
    <xf numFmtId="0" fontId="72" fillId="45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27" borderId="0"/>
    <xf numFmtId="0" fontId="75" fillId="31" borderId="0"/>
    <xf numFmtId="0" fontId="75" fillId="31" borderId="0"/>
    <xf numFmtId="0" fontId="75" fillId="31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93" fillId="31" borderId="0"/>
    <xf numFmtId="0" fontId="93" fillId="31" borderId="0"/>
    <xf numFmtId="0" fontId="75" fillId="31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72" fillId="48" borderId="0"/>
    <xf numFmtId="0" fontId="93" fillId="31" borderId="0"/>
    <xf numFmtId="0" fontId="93" fillId="31" borderId="0"/>
    <xf numFmtId="0" fontId="1" fillId="31" borderId="0"/>
    <xf numFmtId="0" fontId="1" fillId="31" borderId="0"/>
    <xf numFmtId="0" fontId="75" fillId="31" borderId="0"/>
    <xf numFmtId="0" fontId="93" fillId="31" borderId="0"/>
    <xf numFmtId="0" fontId="93" fillId="31" borderId="0"/>
    <xf numFmtId="0" fontId="72" fillId="48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5" fillId="31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94" fillId="12" borderId="0"/>
    <xf numFmtId="0" fontId="94" fillId="12" borderId="0"/>
    <xf numFmtId="0" fontId="95" fillId="12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94" fillId="12" borderId="0"/>
    <xf numFmtId="0" fontId="77" fillId="49" borderId="0"/>
    <xf numFmtId="0" fontId="17" fillId="12" borderId="0"/>
    <xf numFmtId="0" fontId="17" fillId="12" borderId="0"/>
    <xf numFmtId="0" fontId="94" fillId="12" borderId="0"/>
    <xf numFmtId="0" fontId="77" fillId="49" borderId="0"/>
    <xf numFmtId="0" fontId="77" fillId="62" borderId="0"/>
    <xf numFmtId="0" fontId="94" fillId="12" borderId="0"/>
    <xf numFmtId="0" fontId="77" fillId="49" borderId="0"/>
    <xf numFmtId="0" fontId="77" fillId="49" borderId="0"/>
    <xf numFmtId="0" fontId="77" fillId="49" borderId="0"/>
    <xf numFmtId="0" fontId="77" fillId="49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94" fillId="16" borderId="0"/>
    <xf numFmtId="0" fontId="94" fillId="16" borderId="0"/>
    <xf numFmtId="0" fontId="95" fillId="1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94" fillId="16" borderId="0"/>
    <xf numFmtId="0" fontId="77" fillId="46" borderId="0"/>
    <xf numFmtId="0" fontId="17" fillId="16" borderId="0"/>
    <xf numFmtId="0" fontId="17" fillId="16" borderId="0"/>
    <xf numFmtId="0" fontId="94" fillId="16" borderId="0"/>
    <xf numFmtId="0" fontId="77" fillId="46" borderId="0"/>
    <xf numFmtId="0" fontId="77" fillId="63" borderId="0"/>
    <xf numFmtId="0" fontId="94" fillId="16" borderId="0"/>
    <xf numFmtId="0" fontId="77" fillId="46" borderId="0"/>
    <xf numFmtId="0" fontId="77" fillId="46" borderId="0"/>
    <xf numFmtId="0" fontId="77" fillId="46" borderId="0"/>
    <xf numFmtId="0" fontId="77" fillId="46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94" fillId="20" borderId="0"/>
    <xf numFmtId="0" fontId="94" fillId="20" borderId="0"/>
    <xf numFmtId="0" fontId="95" fillId="20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94" fillId="20" borderId="0"/>
    <xf numFmtId="0" fontId="77" fillId="47" borderId="0"/>
    <xf numFmtId="0" fontId="17" fillId="20" borderId="0"/>
    <xf numFmtId="0" fontId="17" fillId="20" borderId="0"/>
    <xf numFmtId="0" fontId="94" fillId="20" borderId="0"/>
    <xf numFmtId="0" fontId="77" fillId="47" borderId="0"/>
    <xf numFmtId="0" fontId="77" fillId="64" borderId="0"/>
    <xf numFmtId="0" fontId="94" fillId="20" borderId="0"/>
    <xf numFmtId="0" fontId="77" fillId="47" borderId="0"/>
    <xf numFmtId="0" fontId="77" fillId="47" borderId="0"/>
    <xf numFmtId="0" fontId="77" fillId="47" borderId="0"/>
    <xf numFmtId="0" fontId="77" fillId="4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4" borderId="0"/>
    <xf numFmtId="0" fontId="94" fillId="24" borderId="0"/>
    <xf numFmtId="0" fontId="95" fillId="24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4" borderId="0"/>
    <xf numFmtId="0" fontId="77" fillId="50" borderId="0"/>
    <xf numFmtId="0" fontId="17" fillId="24" borderId="0"/>
    <xf numFmtId="0" fontId="17" fillId="24" borderId="0"/>
    <xf numFmtId="0" fontId="94" fillId="24" borderId="0"/>
    <xf numFmtId="0" fontId="77" fillId="50" borderId="0"/>
    <xf numFmtId="0" fontId="77" fillId="65" borderId="0"/>
    <xf numFmtId="0" fontId="94" fillId="24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94" fillId="28" borderId="0"/>
    <xf numFmtId="0" fontId="94" fillId="28" borderId="0"/>
    <xf numFmtId="0" fontId="95" fillId="28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94" fillId="28" borderId="0"/>
    <xf numFmtId="0" fontId="77" fillId="51" borderId="0"/>
    <xf numFmtId="0" fontId="17" fillId="28" borderId="0"/>
    <xf numFmtId="0" fontId="17" fillId="28" borderId="0"/>
    <xf numFmtId="0" fontId="94" fillId="28" borderId="0"/>
    <xf numFmtId="0" fontId="77" fillId="51" borderId="0"/>
    <xf numFmtId="0" fontId="77" fillId="62" borderId="0"/>
    <xf numFmtId="0" fontId="94" fillId="28" borderId="0"/>
    <xf numFmtId="0" fontId="77" fillId="51" borderId="0"/>
    <xf numFmtId="0" fontId="77" fillId="51" borderId="0"/>
    <xf numFmtId="0" fontId="77" fillId="51" borderId="0"/>
    <xf numFmtId="0" fontId="77" fillId="51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94" fillId="32" borderId="0"/>
    <xf numFmtId="0" fontId="94" fillId="32" borderId="0"/>
    <xf numFmtId="0" fontId="95" fillId="3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94" fillId="32" borderId="0"/>
    <xf numFmtId="0" fontId="77" fillId="52" borderId="0"/>
    <xf numFmtId="0" fontId="17" fillId="32" borderId="0"/>
    <xf numFmtId="0" fontId="17" fillId="32" borderId="0"/>
    <xf numFmtId="0" fontId="94" fillId="32" borderId="0"/>
    <xf numFmtId="0" fontId="77" fillId="52" borderId="0"/>
    <xf numFmtId="0" fontId="77" fillId="46" borderId="0"/>
    <xf numFmtId="0" fontId="94" fillId="32" borderId="0"/>
    <xf numFmtId="0" fontId="77" fillId="52" borderId="0"/>
    <xf numFmtId="0" fontId="77" fillId="52" borderId="0"/>
    <xf numFmtId="0" fontId="77" fillId="52" borderId="0"/>
    <xf numFmtId="0" fontId="77" fillId="5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96" fillId="2" borderId="0"/>
    <xf numFmtId="0" fontId="96" fillId="2" borderId="0"/>
    <xf numFmtId="0" fontId="97" fillId="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96" fillId="2" borderId="0"/>
    <xf numFmtId="0" fontId="78" fillId="41" borderId="0"/>
    <xf numFmtId="0" fontId="6" fillId="2" borderId="0"/>
    <xf numFmtId="0" fontId="6" fillId="2" borderId="0"/>
    <xf numFmtId="0" fontId="96" fillId="2" borderId="0"/>
    <xf numFmtId="0" fontId="78" fillId="41" borderId="0"/>
    <xf numFmtId="0" fontId="78" fillId="62" borderId="0"/>
    <xf numFmtId="0" fontId="96" fillId="2" borderId="0"/>
    <xf numFmtId="0" fontId="78" fillId="41" borderId="0"/>
    <xf numFmtId="0" fontId="78" fillId="41" borderId="0"/>
    <xf numFmtId="0" fontId="78" fillId="41" borderId="0"/>
    <xf numFmtId="0" fontId="78" fillId="41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98" fillId="6" borderId="4"/>
    <xf numFmtId="0" fontId="98" fillId="6" borderId="4"/>
    <xf numFmtId="0" fontId="99" fillId="6" borderId="4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79" fillId="53" borderId="37"/>
    <xf numFmtId="0" fontId="98" fillId="6" borderId="4"/>
    <xf numFmtId="0" fontId="79" fillId="53" borderId="37"/>
    <xf numFmtId="0" fontId="11" fillId="6" borderId="4"/>
    <xf numFmtId="0" fontId="11" fillId="6" borderId="4"/>
    <xf numFmtId="0" fontId="98" fillId="6" borderId="4"/>
    <xf numFmtId="0" fontId="79" fillId="53" borderId="37"/>
    <xf numFmtId="0" fontId="124" fillId="66" borderId="37"/>
    <xf numFmtId="0" fontId="98" fillId="6" borderId="4"/>
    <xf numFmtId="0" fontId="79" fillId="53" borderId="37"/>
    <xf numFmtId="0" fontId="79" fillId="53" borderId="37"/>
    <xf numFmtId="0" fontId="79" fillId="53" borderId="37"/>
    <xf numFmtId="0" fontId="79" fillId="53" borderId="37"/>
    <xf numFmtId="0" fontId="100" fillId="7" borderId="7"/>
    <xf numFmtId="0" fontId="80" fillId="54" borderId="38"/>
    <xf numFmtId="0" fontId="80" fillId="54" borderId="38"/>
    <xf numFmtId="0" fontId="100" fillId="7" borderId="7"/>
    <xf numFmtId="0" fontId="80" fillId="54" borderId="38"/>
    <xf numFmtId="0" fontId="80" fillId="54" borderId="38"/>
    <xf numFmtId="0" fontId="100" fillId="7" borderId="7"/>
    <xf numFmtId="0" fontId="101" fillId="7" borderId="7"/>
    <xf numFmtId="0" fontId="13" fillId="7" borderId="7"/>
    <xf numFmtId="0" fontId="100" fillId="7" borderId="7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102" fillId="0" borderId="6"/>
    <xf numFmtId="0" fontId="102" fillId="0" borderId="6"/>
    <xf numFmtId="0" fontId="103" fillId="0" borderId="6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81" fillId="0" borderId="39"/>
    <xf numFmtId="0" fontId="102" fillId="0" borderId="6"/>
    <xf numFmtId="0" fontId="81" fillId="0" borderId="39"/>
    <xf numFmtId="0" fontId="12" fillId="0" borderId="6"/>
    <xf numFmtId="0" fontId="12" fillId="0" borderId="6"/>
    <xf numFmtId="0" fontId="102" fillId="0" borderId="6"/>
    <xf numFmtId="0" fontId="81" fillId="0" borderId="39"/>
    <xf numFmtId="0" fontId="53" fillId="0" borderId="46"/>
    <xf numFmtId="0" fontId="102" fillId="0" borderId="6"/>
    <xf numFmtId="0" fontId="81" fillId="0" borderId="39"/>
    <xf numFmtId="0" fontId="81" fillId="0" borderId="39"/>
    <xf numFmtId="0" fontId="81" fillId="0" borderId="39"/>
    <xf numFmtId="0" fontId="81" fillId="0" borderId="39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52" fillId="0" borderId="0"/>
    <xf numFmtId="178" fontId="5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52" fillId="0" borderId="0"/>
    <xf numFmtId="179" fontId="5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94" fillId="9" borderId="0"/>
    <xf numFmtId="0" fontId="94" fillId="9" borderId="0"/>
    <xf numFmtId="0" fontId="95" fillId="9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94" fillId="9" borderId="0"/>
    <xf numFmtId="0" fontId="77" fillId="55" borderId="0"/>
    <xf numFmtId="0" fontId="17" fillId="9" borderId="0"/>
    <xf numFmtId="0" fontId="17" fillId="9" borderId="0"/>
    <xf numFmtId="0" fontId="94" fillId="9" borderId="0"/>
    <xf numFmtId="0" fontId="77" fillId="55" borderId="0"/>
    <xf numFmtId="0" fontId="77" fillId="67" borderId="0"/>
    <xf numFmtId="0" fontId="94" fillId="9" borderId="0"/>
    <xf numFmtId="0" fontId="77" fillId="55" borderId="0"/>
    <xf numFmtId="0" fontId="77" fillId="55" borderId="0"/>
    <xf numFmtId="0" fontId="77" fillId="55" borderId="0"/>
    <xf numFmtId="0" fontId="77" fillId="55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94" fillId="13" borderId="0"/>
    <xf numFmtId="0" fontId="94" fillId="13" borderId="0"/>
    <xf numFmtId="0" fontId="95" fillId="13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94" fillId="13" borderId="0"/>
    <xf numFmtId="0" fontId="77" fillId="56" borderId="0"/>
    <xf numFmtId="0" fontId="17" fillId="13" borderId="0"/>
    <xf numFmtId="0" fontId="17" fillId="13" borderId="0"/>
    <xf numFmtId="0" fontId="94" fillId="13" borderId="0"/>
    <xf numFmtId="0" fontId="77" fillId="56" borderId="0"/>
    <xf numFmtId="0" fontId="77" fillId="63" borderId="0"/>
    <xf numFmtId="0" fontId="94" fillId="13" borderId="0"/>
    <xf numFmtId="0" fontId="77" fillId="56" borderId="0"/>
    <xf numFmtId="0" fontId="77" fillId="56" borderId="0"/>
    <xf numFmtId="0" fontId="77" fillId="56" borderId="0"/>
    <xf numFmtId="0" fontId="77" fillId="56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94" fillId="17" borderId="0"/>
    <xf numFmtId="0" fontId="94" fillId="17" borderId="0"/>
    <xf numFmtId="0" fontId="95" fillId="1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94" fillId="17" borderId="0"/>
    <xf numFmtId="0" fontId="77" fillId="57" borderId="0"/>
    <xf numFmtId="0" fontId="17" fillId="17" borderId="0"/>
    <xf numFmtId="0" fontId="17" fillId="17" borderId="0"/>
    <xf numFmtId="0" fontId="94" fillId="17" borderId="0"/>
    <xf numFmtId="0" fontId="77" fillId="57" borderId="0"/>
    <xf numFmtId="0" fontId="77" fillId="64" borderId="0"/>
    <xf numFmtId="0" fontId="94" fillId="17" borderId="0"/>
    <xf numFmtId="0" fontId="77" fillId="57" borderId="0"/>
    <xf numFmtId="0" fontId="77" fillId="57" borderId="0"/>
    <xf numFmtId="0" fontId="77" fillId="57" borderId="0"/>
    <xf numFmtId="0" fontId="77" fillId="57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1" borderId="0"/>
    <xf numFmtId="0" fontId="94" fillId="21" borderId="0"/>
    <xf numFmtId="0" fontId="95" fillId="21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1" borderId="0"/>
    <xf numFmtId="0" fontId="77" fillId="50" borderId="0"/>
    <xf numFmtId="0" fontId="17" fillId="21" borderId="0"/>
    <xf numFmtId="0" fontId="17" fillId="21" borderId="0"/>
    <xf numFmtId="0" fontId="94" fillId="21" borderId="0"/>
    <xf numFmtId="0" fontId="77" fillId="50" borderId="0"/>
    <xf numFmtId="0" fontId="77" fillId="68" borderId="0"/>
    <xf numFmtId="0" fontId="94" fillId="21" borderId="0"/>
    <xf numFmtId="0" fontId="77" fillId="50" borderId="0"/>
    <xf numFmtId="0" fontId="77" fillId="50" borderId="0"/>
    <xf numFmtId="0" fontId="77" fillId="50" borderId="0"/>
    <xf numFmtId="0" fontId="77" fillId="50" borderId="0"/>
    <xf numFmtId="0" fontId="94" fillId="25" borderId="0"/>
    <xf numFmtId="0" fontId="77" fillId="51" borderId="0"/>
    <xf numFmtId="0" fontId="77" fillId="51" borderId="0"/>
    <xf numFmtId="0" fontId="94" fillId="25" borderId="0"/>
    <xf numFmtId="0" fontId="77" fillId="51" borderId="0"/>
    <xf numFmtId="0" fontId="77" fillId="51" borderId="0"/>
    <xf numFmtId="0" fontId="94" fillId="25" borderId="0"/>
    <xf numFmtId="0" fontId="95" fillId="25" borderId="0"/>
    <xf numFmtId="0" fontId="17" fillId="25" borderId="0"/>
    <xf numFmtId="0" fontId="94" fillId="25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94" fillId="29" borderId="0"/>
    <xf numFmtId="0" fontId="94" fillId="29" borderId="0"/>
    <xf numFmtId="0" fontId="95" fillId="29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94" fillId="29" borderId="0"/>
    <xf numFmtId="0" fontId="77" fillId="58" borderId="0"/>
    <xf numFmtId="0" fontId="17" fillId="29" borderId="0"/>
    <xf numFmtId="0" fontId="17" fillId="29" borderId="0"/>
    <xf numFmtId="0" fontId="94" fillId="29" borderId="0"/>
    <xf numFmtId="0" fontId="77" fillId="58" borderId="0"/>
    <xf numFmtId="0" fontId="77" fillId="56" borderId="0"/>
    <xf numFmtId="0" fontId="94" fillId="29" borderId="0"/>
    <xf numFmtId="0" fontId="77" fillId="58" borderId="0"/>
    <xf numFmtId="0" fontId="77" fillId="58" borderId="0"/>
    <xf numFmtId="0" fontId="77" fillId="58" borderId="0"/>
    <xf numFmtId="0" fontId="77" fillId="58" borderId="0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104" fillId="5" borderId="4"/>
    <xf numFmtId="0" fontId="104" fillId="5" borderId="4"/>
    <xf numFmtId="0" fontId="105" fillId="5" borderId="4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76" fillId="44" borderId="37"/>
    <xf numFmtId="0" fontId="104" fillId="5" borderId="4"/>
    <xf numFmtId="0" fontId="76" fillId="44" borderId="37"/>
    <xf numFmtId="0" fontId="9" fillId="5" borderId="4"/>
    <xf numFmtId="0" fontId="9" fillId="5" borderId="4"/>
    <xf numFmtId="0" fontId="104" fillId="5" borderId="4"/>
    <xf numFmtId="0" fontId="76" fillId="44" borderId="37"/>
    <xf numFmtId="0" fontId="76" fillId="59" borderId="37"/>
    <xf numFmtId="0" fontId="104" fillId="5" borderId="4"/>
    <xf numFmtId="0" fontId="76" fillId="44" borderId="37"/>
    <xf numFmtId="0" fontId="76" fillId="44" borderId="37"/>
    <xf numFmtId="0" fontId="76" fillId="44" borderId="37"/>
    <xf numFmtId="0" fontId="76" fillId="44" borderId="37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52" fillId="0" borderId="0"/>
    <xf numFmtId="181" fontId="5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52" fillId="0" borderId="0"/>
    <xf numFmtId="2" fontId="5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2" fillId="0" borderId="0"/>
    <xf numFmtId="0" fontId="5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106" fillId="3" borderId="0"/>
    <xf numFmtId="0" fontId="106" fillId="3" borderId="0"/>
    <xf numFmtId="0" fontId="107" fillId="3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82" fillId="40" borderId="0"/>
    <xf numFmtId="0" fontId="106" fillId="3" borderId="0"/>
    <xf numFmtId="0" fontId="82" fillId="40" borderId="0"/>
    <xf numFmtId="0" fontId="7" fillId="3" borderId="0"/>
    <xf numFmtId="0" fontId="7" fillId="3" borderId="0"/>
    <xf numFmtId="0" fontId="106" fillId="3" borderId="0"/>
    <xf numFmtId="0" fontId="82" fillId="40" borderId="0"/>
    <xf numFmtId="0" fontId="82" fillId="69" borderId="0"/>
    <xf numFmtId="0" fontId="106" fillId="3" borderId="0"/>
    <xf numFmtId="0" fontId="82" fillId="40" borderId="0"/>
    <xf numFmtId="0" fontId="82" fillId="40" borderId="0"/>
    <xf numFmtId="0" fontId="82" fillId="40" borderId="0"/>
    <xf numFmtId="0" fontId="82" fillId="4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52" fillId="0" borderId="0"/>
    <xf numFmtId="184" fontId="5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08" fillId="4" borderId="0"/>
    <xf numFmtId="0" fontId="108" fillId="4" borderId="0"/>
    <xf numFmtId="0" fontId="109" fillId="4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108" fillId="4" borderId="0"/>
    <xf numFmtId="0" fontId="83" fillId="59" borderId="0"/>
    <xf numFmtId="0" fontId="8" fillId="4" borderId="0"/>
    <xf numFmtId="0" fontId="8" fillId="4" borderId="0"/>
    <xf numFmtId="0" fontId="108" fillId="4" borderId="0"/>
    <xf numFmtId="0" fontId="83" fillId="59" borderId="0"/>
    <xf numFmtId="0" fontId="125" fillId="59" borderId="0"/>
    <xf numFmtId="0" fontId="108" fillId="4" borderId="0"/>
    <xf numFmtId="0" fontId="83" fillId="59" borderId="0"/>
    <xf numFmtId="0" fontId="83" fillId="59" borderId="0"/>
    <xf numFmtId="0" fontId="83" fillId="59" borderId="0"/>
    <xf numFmtId="0" fontId="83" fillId="59" borderId="0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72" fillId="8" borderId="8"/>
    <xf numFmtId="0" fontId="72" fillId="8" borderId="8"/>
    <xf numFmtId="0" fontId="72" fillId="8" borderId="8"/>
    <xf numFmtId="0" fontId="72" fillId="8" borderId="8"/>
    <xf numFmtId="0" fontId="52" fillId="60" borderId="40"/>
    <xf numFmtId="0" fontId="72" fillId="8" borderId="8"/>
    <xf numFmtId="0" fontId="72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93" fillId="8" borderId="8"/>
    <xf numFmtId="0" fontId="93" fillId="8" borderId="8"/>
    <xf numFmtId="0" fontId="93" fillId="8" borderId="8"/>
    <xf numFmtId="0" fontId="18" fillId="60" borderId="40"/>
    <xf numFmtId="0" fontId="1" fillId="8" borderId="8"/>
    <xf numFmtId="0" fontId="75" fillId="8" borderId="8"/>
    <xf numFmtId="0" fontId="75" fillId="8" borderId="8"/>
    <xf numFmtId="0" fontId="75" fillId="8" borderId="8"/>
    <xf numFmtId="0" fontId="75" fillId="8" borderId="8"/>
    <xf numFmtId="0" fontId="75" fillId="8" borderId="8"/>
    <xf numFmtId="0" fontId="75" fillId="8" borderId="8"/>
    <xf numFmtId="0" fontId="75" fillId="8" borderId="8"/>
    <xf numFmtId="0" fontId="52" fillId="60" borderId="40"/>
    <xf numFmtId="0" fontId="93" fillId="8" borderId="8"/>
    <xf numFmtId="0" fontId="93" fillId="8" borderId="8"/>
    <xf numFmtId="0" fontId="75" fillId="8" borderId="8"/>
    <xf numFmtId="0" fontId="75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0" fontId="52" fillId="60" borderId="40"/>
    <xf numFmtId="0" fontId="93" fillId="8" borderId="8"/>
    <xf numFmtId="0" fontId="93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52" fillId="0" borderId="0"/>
    <xf numFmtId="10" fontId="5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52" fillId="0" borderId="0"/>
    <xf numFmtId="9" fontId="18" fillId="0" borderId="0"/>
    <xf numFmtId="9" fontId="18" fillId="0" borderId="0"/>
    <xf numFmtId="9" fontId="52" fillId="0" borderId="0"/>
    <xf numFmtId="9" fontId="18" fillId="0" borderId="0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110" fillId="6" borderId="5"/>
    <xf numFmtId="0" fontId="110" fillId="6" borderId="5"/>
    <xf numFmtId="0" fontId="111" fillId="6" borderId="5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84" fillId="53" borderId="41"/>
    <xf numFmtId="0" fontId="110" fillId="6" borderId="5"/>
    <xf numFmtId="0" fontId="84" fillId="53" borderId="41"/>
    <xf numFmtId="0" fontId="10" fillId="6" borderId="5"/>
    <xf numFmtId="0" fontId="10" fillId="6" borderId="5"/>
    <xf numFmtId="0" fontId="110" fillId="6" borderId="5"/>
    <xf numFmtId="0" fontId="84" fillId="53" borderId="41"/>
    <xf numFmtId="0" fontId="84" fillId="66" borderId="41"/>
    <xf numFmtId="0" fontId="110" fillId="6" borderId="5"/>
    <xf numFmtId="0" fontId="84" fillId="53" borderId="41"/>
    <xf numFmtId="0" fontId="84" fillId="53" borderId="41"/>
    <xf numFmtId="0" fontId="84" fillId="53" borderId="41"/>
    <xf numFmtId="0" fontId="84" fillId="53" borderId="41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38" fontId="52" fillId="0" borderId="0"/>
    <xf numFmtId="40" fontId="52" fillId="0" borderId="0"/>
    <xf numFmtId="43" fontId="18" fillId="0" borderId="0"/>
    <xf numFmtId="43" fontId="18" fillId="0" borderId="0"/>
    <xf numFmtId="43" fontId="1" fillId="0" borderId="0"/>
    <xf numFmtId="43" fontId="1" fillId="0" borderId="0"/>
    <xf numFmtId="43" fontId="1" fillId="0" borderId="0"/>
    <xf numFmtId="43" fontId="18" fillId="0" borderId="0"/>
    <xf numFmtId="40" fontId="52" fillId="0" borderId="0"/>
    <xf numFmtId="43" fontId="18" fillId="0" borderId="0"/>
    <xf numFmtId="40" fontId="52" fillId="0" borderId="0"/>
    <xf numFmtId="43" fontId="18" fillId="0" borderId="0"/>
    <xf numFmtId="43" fontId="18" fillId="0" borderId="0"/>
    <xf numFmtId="40" fontId="52" fillId="0" borderId="0"/>
    <xf numFmtId="40" fontId="52" fillId="0" borderId="0"/>
    <xf numFmtId="40" fontId="52" fillId="0" borderId="0"/>
    <xf numFmtId="40" fontId="52" fillId="0" borderId="0"/>
    <xf numFmtId="43" fontId="18" fillId="0" borderId="0"/>
    <xf numFmtId="43" fontId="18" fillId="0" borderId="0"/>
    <xf numFmtId="43" fontId="18" fillId="0" borderId="0"/>
    <xf numFmtId="167" fontId="93" fillId="0" borderId="0"/>
    <xf numFmtId="40" fontId="52" fillId="0" borderId="0"/>
    <xf numFmtId="43" fontId="18" fillId="0" borderId="0"/>
    <xf numFmtId="40" fontId="52" fillId="0" borderId="0"/>
    <xf numFmtId="43" fontId="18" fillId="0" borderId="0"/>
    <xf numFmtId="43" fontId="18" fillId="0" borderId="0"/>
    <xf numFmtId="193" fontId="18" fillId="0" borderId="0"/>
    <xf numFmtId="43" fontId="1" fillId="0" borderId="0"/>
    <xf numFmtId="0" fontId="112" fillId="0" borderId="0"/>
    <xf numFmtId="0" fontId="53" fillId="0" borderId="0"/>
    <xf numFmtId="0" fontId="53" fillId="0" borderId="0"/>
    <xf numFmtId="0" fontId="112" fillId="0" borderId="0"/>
    <xf numFmtId="0" fontId="53" fillId="0" borderId="0"/>
    <xf numFmtId="0" fontId="53" fillId="0" borderId="0"/>
    <xf numFmtId="0" fontId="112" fillId="0" borderId="0"/>
    <xf numFmtId="0" fontId="113" fillId="0" borderId="0"/>
    <xf numFmtId="0" fontId="14" fillId="0" borderId="0"/>
    <xf numFmtId="0" fontId="112" fillId="0" borderId="0"/>
    <xf numFmtId="0" fontId="114" fillId="0" borderId="0"/>
    <xf numFmtId="0" fontId="85" fillId="0" borderId="0"/>
    <xf numFmtId="0" fontId="85" fillId="0" borderId="0"/>
    <xf numFmtId="0" fontId="114" fillId="0" borderId="0"/>
    <xf numFmtId="0" fontId="85" fillId="0" borderId="0"/>
    <xf numFmtId="0" fontId="85" fillId="0" borderId="0"/>
    <xf numFmtId="0" fontId="114" fillId="0" borderId="0"/>
    <xf numFmtId="0" fontId="115" fillId="0" borderId="0"/>
    <xf numFmtId="0" fontId="15" fillId="0" borderId="0"/>
    <xf numFmtId="0" fontId="114" fillId="0" borderId="0"/>
    <xf numFmtId="0" fontId="68" fillId="0" borderId="33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91" fillId="0" borderId="42"/>
    <xf numFmtId="0" fontId="90" fillId="0" borderId="0"/>
    <xf numFmtId="0" fontId="88" fillId="0" borderId="0"/>
    <xf numFmtId="0" fontId="91" fillId="0" borderId="42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88" fillId="0" borderId="0"/>
    <xf numFmtId="0" fontId="68" fillId="0" borderId="33"/>
    <xf numFmtId="0" fontId="68" fillId="0" borderId="33"/>
    <xf numFmtId="0" fontId="68" fillId="0" borderId="33"/>
    <xf numFmtId="0" fontId="68" fillId="0" borderId="33"/>
    <xf numFmtId="0" fontId="68" fillId="0" borderId="33"/>
    <xf numFmtId="0" fontId="88" fillId="0" borderId="0"/>
    <xf numFmtId="0" fontId="88" fillId="0" borderId="0"/>
    <xf numFmtId="0" fontId="88" fillId="0" borderId="0"/>
    <xf numFmtId="0" fontId="88" fillId="0" borderId="0"/>
    <xf numFmtId="0" fontId="116" fillId="0" borderId="1"/>
    <xf numFmtId="0" fontId="116" fillId="0" borderId="1"/>
    <xf numFmtId="0" fontId="116" fillId="0" borderId="1"/>
    <xf numFmtId="0" fontId="117" fillId="0" borderId="1"/>
    <xf numFmtId="0" fontId="116" fillId="0" borderId="1"/>
    <xf numFmtId="0" fontId="88" fillId="0" borderId="0"/>
    <xf numFmtId="0" fontId="90" fillId="0" borderId="0"/>
    <xf numFmtId="0" fontId="116" fillId="0" borderId="1"/>
    <xf numFmtId="0" fontId="3" fillId="0" borderId="1"/>
    <xf numFmtId="0" fontId="3" fillId="0" borderId="1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19" fillId="0" borderId="2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118" fillId="0" borderId="2"/>
    <xf numFmtId="0" fontId="118" fillId="0" borderId="2"/>
    <xf numFmtId="0" fontId="119" fillId="0" borderId="2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86" fillId="0" borderId="43"/>
    <xf numFmtId="0" fontId="118" fillId="0" borderId="2"/>
    <xf numFmtId="0" fontId="4" fillId="0" borderId="2"/>
    <xf numFmtId="0" fontId="4" fillId="0" borderId="2"/>
    <xf numFmtId="0" fontId="119" fillId="0" borderId="2"/>
    <xf numFmtId="0" fontId="118" fillId="0" borderId="2"/>
    <xf numFmtId="0" fontId="86" fillId="0" borderId="43"/>
    <xf numFmtId="0" fontId="126" fillId="0" borderId="47"/>
    <xf numFmtId="0" fontId="118" fillId="0" borderId="2"/>
    <xf numFmtId="0" fontId="118" fillId="0" borderId="2"/>
    <xf numFmtId="0" fontId="118" fillId="0" borderId="2"/>
    <xf numFmtId="0" fontId="118" fillId="0" borderId="2"/>
    <xf numFmtId="0" fontId="119" fillId="0" borderId="2"/>
    <xf numFmtId="0" fontId="119" fillId="0" borderId="2"/>
    <xf numFmtId="0" fontId="119" fillId="0" borderId="2"/>
    <xf numFmtId="0" fontId="119" fillId="0" borderId="2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120" fillId="0" borderId="3"/>
    <xf numFmtId="0" fontId="120" fillId="0" borderId="3"/>
    <xf numFmtId="0" fontId="121" fillId="0" borderId="3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87" fillId="0" borderId="44"/>
    <xf numFmtId="0" fontId="120" fillId="0" borderId="3"/>
    <xf numFmtId="0" fontId="87" fillId="0" borderId="44"/>
    <xf numFmtId="0" fontId="5" fillId="0" borderId="3"/>
    <xf numFmtId="0" fontId="5" fillId="0" borderId="3"/>
    <xf numFmtId="0" fontId="120" fillId="0" borderId="3"/>
    <xf numFmtId="0" fontId="87" fillId="0" borderId="44"/>
    <xf numFmtId="0" fontId="127" fillId="0" borderId="48"/>
    <xf numFmtId="0" fontId="120" fillId="0" borderId="3"/>
    <xf numFmtId="0" fontId="87" fillId="0" borderId="44"/>
    <xf numFmtId="0" fontId="87" fillId="0" borderId="44"/>
    <xf numFmtId="0" fontId="87" fillId="0" borderId="44"/>
    <xf numFmtId="0" fontId="87" fillId="0" borderId="44"/>
    <xf numFmtId="0" fontId="74" fillId="0" borderId="0"/>
    <xf numFmtId="0" fontId="7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/>
    <xf numFmtId="0" fontId="120" fillId="0" borderId="0"/>
    <xf numFmtId="0" fontId="12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/>
    <xf numFmtId="0" fontId="87" fillId="0" borderId="0"/>
    <xf numFmtId="0" fontId="5" fillId="0" borderId="0"/>
    <xf numFmtId="0" fontId="5" fillId="0" borderId="0"/>
    <xf numFmtId="0" fontId="120" fillId="0" borderId="0"/>
    <xf numFmtId="0" fontId="87" fillId="0" borderId="0"/>
    <xf numFmtId="0" fontId="127" fillId="0" borderId="0"/>
    <xf numFmtId="0" fontId="12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22" fillId="0" borderId="9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52" fillId="0" borderId="0"/>
    <xf numFmtId="0" fontId="52" fillId="0" borderId="0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22" fillId="0" borderId="9"/>
    <xf numFmtId="0" fontId="18" fillId="0" borderId="35"/>
    <xf numFmtId="0" fontId="18" fillId="0" borderId="35"/>
    <xf numFmtId="0" fontId="122" fillId="0" borderId="9"/>
    <xf numFmtId="0" fontId="122" fillId="0" borderId="9"/>
    <xf numFmtId="0" fontId="122" fillId="0" borderId="9"/>
    <xf numFmtId="0" fontId="89" fillId="0" borderId="45"/>
    <xf numFmtId="0" fontId="18" fillId="0" borderId="35"/>
    <xf numFmtId="0" fontId="123" fillId="0" borderId="9"/>
    <xf numFmtId="0" fontId="16" fillId="0" borderId="9"/>
    <xf numFmtId="0" fontId="18" fillId="0" borderId="35"/>
    <xf numFmtId="0" fontId="18" fillId="0" borderId="35"/>
    <xf numFmtId="0" fontId="18" fillId="0" borderId="35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52" fillId="0" borderId="0"/>
    <xf numFmtId="4" fontId="5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52" fillId="0" borderId="0"/>
    <xf numFmtId="3" fontId="5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52" fillId="0" borderId="0"/>
    <xf numFmtId="40" fontId="52" fillId="0" borderId="0"/>
    <xf numFmtId="40" fontId="52" fillId="0" borderId="0"/>
    <xf numFmtId="40" fontId="52" fillId="0" borderId="0"/>
    <xf numFmtId="40" fontId="52" fillId="0" borderId="0" applyFill="0" applyBorder="0" applyAlignment="0" applyProtection="0"/>
    <xf numFmtId="40" fontId="52" fillId="0" borderId="0" applyFont="0" applyFill="0" applyBorder="0" applyAlignment="0" applyProtection="0"/>
    <xf numFmtId="167" fontId="75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35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36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52" fillId="0" borderId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177" fontId="18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35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35" applyNumberFormat="0" applyFon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177" fontId="18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74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28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7" fontId="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43" fontId="1" fillId="0" borderId="0"/>
    <xf numFmtId="43" fontId="1" fillId="0" borderId="0"/>
    <xf numFmtId="43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43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43" fontId="1" fillId="0" borderId="0"/>
    <xf numFmtId="43" fontId="1" fillId="0" borderId="0"/>
    <xf numFmtId="43" fontId="1" fillId="0" borderId="0"/>
    <xf numFmtId="43" fontId="1" fillId="0" borderId="0"/>
    <xf numFmtId="0" fontId="133" fillId="0" borderId="0"/>
  </cellStyleXfs>
  <cellXfs count="316">
    <xf numFmtId="0" fontId="0" fillId="0" borderId="0" xfId="0"/>
    <xf numFmtId="17" fontId="0" fillId="0" borderId="0" xfId="0" applyNumberFormat="1"/>
    <xf numFmtId="0" fontId="0" fillId="0" borderId="0" xfId="0" applyAlignment="1">
      <alignment wrapText="1"/>
    </xf>
    <xf numFmtId="0" fontId="17" fillId="0" borderId="0" xfId="0" applyFont="1"/>
    <xf numFmtId="43" fontId="0" fillId="0" borderId="0" xfId="1" applyFont="1"/>
    <xf numFmtId="0" fontId="16" fillId="0" borderId="0" xfId="0" applyFont="1"/>
    <xf numFmtId="0" fontId="19" fillId="0" borderId="0" xfId="43" applyFont="1" applyProtection="1"/>
    <xf numFmtId="164" fontId="19" fillId="0" borderId="0" xfId="43" applyNumberFormat="1" applyFont="1" applyProtection="1"/>
    <xf numFmtId="164" fontId="19" fillId="0" borderId="0" xfId="43" applyNumberFormat="1" applyFont="1" applyBorder="1" applyAlignment="1" applyProtection="1">
      <alignment horizontal="center" vertical="center"/>
    </xf>
    <xf numFmtId="0" fontId="21" fillId="0" borderId="10" xfId="43" applyFont="1" applyBorder="1" applyAlignment="1" applyProtection="1">
      <alignment horizontal="center" vertical="center"/>
    </xf>
    <xf numFmtId="164" fontId="21" fillId="0" borderId="10" xfId="43" applyNumberFormat="1" applyFont="1" applyBorder="1" applyAlignment="1" applyProtection="1">
      <alignment horizontal="center" vertical="center"/>
    </xf>
    <xf numFmtId="0" fontId="22" fillId="0" borderId="0" xfId="43" applyFont="1" applyProtection="1"/>
    <xf numFmtId="164" fontId="23" fillId="33" borderId="11" xfId="44" applyNumberFormat="1" applyFont="1" applyFill="1" applyBorder="1" applyAlignment="1" applyProtection="1">
      <alignment horizontal="center" vertical="center"/>
      <protection locked="0"/>
    </xf>
    <xf numFmtId="49" fontId="23" fillId="33" borderId="12" xfId="44" applyNumberFormat="1" applyFont="1" applyFill="1" applyBorder="1" applyAlignment="1" applyProtection="1">
      <alignment horizontal="center" vertical="center"/>
      <protection locked="0"/>
    </xf>
    <xf numFmtId="49" fontId="23" fillId="33" borderId="13" xfId="44" applyNumberFormat="1" applyFont="1" applyFill="1" applyBorder="1" applyAlignment="1" applyProtection="1">
      <alignment horizontal="center" vertical="center"/>
      <protection locked="0"/>
    </xf>
    <xf numFmtId="49" fontId="23" fillId="33" borderId="14" xfId="44" applyNumberFormat="1" applyFont="1" applyFill="1" applyBorder="1" applyAlignment="1" applyProtection="1">
      <alignment horizontal="center" vertical="center"/>
      <protection locked="0"/>
    </xf>
    <xf numFmtId="164" fontId="24" fillId="0" borderId="0" xfId="44" applyNumberFormat="1" applyFont="1" applyFill="1" applyBorder="1" applyAlignment="1" applyProtection="1">
      <alignment horizontal="center" vertical="top"/>
      <protection locked="0"/>
    </xf>
    <xf numFmtId="164" fontId="24" fillId="0" borderId="0" xfId="44" applyNumberFormat="1" applyFont="1" applyFill="1" applyBorder="1" applyAlignment="1" applyProtection="1">
      <alignment horizontal="right" vertical="top"/>
      <protection locked="0"/>
    </xf>
    <xf numFmtId="0" fontId="25" fillId="0" borderId="0" xfId="43" applyFont="1" applyFill="1" applyAlignment="1" applyProtection="1">
      <alignment vertical="top"/>
    </xf>
    <xf numFmtId="0" fontId="26" fillId="0" borderId="0" xfId="43" applyFont="1" applyFill="1" applyAlignment="1" applyProtection="1">
      <alignment vertical="top"/>
    </xf>
    <xf numFmtId="164" fontId="24" fillId="0" borderId="0" xfId="44" applyNumberFormat="1" applyFont="1" applyFill="1" applyBorder="1" applyAlignment="1" applyProtection="1">
      <alignment vertical="top"/>
      <protection locked="0"/>
    </xf>
    <xf numFmtId="0" fontId="27" fillId="0" borderId="0" xfId="43" applyFont="1" applyAlignment="1" applyProtection="1">
      <alignment vertical="top"/>
    </xf>
    <xf numFmtId="164" fontId="25" fillId="0" borderId="0" xfId="44" applyNumberFormat="1" applyFont="1" applyFill="1" applyBorder="1" applyAlignment="1" applyProtection="1">
      <alignment horizontal="left" vertical="top" indent="1"/>
      <protection locked="0"/>
    </xf>
    <xf numFmtId="164" fontId="25" fillId="0" borderId="0" xfId="44" applyNumberFormat="1" applyFont="1" applyFill="1" applyBorder="1" applyAlignment="1" applyProtection="1">
      <alignment horizontal="right" vertical="top"/>
      <protection locked="0"/>
    </xf>
    <xf numFmtId="0" fontId="26" fillId="0" borderId="0" xfId="43" applyFont="1" applyAlignment="1" applyProtection="1">
      <alignment vertical="top"/>
    </xf>
    <xf numFmtId="164" fontId="25" fillId="0" borderId="0" xfId="44" applyNumberFormat="1" applyFont="1" applyBorder="1" applyAlignment="1" applyProtection="1">
      <alignment horizontal="left" vertical="top" indent="1"/>
      <protection locked="0"/>
    </xf>
    <xf numFmtId="164" fontId="25" fillId="0" borderId="0" xfId="44" applyNumberFormat="1" applyFont="1" applyBorder="1" applyAlignment="1" applyProtection="1">
      <alignment horizontal="right" vertical="top"/>
      <protection locked="0"/>
    </xf>
    <xf numFmtId="164" fontId="25" fillId="0" borderId="0" xfId="44" quotePrefix="1" applyNumberFormat="1" applyFont="1" applyBorder="1" applyAlignment="1" applyProtection="1">
      <alignment horizontal="left" vertical="top"/>
      <protection locked="0"/>
    </xf>
    <xf numFmtId="164" fontId="25" fillId="0" borderId="0" xfId="44" quotePrefix="1" applyNumberFormat="1" applyFont="1" applyBorder="1" applyAlignment="1" applyProtection="1">
      <alignment horizontal="right" vertical="top"/>
      <protection locked="0"/>
    </xf>
    <xf numFmtId="164" fontId="24" fillId="0" borderId="0" xfId="44" applyNumberFormat="1" applyFont="1" applyBorder="1" applyAlignment="1" applyProtection="1">
      <alignment horizontal="left" vertical="top"/>
      <protection locked="0"/>
    </xf>
    <xf numFmtId="164" fontId="24" fillId="0" borderId="0" xfId="44" applyNumberFormat="1" applyFont="1" applyBorder="1" applyAlignment="1" applyProtection="1">
      <alignment horizontal="right" vertical="top"/>
      <protection locked="0"/>
    </xf>
    <xf numFmtId="164" fontId="24" fillId="0" borderId="0" xfId="44" quotePrefix="1" applyNumberFormat="1" applyFont="1" applyBorder="1" applyAlignment="1" applyProtection="1">
      <alignment horizontal="left" vertical="top"/>
      <protection locked="0"/>
    </xf>
    <xf numFmtId="164" fontId="24" fillId="0" borderId="0" xfId="44" quotePrefix="1" applyNumberFormat="1" applyFont="1" applyBorder="1" applyAlignment="1" applyProtection="1">
      <alignment horizontal="right" vertical="top"/>
      <protection locked="0"/>
    </xf>
    <xf numFmtId="164" fontId="24" fillId="0" borderId="0" xfId="44" applyNumberFormat="1" applyFont="1" applyFill="1" applyBorder="1" applyAlignment="1" applyProtection="1">
      <alignment horizontal="left" vertical="top"/>
      <protection locked="0"/>
    </xf>
    <xf numFmtId="0" fontId="27" fillId="0" borderId="0" xfId="43" applyFont="1" applyFill="1" applyAlignment="1" applyProtection="1">
      <alignment vertical="top"/>
    </xf>
    <xf numFmtId="164" fontId="24" fillId="0" borderId="0" xfId="43" applyNumberFormat="1" applyFont="1" applyAlignment="1" applyProtection="1">
      <alignment horizontal="left" vertical="top" indent="1"/>
      <protection locked="0"/>
    </xf>
    <xf numFmtId="164" fontId="24" fillId="0" borderId="0" xfId="43" applyNumberFormat="1" applyFont="1" applyAlignment="1" applyProtection="1">
      <alignment horizontal="right" vertical="top"/>
      <protection locked="0"/>
    </xf>
    <xf numFmtId="164" fontId="25" fillId="0" borderId="0" xfId="43" applyNumberFormat="1" applyFont="1" applyAlignment="1" applyProtection="1">
      <alignment horizontal="left" vertical="top" indent="3"/>
      <protection locked="0"/>
    </xf>
    <xf numFmtId="164" fontId="25" fillId="0" borderId="0" xfId="43" applyNumberFormat="1" applyFont="1" applyAlignment="1" applyProtection="1">
      <alignment horizontal="right" vertical="top"/>
      <protection locked="0"/>
    </xf>
    <xf numFmtId="164" fontId="25" fillId="0" borderId="0" xfId="43" applyNumberFormat="1" applyFont="1" applyBorder="1" applyAlignment="1" applyProtection="1">
      <alignment horizontal="right" vertical="top"/>
      <protection locked="0"/>
    </xf>
    <xf numFmtId="164" fontId="25" fillId="0" borderId="0" xfId="43" applyNumberFormat="1" applyFont="1" applyFill="1" applyAlignment="1" applyProtection="1">
      <alignment horizontal="left" vertical="top" indent="3"/>
      <protection locked="0"/>
    </xf>
    <xf numFmtId="164" fontId="25" fillId="0" borderId="0" xfId="43" applyNumberFormat="1" applyFont="1" applyFill="1" applyAlignment="1" applyProtection="1">
      <alignment horizontal="right" vertical="top"/>
      <protection locked="0"/>
    </xf>
    <xf numFmtId="164" fontId="25" fillId="0" borderId="0" xfId="43" applyNumberFormat="1" applyFont="1" applyFill="1" applyBorder="1" applyAlignment="1" applyProtection="1">
      <alignment horizontal="right" vertical="top"/>
      <protection locked="0"/>
    </xf>
    <xf numFmtId="164" fontId="24" fillId="0" borderId="0" xfId="43" applyNumberFormat="1" applyFont="1" applyAlignment="1" applyProtection="1">
      <alignment horizontal="left" vertical="top" indent="3"/>
      <protection locked="0"/>
    </xf>
    <xf numFmtId="164" fontId="25" fillId="0" borderId="0" xfId="43" applyNumberFormat="1" applyFont="1" applyAlignment="1" applyProtection="1">
      <alignment horizontal="left" vertical="top" indent="6"/>
      <protection locked="0"/>
    </xf>
    <xf numFmtId="164" fontId="24" fillId="0" borderId="0" xfId="43" applyNumberFormat="1" applyFont="1" applyBorder="1" applyAlignment="1" applyProtection="1">
      <alignment horizontal="right" vertical="top"/>
      <protection locked="0"/>
    </xf>
    <xf numFmtId="164" fontId="24" fillId="0" borderId="0" xfId="43" applyNumberFormat="1" applyFont="1" applyFill="1" applyAlignment="1" applyProtection="1">
      <alignment horizontal="right" vertical="top"/>
      <protection locked="0"/>
    </xf>
    <xf numFmtId="164" fontId="26" fillId="0" borderId="0" xfId="43" applyNumberFormat="1" applyFont="1" applyAlignment="1" applyProtection="1">
      <alignment vertical="top"/>
    </xf>
    <xf numFmtId="164" fontId="24" fillId="0" borderId="0" xfId="43" applyNumberFormat="1" applyFont="1" applyAlignment="1" applyProtection="1">
      <alignment vertical="top"/>
      <protection locked="0"/>
    </xf>
    <xf numFmtId="164" fontId="25" fillId="0" borderId="0" xfId="43" applyNumberFormat="1" applyFont="1" applyAlignment="1" applyProtection="1">
      <alignment horizontal="left" vertical="top" indent="1"/>
      <protection locked="0"/>
    </xf>
    <xf numFmtId="0" fontId="25" fillId="0" borderId="10" xfId="43" applyFont="1" applyBorder="1" applyAlignment="1" applyProtection="1">
      <alignment vertical="top"/>
    </xf>
    <xf numFmtId="164" fontId="25" fillId="0" borderId="10" xfId="43" applyNumberFormat="1" applyFont="1" applyBorder="1" applyAlignment="1" applyProtection="1">
      <alignment horizontal="right" vertical="top"/>
    </xf>
    <xf numFmtId="0" fontId="25" fillId="0" borderId="0" xfId="43" applyFont="1" applyAlignment="1" applyProtection="1"/>
    <xf numFmtId="0" fontId="25" fillId="0" borderId="0" xfId="43" applyFont="1" applyAlignment="1" applyProtection="1">
      <alignment horizontal="right" vertical="center"/>
    </xf>
    <xf numFmtId="164" fontId="25" fillId="0" borderId="0" xfId="43" applyNumberFormat="1" applyFont="1" applyAlignment="1" applyProtection="1">
      <alignment horizontal="right" vertical="center"/>
    </xf>
    <xf numFmtId="164" fontId="25" fillId="0" borderId="0" xfId="43" applyNumberFormat="1" applyFont="1" applyBorder="1" applyAlignment="1" applyProtection="1">
      <alignment horizontal="right" vertical="center"/>
    </xf>
    <xf numFmtId="0" fontId="25" fillId="0" borderId="0" xfId="43" applyFont="1" applyProtection="1"/>
    <xf numFmtId="0" fontId="19" fillId="0" borderId="0" xfId="43" applyFont="1" applyAlignment="1" applyProtection="1">
      <alignment horizontal="center" vertical="center"/>
    </xf>
    <xf numFmtId="0" fontId="19" fillId="0" borderId="0" xfId="43" applyFont="1" applyBorder="1" applyAlignment="1" applyProtection="1">
      <alignment horizontal="center" vertical="center"/>
    </xf>
    <xf numFmtId="0" fontId="21" fillId="0" borderId="10" xfId="43" applyFont="1" applyBorder="1" applyAlignment="1" applyProtection="1">
      <alignment horizontal="left" vertical="center"/>
    </xf>
    <xf numFmtId="165" fontId="0" fillId="0" borderId="0" xfId="1" applyNumberFormat="1" applyFont="1"/>
    <xf numFmtId="165" fontId="0" fillId="0" borderId="0" xfId="0" applyNumberFormat="1"/>
    <xf numFmtId="43" fontId="0" fillId="0" borderId="0" xfId="0" applyNumberFormat="1"/>
    <xf numFmtId="0" fontId="28" fillId="0" borderId="0" xfId="45" applyFont="1" applyAlignment="1">
      <alignment vertical="center"/>
    </xf>
    <xf numFmtId="0" fontId="28" fillId="0" borderId="0" xfId="45" applyFont="1" applyBorder="1" applyAlignment="1">
      <alignment vertical="center"/>
    </xf>
    <xf numFmtId="0" fontId="29" fillId="34" borderId="15" xfId="45" applyFont="1" applyFill="1" applyBorder="1" applyAlignment="1">
      <alignment vertical="center"/>
    </xf>
    <xf numFmtId="0" fontId="29" fillId="34" borderId="0" xfId="45" applyFont="1" applyFill="1" applyBorder="1" applyAlignment="1">
      <alignment vertical="center"/>
    </xf>
    <xf numFmtId="0" fontId="18" fillId="0" borderId="0" xfId="45"/>
    <xf numFmtId="0" fontId="29" fillId="34" borderId="16" xfId="45" applyFont="1" applyFill="1" applyBorder="1" applyAlignment="1">
      <alignment vertical="center"/>
    </xf>
    <xf numFmtId="0" fontId="29" fillId="34" borderId="16" xfId="45" applyFont="1" applyFill="1" applyBorder="1" applyAlignment="1">
      <alignment horizontal="right" vertical="center"/>
    </xf>
    <xf numFmtId="0" fontId="28" fillId="35" borderId="0" xfId="45" applyFont="1" applyFill="1" applyAlignment="1">
      <alignment vertical="center"/>
    </xf>
    <xf numFmtId="0" fontId="28" fillId="35" borderId="0" xfId="45" applyFont="1" applyFill="1" applyBorder="1" applyAlignment="1">
      <alignment vertical="center"/>
    </xf>
    <xf numFmtId="0" fontId="30" fillId="35" borderId="0" xfId="45" applyFont="1" applyFill="1" applyAlignment="1">
      <alignment horizontal="right" vertical="center"/>
    </xf>
    <xf numFmtId="17" fontId="29" fillId="35" borderId="0" xfId="45" quotePrefix="1" applyNumberFormat="1" applyFont="1" applyFill="1" applyBorder="1" applyAlignment="1">
      <alignment horizontal="center" vertical="center"/>
    </xf>
    <xf numFmtId="0" fontId="18" fillId="0" borderId="0" xfId="45" applyBorder="1"/>
    <xf numFmtId="17" fontId="28" fillId="35" borderId="0" xfId="45" applyNumberFormat="1" applyFont="1" applyFill="1" applyBorder="1" applyAlignment="1">
      <alignment horizontal="left" vertical="center"/>
    </xf>
    <xf numFmtId="43" fontId="28" fillId="36" borderId="0" xfId="46" applyNumberFormat="1" applyFont="1" applyFill="1" applyBorder="1" applyAlignment="1">
      <alignment horizontal="right" vertical="center"/>
    </xf>
    <xf numFmtId="166" fontId="28" fillId="36" borderId="0" xfId="47" applyNumberFormat="1" applyFont="1" applyFill="1" applyBorder="1" applyAlignment="1">
      <alignment horizontal="right" vertical="center"/>
    </xf>
    <xf numFmtId="10" fontId="28" fillId="36" borderId="0" xfId="47" applyNumberFormat="1" applyFont="1" applyFill="1" applyBorder="1" applyAlignment="1">
      <alignment horizontal="right" vertical="center"/>
    </xf>
    <xf numFmtId="9" fontId="0" fillId="0" borderId="0" xfId="47" applyFont="1"/>
    <xf numFmtId="10" fontId="18" fillId="0" borderId="0" xfId="45" applyNumberFormat="1"/>
    <xf numFmtId="167" fontId="28" fillId="0" borderId="0" xfId="45" applyNumberFormat="1" applyFont="1" applyBorder="1" applyAlignment="1">
      <alignment vertical="center"/>
    </xf>
    <xf numFmtId="0" fontId="33" fillId="35" borderId="0" xfId="45" applyFont="1" applyFill="1" applyBorder="1" applyAlignment="1">
      <alignment vertical="center"/>
    </xf>
    <xf numFmtId="0" fontId="30" fillId="35" borderId="0" xfId="48" applyFont="1" applyFill="1" applyBorder="1" applyAlignment="1">
      <alignment vertical="center" wrapText="1"/>
    </xf>
    <xf numFmtId="0" fontId="30" fillId="35" borderId="0" xfId="48" applyFont="1" applyFill="1" applyBorder="1" applyAlignment="1"/>
    <xf numFmtId="43" fontId="28" fillId="0" borderId="0" xfId="46" applyNumberFormat="1" applyFont="1" applyFill="1" applyBorder="1" applyAlignment="1">
      <alignment horizontal="right" vertical="center"/>
    </xf>
    <xf numFmtId="166" fontId="28" fillId="0" borderId="0" xfId="47" applyNumberFormat="1" applyFont="1" applyFill="1" applyBorder="1" applyAlignment="1">
      <alignment horizontal="right" vertical="center"/>
    </xf>
    <xf numFmtId="10" fontId="28" fillId="0" borderId="0" xfId="47" applyNumberFormat="1" applyFont="1" applyFill="1" applyBorder="1" applyAlignment="1">
      <alignment horizontal="right" vertical="center"/>
    </xf>
    <xf numFmtId="0" fontId="28" fillId="0" borderId="0" xfId="45" applyFont="1" applyFill="1" applyAlignment="1">
      <alignment vertical="center"/>
    </xf>
    <xf numFmtId="17" fontId="28" fillId="0" borderId="0" xfId="45" applyNumberFormat="1" applyFont="1" applyAlignment="1">
      <alignment vertical="center"/>
    </xf>
    <xf numFmtId="166" fontId="28" fillId="0" borderId="0" xfId="45" applyNumberFormat="1" applyFont="1" applyAlignment="1">
      <alignment vertical="center"/>
    </xf>
    <xf numFmtId="166" fontId="28" fillId="0" borderId="0" xfId="45" applyNumberFormat="1" applyFont="1" applyFill="1" applyAlignment="1">
      <alignment vertical="center"/>
    </xf>
    <xf numFmtId="43" fontId="28" fillId="0" borderId="0" xfId="45" applyNumberFormat="1" applyFont="1" applyFill="1" applyAlignment="1">
      <alignment vertical="center"/>
    </xf>
    <xf numFmtId="0" fontId="28" fillId="0" borderId="0" xfId="43" applyFont="1" applyAlignment="1">
      <alignment vertical="center"/>
    </xf>
    <xf numFmtId="0" fontId="28" fillId="0" borderId="0" xfId="43" applyFont="1" applyBorder="1" applyAlignment="1">
      <alignment vertical="center"/>
    </xf>
    <xf numFmtId="0" fontId="29" fillId="37" borderId="17" xfId="43" applyFont="1" applyFill="1" applyBorder="1" applyAlignment="1">
      <alignment vertical="center"/>
    </xf>
    <xf numFmtId="0" fontId="29" fillId="37" borderId="18" xfId="43" applyFont="1" applyFill="1" applyBorder="1" applyAlignment="1">
      <alignment vertical="center"/>
    </xf>
    <xf numFmtId="0" fontId="29" fillId="37" borderId="18" xfId="43" applyFont="1" applyFill="1" applyBorder="1" applyAlignment="1">
      <alignment horizontal="right"/>
    </xf>
    <xf numFmtId="0" fontId="29" fillId="0" borderId="18" xfId="43" applyFont="1" applyBorder="1" applyAlignment="1">
      <alignment horizontal="right" vertical="top"/>
    </xf>
    <xf numFmtId="0" fontId="29" fillId="38" borderId="0" xfId="43" applyFont="1" applyFill="1" applyAlignment="1">
      <alignment vertical="center"/>
    </xf>
    <xf numFmtId="4" fontId="29" fillId="38" borderId="0" xfId="43" applyNumberFormat="1" applyFont="1" applyFill="1" applyAlignment="1">
      <alignment vertical="center"/>
    </xf>
    <xf numFmtId="4" fontId="28" fillId="38" borderId="0" xfId="43" applyNumberFormat="1" applyFont="1" applyFill="1" applyAlignment="1">
      <alignment horizontal="right" vertical="center"/>
    </xf>
    <xf numFmtId="0" fontId="29" fillId="0" borderId="0" xfId="43" applyFont="1" applyFill="1" applyBorder="1" applyAlignment="1">
      <alignment horizontal="center" vertical="center"/>
    </xf>
    <xf numFmtId="17" fontId="29" fillId="0" borderId="0" xfId="43" quotePrefix="1" applyNumberFormat="1" applyFont="1" applyFill="1" applyBorder="1" applyAlignment="1">
      <alignment horizontal="center" vertical="center"/>
    </xf>
    <xf numFmtId="49" fontId="29" fillId="0" borderId="0" xfId="43" applyNumberFormat="1" applyFont="1" applyFill="1" applyBorder="1" applyAlignment="1">
      <alignment horizontal="center" vertical="center" wrapText="1"/>
    </xf>
    <xf numFmtId="0" fontId="34" fillId="0" borderId="19" xfId="43" applyFont="1" applyFill="1" applyBorder="1" applyAlignment="1">
      <alignment vertical="center"/>
    </xf>
    <xf numFmtId="43" fontId="34" fillId="36" borderId="19" xfId="49" applyNumberFormat="1" applyFont="1" applyFill="1" applyBorder="1" applyAlignment="1">
      <alignment vertical="center"/>
    </xf>
    <xf numFmtId="43" fontId="34" fillId="36" borderId="20" xfId="49" applyNumberFormat="1" applyFont="1" applyFill="1" applyBorder="1" applyAlignment="1">
      <alignment vertical="center"/>
    </xf>
    <xf numFmtId="0" fontId="35" fillId="0" borderId="0" xfId="43" applyFont="1" applyBorder="1" applyAlignment="1">
      <alignment vertical="center"/>
    </xf>
    <xf numFmtId="0" fontId="36" fillId="0" borderId="0" xfId="43" applyFont="1" applyFill="1" applyBorder="1" applyAlignment="1">
      <alignment vertical="center"/>
    </xf>
    <xf numFmtId="43" fontId="36" fillId="0" borderId="0" xfId="49" applyNumberFormat="1" applyFont="1" applyFill="1" applyBorder="1" applyAlignment="1">
      <alignment vertical="center"/>
    </xf>
    <xf numFmtId="43" fontId="36" fillId="0" borderId="21" xfId="49" applyNumberFormat="1" applyFont="1" applyFill="1" applyBorder="1" applyAlignment="1">
      <alignment vertical="center"/>
    </xf>
    <xf numFmtId="0" fontId="28" fillId="0" borderId="0" xfId="43" applyFont="1" applyFill="1" applyBorder="1" applyAlignment="1">
      <alignment horizontal="left" vertical="center" indent="1"/>
    </xf>
    <xf numFmtId="43" fontId="28" fillId="36" borderId="0" xfId="49" applyNumberFormat="1" applyFont="1" applyFill="1" applyBorder="1" applyAlignment="1">
      <alignment horizontal="right" vertical="center"/>
    </xf>
    <xf numFmtId="43" fontId="28" fillId="36" borderId="21" xfId="49" applyNumberFormat="1" applyFont="1" applyFill="1" applyBorder="1" applyAlignment="1">
      <alignment horizontal="right" vertical="center"/>
    </xf>
    <xf numFmtId="0" fontId="28" fillId="38" borderId="0" xfId="43" applyFont="1" applyFill="1" applyBorder="1" applyAlignment="1">
      <alignment vertical="center"/>
    </xf>
    <xf numFmtId="43" fontId="28" fillId="38" borderId="0" xfId="49" applyFont="1" applyFill="1" applyBorder="1" applyAlignment="1">
      <alignment vertical="center"/>
    </xf>
    <xf numFmtId="2" fontId="28" fillId="38" borderId="0" xfId="43" applyNumberFormat="1" applyFont="1" applyFill="1" applyBorder="1" applyAlignment="1">
      <alignment vertical="center"/>
    </xf>
    <xf numFmtId="43" fontId="28" fillId="38" borderId="0" xfId="49" applyNumberFormat="1" applyFont="1" applyFill="1" applyBorder="1" applyAlignment="1">
      <alignment vertical="center"/>
    </xf>
    <xf numFmtId="43" fontId="28" fillId="38" borderId="21" xfId="49" applyFont="1" applyFill="1" applyBorder="1" applyAlignment="1">
      <alignment vertical="center"/>
    </xf>
    <xf numFmtId="0" fontId="34" fillId="0" borderId="0" xfId="43" applyFont="1" applyFill="1" applyBorder="1" applyAlignment="1">
      <alignment vertical="center"/>
    </xf>
    <xf numFmtId="43" fontId="34" fillId="36" borderId="0" xfId="49" applyNumberFormat="1" applyFont="1" applyFill="1" applyBorder="1" applyAlignment="1">
      <alignment vertical="center"/>
    </xf>
    <xf numFmtId="43" fontId="34" fillId="36" borderId="21" xfId="49" applyNumberFormat="1" applyFont="1" applyFill="1" applyBorder="1" applyAlignment="1">
      <alignment vertical="center"/>
    </xf>
    <xf numFmtId="0" fontId="28" fillId="0" borderId="0" xfId="43" applyFont="1" applyFill="1" applyBorder="1" applyAlignment="1">
      <alignment horizontal="left" vertical="center" indent="2"/>
    </xf>
    <xf numFmtId="0" fontId="33" fillId="0" borderId="16" xfId="43" applyFont="1" applyFill="1" applyBorder="1" applyAlignment="1">
      <alignment vertical="center"/>
    </xf>
    <xf numFmtId="0" fontId="37" fillId="0" borderId="0" xfId="43" applyFont="1" applyFill="1" applyBorder="1" applyAlignment="1">
      <alignment vertical="center"/>
    </xf>
    <xf numFmtId="0" fontId="30" fillId="0" borderId="0" xfId="43" applyFont="1" applyAlignment="1">
      <alignment vertical="center"/>
    </xf>
    <xf numFmtId="0" fontId="38" fillId="0" borderId="0" xfId="43" applyFont="1" applyAlignment="1">
      <alignment horizontal="justify" vertical="center" wrapText="1"/>
    </xf>
    <xf numFmtId="168" fontId="30" fillId="0" borderId="0" xfId="43" applyNumberFormat="1" applyFont="1" applyAlignment="1">
      <alignment vertical="center"/>
    </xf>
    <xf numFmtId="43" fontId="30" fillId="0" borderId="0" xfId="46" applyNumberFormat="1" applyFont="1" applyFill="1" applyBorder="1" applyAlignment="1">
      <alignment vertical="center"/>
    </xf>
    <xf numFmtId="43" fontId="30" fillId="38" borderId="0" xfId="46" applyNumberFormat="1" applyFont="1" applyFill="1" applyBorder="1" applyAlignment="1">
      <alignment vertical="center"/>
    </xf>
    <xf numFmtId="43" fontId="30" fillId="0" borderId="0" xfId="43" applyNumberFormat="1" applyFont="1" applyBorder="1" applyAlignment="1">
      <alignment vertical="center"/>
    </xf>
    <xf numFmtId="0" fontId="38" fillId="0" borderId="0" xfId="43" applyFont="1" applyAlignment="1">
      <alignment vertical="center"/>
    </xf>
    <xf numFmtId="0" fontId="30" fillId="0" borderId="0" xfId="43" applyFont="1" applyBorder="1" applyAlignment="1">
      <alignment vertical="center"/>
    </xf>
    <xf numFmtId="4" fontId="30" fillId="0" borderId="0" xfId="46" applyFont="1" applyAlignment="1">
      <alignment vertical="center"/>
    </xf>
    <xf numFmtId="0" fontId="30" fillId="0" borderId="0" xfId="50" applyFont="1" applyFill="1" applyAlignment="1">
      <alignment horizontal="left" vertical="center"/>
    </xf>
    <xf numFmtId="43" fontId="28" fillId="0" borderId="0" xfId="46" applyNumberFormat="1" applyFont="1" applyBorder="1" applyAlignment="1">
      <alignment vertical="center"/>
    </xf>
    <xf numFmtId="17" fontId="28" fillId="0" borderId="0" xfId="43" applyNumberFormat="1" applyFont="1" applyAlignment="1">
      <alignment vertical="center"/>
    </xf>
    <xf numFmtId="43" fontId="28" fillId="0" borderId="0" xfId="43" applyNumberFormat="1" applyFont="1" applyAlignment="1">
      <alignment vertical="center"/>
    </xf>
    <xf numFmtId="17" fontId="28" fillId="0" borderId="0" xfId="43" applyNumberFormat="1" applyFont="1" applyBorder="1" applyAlignment="1">
      <alignment vertical="center"/>
    </xf>
    <xf numFmtId="0" fontId="19" fillId="0" borderId="0" xfId="43" applyFont="1" applyFill="1"/>
    <xf numFmtId="3" fontId="19" fillId="0" borderId="0" xfId="43" applyNumberFormat="1" applyFont="1" applyFill="1"/>
    <xf numFmtId="164" fontId="45" fillId="0" borderId="0" xfId="43" applyNumberFormat="1" applyFont="1" applyFill="1"/>
    <xf numFmtId="164" fontId="45" fillId="0" borderId="0" xfId="43" applyNumberFormat="1" applyFont="1" applyFill="1" applyBorder="1"/>
    <xf numFmtId="49" fontId="20" fillId="0" borderId="0" xfId="43" applyNumberFormat="1" applyFont="1" applyFill="1" applyAlignment="1">
      <alignment horizontal="center"/>
    </xf>
    <xf numFmtId="0" fontId="41" fillId="0" borderId="0" xfId="43" applyFont="1" applyFill="1"/>
    <xf numFmtId="49" fontId="42" fillId="0" borderId="0" xfId="43" applyNumberFormat="1" applyFont="1" applyFill="1" applyAlignment="1">
      <alignment horizontal="center"/>
    </xf>
    <xf numFmtId="0" fontId="40" fillId="0" borderId="0" xfId="43" applyFont="1" applyFill="1" applyBorder="1"/>
    <xf numFmtId="49" fontId="45" fillId="0" borderId="10" xfId="43" applyNumberFormat="1" applyFont="1" applyFill="1" applyBorder="1"/>
    <xf numFmtId="164" fontId="45" fillId="0" borderId="10" xfId="43" applyNumberFormat="1" applyFont="1" applyFill="1" applyBorder="1"/>
    <xf numFmtId="0" fontId="45" fillId="0" borderId="0" xfId="43" applyFont="1" applyFill="1"/>
    <xf numFmtId="49" fontId="43" fillId="33" borderId="22" xfId="43" applyNumberFormat="1" applyFont="1" applyFill="1" applyBorder="1" applyAlignment="1">
      <alignment horizontal="center" vertical="center"/>
    </xf>
    <xf numFmtId="0" fontId="43" fillId="33" borderId="23" xfId="43" applyFont="1" applyFill="1" applyBorder="1" applyAlignment="1">
      <alignment horizontal="center" vertical="center"/>
    </xf>
    <xf numFmtId="0" fontId="43" fillId="33" borderId="22" xfId="43" applyFont="1" applyFill="1" applyBorder="1" applyAlignment="1">
      <alignment horizontal="center" vertical="center"/>
    </xf>
    <xf numFmtId="0" fontId="43" fillId="33" borderId="24" xfId="43" applyFont="1" applyFill="1" applyBorder="1" applyAlignment="1">
      <alignment horizontal="center" vertical="center"/>
    </xf>
    <xf numFmtId="0" fontId="48" fillId="0" borderId="0" xfId="43" applyFont="1" applyFill="1" applyAlignment="1">
      <alignment horizontal="center" vertical="center"/>
    </xf>
    <xf numFmtId="49" fontId="19" fillId="0" borderId="0" xfId="43" applyNumberFormat="1" applyFont="1" applyFill="1"/>
    <xf numFmtId="0" fontId="19" fillId="0" borderId="25" xfId="43" applyFont="1" applyFill="1" applyBorder="1"/>
    <xf numFmtId="49" fontId="40" fillId="0" borderId="0" xfId="43" applyNumberFormat="1" applyFont="1" applyFill="1" applyAlignment="1">
      <alignment horizontal="left" vertical="top" wrapText="1"/>
    </xf>
    <xf numFmtId="3" fontId="40" fillId="0" borderId="0" xfId="43" applyNumberFormat="1" applyFont="1" applyFill="1" applyBorder="1" applyAlignment="1">
      <alignment vertical="top"/>
    </xf>
    <xf numFmtId="0" fontId="45" fillId="0" borderId="0" xfId="43" applyFont="1" applyFill="1" applyAlignment="1">
      <alignment vertical="top"/>
    </xf>
    <xf numFmtId="0" fontId="40" fillId="0" borderId="0" xfId="43" applyFont="1" applyFill="1" applyAlignment="1">
      <alignment vertical="top"/>
    </xf>
    <xf numFmtId="49" fontId="41" fillId="0" borderId="0" xfId="43" applyNumberFormat="1" applyFont="1" applyFill="1" applyAlignment="1">
      <alignment horizontal="left" vertical="top" wrapText="1"/>
    </xf>
    <xf numFmtId="3" fontId="41" fillId="0" borderId="0" xfId="43" applyNumberFormat="1" applyFont="1" applyFill="1" applyBorder="1" applyAlignment="1">
      <alignment vertical="top"/>
    </xf>
    <xf numFmtId="0" fontId="19" fillId="0" borderId="0" xfId="43" applyFont="1" applyFill="1" applyAlignment="1">
      <alignment vertical="top"/>
    </xf>
    <xf numFmtId="0" fontId="41" fillId="0" borderId="0" xfId="43" applyFont="1" applyFill="1" applyAlignment="1">
      <alignment vertical="top"/>
    </xf>
    <xf numFmtId="49" fontId="41" fillId="0" borderId="0" xfId="43" applyNumberFormat="1" applyFont="1" applyAlignment="1">
      <alignment vertical="top"/>
    </xf>
    <xf numFmtId="0" fontId="40" fillId="0" borderId="0" xfId="43" applyFont="1" applyFill="1" applyAlignment="1">
      <alignment horizontal="left" vertical="top" wrapText="1"/>
    </xf>
    <xf numFmtId="49" fontId="44" fillId="0" borderId="0" xfId="43" applyNumberFormat="1" applyFont="1" applyFill="1" applyAlignment="1">
      <alignment horizontal="left" vertical="top" wrapText="1"/>
    </xf>
    <xf numFmtId="3" fontId="44" fillId="0" borderId="0" xfId="43" applyNumberFormat="1" applyFont="1" applyFill="1" applyBorder="1" applyAlignment="1">
      <alignment vertical="top"/>
    </xf>
    <xf numFmtId="0" fontId="49" fillId="0" borderId="0" xfId="43" applyFont="1" applyFill="1" applyAlignment="1">
      <alignment vertical="top"/>
    </xf>
    <xf numFmtId="0" fontId="41" fillId="0" borderId="10" xfId="43" applyFont="1" applyFill="1" applyBorder="1" applyAlignment="1">
      <alignment horizontal="left" vertical="top" wrapText="1"/>
    </xf>
    <xf numFmtId="3" fontId="41" fillId="0" borderId="10" xfId="43" applyNumberFormat="1" applyFont="1" applyFill="1" applyBorder="1" applyAlignment="1">
      <alignment vertical="top"/>
    </xf>
    <xf numFmtId="0" fontId="41" fillId="0" borderId="10" xfId="43" applyFont="1" applyFill="1" applyBorder="1" applyAlignment="1">
      <alignment vertical="top"/>
    </xf>
    <xf numFmtId="0" fontId="41" fillId="0" borderId="0" xfId="43" applyFont="1" applyFill="1" applyBorder="1" applyAlignment="1">
      <alignment vertical="top"/>
    </xf>
    <xf numFmtId="0" fontId="41" fillId="0" borderId="0" xfId="43" applyFont="1" applyFill="1" applyAlignment="1">
      <alignment horizontal="left" vertical="top" wrapText="1"/>
    </xf>
    <xf numFmtId="3" fontId="41" fillId="0" borderId="0" xfId="43" applyNumberFormat="1" applyFont="1" applyFill="1" applyAlignment="1">
      <alignment vertical="top"/>
    </xf>
    <xf numFmtId="3" fontId="19" fillId="0" borderId="0" xfId="43" applyNumberFormat="1" applyFont="1" applyFill="1" applyAlignment="1">
      <alignment vertical="top"/>
    </xf>
    <xf numFmtId="3" fontId="19" fillId="0" borderId="0" xfId="43" applyNumberFormat="1" applyFont="1" applyFill="1" applyBorder="1" applyAlignment="1">
      <alignment vertical="top"/>
    </xf>
    <xf numFmtId="0" fontId="19" fillId="0" borderId="0" xfId="43" applyFont="1" applyFill="1" applyBorder="1" applyAlignment="1">
      <alignment vertical="top"/>
    </xf>
    <xf numFmtId="3" fontId="45" fillId="0" borderId="0" xfId="43" applyNumberFormat="1" applyFont="1" applyFill="1" applyBorder="1" applyAlignment="1">
      <alignment vertical="top"/>
    </xf>
    <xf numFmtId="169" fontId="19" fillId="0" borderId="0" xfId="43" applyNumberFormat="1" applyFont="1" applyFill="1" applyAlignment="1">
      <alignment vertical="top"/>
    </xf>
    <xf numFmtId="0" fontId="19" fillId="0" borderId="0" xfId="43" applyFont="1" applyFill="1" applyBorder="1"/>
    <xf numFmtId="0" fontId="0" fillId="0" borderId="0" xfId="0" applyAlignment="1">
      <alignment horizontal="left" indent="3"/>
    </xf>
    <xf numFmtId="0" fontId="16" fillId="0" borderId="22" xfId="0" applyFont="1" applyBorder="1"/>
    <xf numFmtId="165" fontId="0" fillId="0" borderId="22" xfId="1" applyNumberFormat="1" applyFont="1" applyBorder="1"/>
    <xf numFmtId="0" fontId="0" fillId="0" borderId="22" xfId="0" applyBorder="1"/>
    <xf numFmtId="0" fontId="50" fillId="0" borderId="22" xfId="0" applyFont="1" applyBorder="1"/>
    <xf numFmtId="165" fontId="51" fillId="0" borderId="22" xfId="1" applyNumberFormat="1" applyFont="1" applyBorder="1"/>
    <xf numFmtId="0" fontId="0" fillId="0" borderId="0" xfId="0" applyBorder="1"/>
    <xf numFmtId="165" fontId="0" fillId="0" borderId="0" xfId="1" applyNumberFormat="1" applyFont="1" applyBorder="1"/>
    <xf numFmtId="14" fontId="0" fillId="0" borderId="0" xfId="0" applyNumberFormat="1"/>
    <xf numFmtId="0" fontId="0" fillId="0" borderId="0" xfId="0" quotePrefix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0" fontId="0" fillId="0" borderId="0" xfId="0" applyNumberFormat="1"/>
    <xf numFmtId="0" fontId="28" fillId="38" borderId="0" xfId="43" applyFont="1" applyFill="1" applyBorder="1" applyAlignment="1">
      <alignment vertical="center"/>
    </xf>
    <xf numFmtId="0" fontId="28" fillId="0" borderId="0" xfId="43" applyFont="1" applyAlignment="1">
      <alignment vertical="center"/>
    </xf>
    <xf numFmtId="0" fontId="29" fillId="0" borderId="0" xfId="43" applyFont="1" applyFill="1" applyBorder="1" applyAlignment="1">
      <alignment horizontal="center" vertical="center"/>
    </xf>
    <xf numFmtId="49" fontId="29" fillId="0" borderId="0" xfId="43" applyNumberFormat="1" applyFont="1" applyFill="1" applyBorder="1" applyAlignment="1">
      <alignment horizontal="center" vertical="center" wrapText="1"/>
    </xf>
    <xf numFmtId="0" fontId="28" fillId="0" borderId="0" xfId="43" applyFont="1" applyBorder="1" applyAlignment="1">
      <alignment vertical="center"/>
    </xf>
    <xf numFmtId="0" fontId="29" fillId="0" borderId="0" xfId="43" applyFont="1" applyFill="1" applyBorder="1" applyAlignment="1">
      <alignment vertical="center"/>
    </xf>
    <xf numFmtId="0" fontId="30" fillId="0" borderId="0" xfId="43" applyFont="1" applyBorder="1" applyAlignment="1">
      <alignment vertical="center"/>
    </xf>
    <xf numFmtId="17" fontId="29" fillId="0" borderId="0" xfId="43" quotePrefix="1" applyNumberFormat="1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vertical="center"/>
    </xf>
    <xf numFmtId="0" fontId="28" fillId="0" borderId="0" xfId="43" applyFont="1" applyFill="1" applyBorder="1" applyAlignment="1">
      <alignment horizontal="left" vertical="center" indent="1"/>
    </xf>
    <xf numFmtId="0" fontId="29" fillId="38" borderId="0" xfId="43" applyFont="1" applyFill="1" applyAlignment="1">
      <alignment vertical="center"/>
    </xf>
    <xf numFmtId="4" fontId="30" fillId="38" borderId="0" xfId="43" applyNumberFormat="1" applyFont="1" applyFill="1" applyAlignment="1">
      <alignment horizontal="right" vertical="center"/>
    </xf>
    <xf numFmtId="2" fontId="28" fillId="0" borderId="0" xfId="43" applyNumberFormat="1" applyFont="1" applyAlignment="1">
      <alignment horizontal="right" vertical="center"/>
    </xf>
    <xf numFmtId="2" fontId="29" fillId="0" borderId="0" xfId="43" applyNumberFormat="1" applyFont="1" applyBorder="1" applyAlignment="1">
      <alignment horizontal="right" vertical="center"/>
    </xf>
    <xf numFmtId="0" fontId="38" fillId="0" borderId="0" xfId="43" applyFont="1" applyBorder="1" applyAlignment="1">
      <alignment vertical="center"/>
    </xf>
    <xf numFmtId="0" fontId="38" fillId="0" borderId="0" xfId="43" applyFont="1" applyBorder="1" applyAlignment="1">
      <alignment vertical="center" wrapText="1"/>
    </xf>
    <xf numFmtId="43" fontId="28" fillId="36" borderId="0" xfId="49" applyNumberFormat="1" applyFont="1" applyFill="1" applyBorder="1" applyAlignment="1">
      <alignment horizontal="right" vertical="center"/>
    </xf>
    <xf numFmtId="10" fontId="28" fillId="36" borderId="0" xfId="47" applyNumberFormat="1" applyFont="1" applyFill="1" applyBorder="1" applyAlignment="1">
      <alignment horizontal="right" vertical="center"/>
    </xf>
    <xf numFmtId="43" fontId="29" fillId="0" borderId="0" xfId="49" applyFont="1" applyFill="1" applyBorder="1" applyAlignment="1">
      <alignment vertical="center"/>
    </xf>
    <xf numFmtId="43" fontId="57" fillId="0" borderId="0" xfId="49" applyFont="1" applyFill="1" applyBorder="1" applyAlignment="1">
      <alignment vertical="center"/>
    </xf>
    <xf numFmtId="43" fontId="28" fillId="0" borderId="0" xfId="49" applyFont="1" applyAlignment="1">
      <alignment horizontal="right" vertical="center"/>
    </xf>
    <xf numFmtId="43" fontId="56" fillId="0" borderId="0" xfId="49" applyFont="1" applyAlignment="1">
      <alignment horizontal="right" vertical="center"/>
    </xf>
    <xf numFmtId="17" fontId="28" fillId="35" borderId="0" xfId="45" applyNumberFormat="1" applyFont="1" applyFill="1" applyBorder="1" applyAlignment="1">
      <alignment horizontal="left" vertical="center"/>
    </xf>
    <xf numFmtId="43" fontId="28" fillId="36" borderId="0" xfId="46" applyNumberFormat="1" applyFont="1" applyFill="1" applyBorder="1" applyAlignment="1">
      <alignment horizontal="right" vertical="center"/>
    </xf>
    <xf numFmtId="166" fontId="28" fillId="36" borderId="0" xfId="47" applyNumberFormat="1" applyFont="1" applyFill="1" applyBorder="1" applyAlignment="1">
      <alignment horizontal="right" vertical="center"/>
    </xf>
    <xf numFmtId="0" fontId="131" fillId="0" borderId="0" xfId="43" applyFont="1" applyBorder="1" applyAlignment="1">
      <alignment vertical="center"/>
    </xf>
    <xf numFmtId="0" fontId="29" fillId="37" borderId="49" xfId="43" applyFont="1" applyFill="1" applyBorder="1" applyAlignment="1">
      <alignment horizontal="right"/>
    </xf>
    <xf numFmtId="0" fontId="132" fillId="70" borderId="0" xfId="43" applyFont="1" applyFill="1" applyBorder="1" applyAlignment="1">
      <alignment vertical="center"/>
    </xf>
    <xf numFmtId="0" fontId="130" fillId="0" borderId="0" xfId="43" applyFont="1" applyFill="1" applyBorder="1" applyAlignment="1">
      <alignment vertical="center"/>
    </xf>
    <xf numFmtId="0" fontId="29" fillId="37" borderId="49" xfId="43" applyFont="1" applyFill="1" applyBorder="1" applyAlignment="1">
      <alignment vertical="center"/>
    </xf>
    <xf numFmtId="0" fontId="29" fillId="37" borderId="50" xfId="43" applyFont="1" applyFill="1" applyBorder="1" applyAlignment="1">
      <alignment vertical="center"/>
    </xf>
    <xf numFmtId="0" fontId="33" fillId="0" borderId="49" xfId="43" applyFont="1" applyFill="1" applyBorder="1" applyAlignment="1">
      <alignment vertical="center"/>
    </xf>
    <xf numFmtId="43" fontId="132" fillId="70" borderId="0" xfId="49" applyNumberFormat="1" applyFont="1" applyFill="1" applyBorder="1" applyAlignment="1">
      <alignment vertical="center"/>
    </xf>
    <xf numFmtId="43" fontId="130" fillId="36" borderId="0" xfId="49" applyNumberFormat="1" applyFont="1" applyFill="1" applyBorder="1" applyAlignment="1">
      <alignment vertical="center"/>
    </xf>
    <xf numFmtId="0" fontId="130" fillId="61" borderId="51" xfId="43" applyFont="1" applyFill="1" applyBorder="1" applyAlignment="1">
      <alignment vertical="center"/>
    </xf>
    <xf numFmtId="43" fontId="130" fillId="61" borderId="51" xfId="49" applyNumberFormat="1" applyFont="1" applyFill="1" applyBorder="1" applyAlignment="1">
      <alignment vertical="center"/>
    </xf>
    <xf numFmtId="0" fontId="28" fillId="0" borderId="0" xfId="34275" applyFont="1" applyAlignment="1">
      <alignment vertical="center"/>
    </xf>
    <xf numFmtId="0" fontId="29" fillId="37" borderId="50" xfId="34275" applyFont="1" applyFill="1" applyBorder="1" applyAlignment="1">
      <alignment vertical="center"/>
    </xf>
    <xf numFmtId="0" fontId="29" fillId="37" borderId="49" xfId="34275" applyFont="1" applyFill="1" applyBorder="1" applyAlignment="1">
      <alignment vertical="center"/>
    </xf>
    <xf numFmtId="0" fontId="29" fillId="37" borderId="49" xfId="34275" applyFont="1" applyFill="1" applyBorder="1" applyAlignment="1">
      <alignment horizontal="right"/>
    </xf>
    <xf numFmtId="0" fontId="29" fillId="38" borderId="0" xfId="34275" applyFont="1" applyFill="1" applyAlignment="1">
      <alignment vertical="center"/>
    </xf>
    <xf numFmtId="4" fontId="30" fillId="38" borderId="0" xfId="34275" applyNumberFormat="1" applyFont="1" applyFill="1" applyAlignment="1">
      <alignment horizontal="right" vertical="center"/>
    </xf>
    <xf numFmtId="0" fontId="29" fillId="0" borderId="0" xfId="34275" applyFont="1" applyFill="1" applyBorder="1" applyAlignment="1">
      <alignment horizontal="center" vertical="center"/>
    </xf>
    <xf numFmtId="17" fontId="29" fillId="0" borderId="0" xfId="34275" quotePrefix="1" applyNumberFormat="1" applyFont="1" applyFill="1" applyBorder="1" applyAlignment="1">
      <alignment horizontal="center" vertical="center"/>
    </xf>
    <xf numFmtId="43" fontId="29" fillId="0" borderId="0" xfId="306" quotePrefix="1" applyNumberFormat="1" applyFont="1" applyFill="1" applyBorder="1" applyAlignment="1">
      <alignment horizontal="center" vertical="center"/>
    </xf>
    <xf numFmtId="0" fontId="28" fillId="0" borderId="0" xfId="34275" applyFont="1" applyBorder="1" applyAlignment="1">
      <alignment vertical="center"/>
    </xf>
    <xf numFmtId="0" fontId="132" fillId="70" borderId="0" xfId="34275" applyFont="1" applyFill="1" applyBorder="1" applyAlignment="1">
      <alignment vertical="center"/>
    </xf>
    <xf numFmtId="43" fontId="132" fillId="70" borderId="0" xfId="306" applyNumberFormat="1" applyFont="1" applyFill="1" applyBorder="1" applyAlignment="1">
      <alignment vertical="center"/>
    </xf>
    <xf numFmtId="0" fontId="29" fillId="0" borderId="0" xfId="34275" applyFont="1" applyFill="1" applyBorder="1" applyAlignment="1">
      <alignment vertical="center"/>
    </xf>
    <xf numFmtId="2" fontId="29" fillId="0" borderId="0" xfId="34275" applyNumberFormat="1" applyFont="1" applyBorder="1" applyAlignment="1">
      <alignment horizontal="right" vertical="center"/>
    </xf>
    <xf numFmtId="0" fontId="130" fillId="61" borderId="51" xfId="34275" applyFont="1" applyFill="1" applyBorder="1" applyAlignment="1">
      <alignment vertical="center"/>
    </xf>
    <xf numFmtId="0" fontId="28" fillId="0" borderId="0" xfId="34275" applyFont="1" applyFill="1" applyBorder="1" applyAlignment="1">
      <alignment horizontal="left" vertical="center" indent="1"/>
    </xf>
    <xf numFmtId="0" fontId="28" fillId="38" borderId="0" xfId="34275" applyFont="1" applyFill="1" applyBorder="1" applyAlignment="1">
      <alignment vertical="center"/>
    </xf>
    <xf numFmtId="0" fontId="130" fillId="0" borderId="0" xfId="34275" applyFont="1" applyFill="1" applyBorder="1" applyAlignment="1">
      <alignment vertical="center"/>
    </xf>
    <xf numFmtId="43" fontId="130" fillId="36" borderId="0" xfId="306" applyNumberFormat="1" applyFont="1" applyFill="1" applyBorder="1" applyAlignment="1">
      <alignment vertical="center"/>
    </xf>
    <xf numFmtId="0" fontId="131" fillId="0" borderId="0" xfId="34275" applyFont="1" applyBorder="1" applyAlignment="1">
      <alignment vertical="center"/>
    </xf>
    <xf numFmtId="43" fontId="28" fillId="36" borderId="0" xfId="306" applyNumberFormat="1" applyFont="1" applyFill="1" applyBorder="1" applyAlignment="1">
      <alignment vertical="center"/>
    </xf>
    <xf numFmtId="43" fontId="130" fillId="36" borderId="0" xfId="49" applyNumberFormat="1" applyFont="1" applyFill="1" applyBorder="1" applyAlignment="1">
      <alignment horizontal="right" vertical="center"/>
    </xf>
    <xf numFmtId="43" fontId="130" fillId="36" borderId="0" xfId="306" applyNumberFormat="1" applyFont="1" applyFill="1" applyBorder="1" applyAlignment="1">
      <alignment horizontal="right" vertical="center"/>
    </xf>
    <xf numFmtId="43" fontId="28" fillId="36" borderId="0" xfId="306" applyNumberFormat="1" applyFont="1" applyFill="1" applyBorder="1" applyAlignment="1">
      <alignment horizontal="right" vertical="center"/>
    </xf>
    <xf numFmtId="0" fontId="33" fillId="0" borderId="49" xfId="34275" applyFont="1" applyFill="1" applyBorder="1" applyAlignment="1">
      <alignment vertical="center"/>
    </xf>
    <xf numFmtId="43" fontId="33" fillId="0" borderId="49" xfId="34275" applyNumberFormat="1" applyFont="1" applyFill="1" applyBorder="1" applyAlignment="1">
      <alignment vertical="center"/>
    </xf>
    <xf numFmtId="0" fontId="28" fillId="38" borderId="0" xfId="34275" applyFont="1" applyFill="1" applyBorder="1" applyAlignment="1">
      <alignment horizontal="right" vertical="center"/>
    </xf>
    <xf numFmtId="43" fontId="28" fillId="38" borderId="0" xfId="306" applyNumberFormat="1" applyFont="1" applyFill="1" applyBorder="1" applyAlignment="1">
      <alignment horizontal="right" vertical="center"/>
    </xf>
    <xf numFmtId="43" fontId="28" fillId="0" borderId="0" xfId="306" applyNumberFormat="1" applyFont="1" applyAlignment="1">
      <alignment vertical="center"/>
    </xf>
    <xf numFmtId="43" fontId="28" fillId="0" borderId="0" xfId="306" applyNumberFormat="1" applyFont="1" applyFill="1" applyAlignment="1">
      <alignment vertical="center"/>
    </xf>
    <xf numFmtId="43" fontId="28" fillId="0" borderId="0" xfId="49" applyNumberFormat="1" applyFont="1" applyFill="1" applyBorder="1" applyAlignment="1">
      <alignment horizontal="right" vertical="center"/>
    </xf>
    <xf numFmtId="0" fontId="28" fillId="0" borderId="0" xfId="34275" applyFont="1" applyFill="1" applyAlignment="1">
      <alignment vertical="center"/>
    </xf>
    <xf numFmtId="43" fontId="28" fillId="0" borderId="0" xfId="34275" applyNumberFormat="1" applyFont="1" applyFill="1" applyAlignment="1">
      <alignment vertical="center"/>
    </xf>
    <xf numFmtId="0" fontId="28" fillId="0" borderId="22" xfId="34275" applyFont="1" applyBorder="1" applyAlignment="1">
      <alignment vertical="center"/>
    </xf>
    <xf numFmtId="17" fontId="28" fillId="0" borderId="22" xfId="34275" applyNumberFormat="1" applyFont="1" applyBorder="1" applyAlignment="1">
      <alignment vertical="center"/>
    </xf>
    <xf numFmtId="43" fontId="28" fillId="0" borderId="0" xfId="34275" applyNumberFormat="1" applyFont="1" applyAlignment="1">
      <alignment vertical="center"/>
    </xf>
    <xf numFmtId="43" fontId="28" fillId="0" borderId="22" xfId="34275" applyNumberFormat="1" applyFont="1" applyBorder="1" applyAlignment="1">
      <alignment vertical="center"/>
    </xf>
    <xf numFmtId="43" fontId="28" fillId="0" borderId="0" xfId="34275" applyNumberFormat="1" applyFont="1" applyBorder="1" applyAlignment="1">
      <alignment vertical="center"/>
    </xf>
    <xf numFmtId="17" fontId="28" fillId="0" borderId="0" xfId="34275" applyNumberFormat="1" applyFont="1" applyBorder="1" applyAlignment="1">
      <alignment vertical="center"/>
    </xf>
    <xf numFmtId="0" fontId="18" fillId="0" borderId="0" xfId="34275" applyFont="1"/>
    <xf numFmtId="14" fontId="18" fillId="0" borderId="0" xfId="34275" applyNumberFormat="1" applyFont="1"/>
    <xf numFmtId="196" fontId="18" fillId="0" borderId="0" xfId="34275" applyNumberFormat="1" applyFont="1"/>
    <xf numFmtId="0" fontId="134" fillId="35" borderId="32" xfId="0" applyFont="1" applyFill="1" applyBorder="1"/>
    <xf numFmtId="0" fontId="134" fillId="35" borderId="25" xfId="0" applyFont="1" applyFill="1" applyBorder="1"/>
    <xf numFmtId="0" fontId="134" fillId="35" borderId="52" xfId="0" applyFont="1" applyFill="1" applyBorder="1"/>
    <xf numFmtId="0" fontId="135" fillId="36" borderId="0" xfId="0" applyFont="1" applyFill="1"/>
    <xf numFmtId="0" fontId="134" fillId="35" borderId="53" xfId="0" applyFont="1" applyFill="1" applyBorder="1"/>
    <xf numFmtId="0" fontId="134" fillId="35" borderId="0" xfId="0" applyFont="1" applyFill="1" applyBorder="1"/>
    <xf numFmtId="0" fontId="134" fillId="35" borderId="54" xfId="0" applyFont="1" applyFill="1" applyBorder="1"/>
    <xf numFmtId="0" fontId="135" fillId="0" borderId="0" xfId="0" applyFont="1"/>
    <xf numFmtId="0" fontId="134" fillId="35" borderId="55" xfId="0" applyFont="1" applyFill="1" applyBorder="1"/>
    <xf numFmtId="0" fontId="134" fillId="35" borderId="22" xfId="0" applyFont="1" applyFill="1" applyBorder="1"/>
    <xf numFmtId="0" fontId="134" fillId="35" borderId="56" xfId="0" applyFont="1" applyFill="1" applyBorder="1"/>
    <xf numFmtId="0" fontId="135" fillId="35" borderId="0" xfId="0" applyFont="1" applyFill="1" applyBorder="1"/>
    <xf numFmtId="0" fontId="135" fillId="35" borderId="54" xfId="0" applyFont="1" applyFill="1" applyBorder="1"/>
    <xf numFmtId="0" fontId="135" fillId="35" borderId="53" xfId="0" applyFont="1" applyFill="1" applyBorder="1"/>
    <xf numFmtId="0" fontId="135" fillId="35" borderId="0" xfId="0" applyFont="1" applyFill="1" applyBorder="1" applyAlignment="1">
      <alignment wrapText="1"/>
    </xf>
    <xf numFmtId="0" fontId="135" fillId="35" borderId="55" xfId="0" applyFont="1" applyFill="1" applyBorder="1"/>
    <xf numFmtId="0" fontId="135" fillId="35" borderId="22" xfId="0" applyFont="1" applyFill="1" applyBorder="1"/>
    <xf numFmtId="0" fontId="135" fillId="35" borderId="56" xfId="0" applyFont="1" applyFill="1" applyBorder="1"/>
    <xf numFmtId="0" fontId="137" fillId="35" borderId="53" xfId="0" applyFont="1" applyFill="1" applyBorder="1"/>
    <xf numFmtId="0" fontId="137" fillId="35" borderId="0" xfId="0" applyFont="1" applyFill="1" applyBorder="1"/>
    <xf numFmtId="0" fontId="137" fillId="35" borderId="54" xfId="0" applyFont="1" applyFill="1" applyBorder="1"/>
    <xf numFmtId="0" fontId="137" fillId="36" borderId="0" xfId="0" applyFont="1" applyFill="1"/>
    <xf numFmtId="0" fontId="138" fillId="35" borderId="53" xfId="0" applyFont="1" applyFill="1" applyBorder="1"/>
    <xf numFmtId="0" fontId="138" fillId="35" borderId="0" xfId="0" applyFont="1" applyFill="1" applyBorder="1"/>
    <xf numFmtId="0" fontId="138" fillId="35" borderId="54" xfId="0" applyFont="1" applyFill="1" applyBorder="1"/>
    <xf numFmtId="0" fontId="138" fillId="36" borderId="0" xfId="0" applyFont="1" applyFill="1"/>
    <xf numFmtId="0" fontId="137" fillId="35" borderId="0" xfId="0" applyFont="1" applyFill="1" applyBorder="1" applyAlignment="1">
      <alignment wrapText="1"/>
    </xf>
    <xf numFmtId="0" fontId="138" fillId="35" borderId="0" xfId="0" applyFont="1" applyFill="1" applyBorder="1" applyAlignment="1">
      <alignment wrapText="1"/>
    </xf>
    <xf numFmtId="0" fontId="139" fillId="35" borderId="54" xfId="0" applyFont="1" applyFill="1" applyBorder="1"/>
    <xf numFmtId="0" fontId="136" fillId="35" borderId="53" xfId="0" applyFont="1" applyFill="1" applyBorder="1" applyAlignment="1">
      <alignment horizontal="left"/>
    </xf>
    <xf numFmtId="0" fontId="136" fillId="35" borderId="0" xfId="0" applyFont="1" applyFill="1" applyBorder="1" applyAlignment="1">
      <alignment horizontal="left"/>
    </xf>
    <xf numFmtId="0" fontId="136" fillId="35" borderId="54" xfId="0" applyFont="1" applyFill="1" applyBorder="1" applyAlignment="1">
      <alignment horizontal="left"/>
    </xf>
    <xf numFmtId="0" fontId="20" fillId="0" borderId="0" xfId="43" applyFont="1" applyAlignment="1" applyProtection="1">
      <alignment horizontal="center"/>
    </xf>
    <xf numFmtId="49" fontId="46" fillId="0" borderId="0" xfId="43" applyNumberFormat="1" applyFont="1" applyFill="1" applyAlignment="1">
      <alignment horizontal="center"/>
    </xf>
    <xf numFmtId="49" fontId="47" fillId="0" borderId="0" xfId="43" applyNumberFormat="1" applyFont="1" applyFill="1" applyAlignment="1">
      <alignment horizontal="center"/>
    </xf>
    <xf numFmtId="17" fontId="29" fillId="35" borderId="0" xfId="45" quotePrefix="1" applyNumberFormat="1" applyFont="1" applyFill="1" applyBorder="1" applyAlignment="1">
      <alignment horizontal="center" vertical="center"/>
    </xf>
    <xf numFmtId="0" fontId="30" fillId="35" borderId="0" xfId="48" applyFont="1" applyFill="1" applyBorder="1" applyAlignment="1">
      <alignment horizontal="left" vertical="center" wrapText="1"/>
    </xf>
    <xf numFmtId="0" fontId="30" fillId="35" borderId="0" xfId="48" applyFont="1" applyFill="1" applyBorder="1" applyAlignment="1">
      <alignment horizontal="left"/>
    </xf>
    <xf numFmtId="0" fontId="38" fillId="0" borderId="0" xfId="34275" applyFont="1" applyBorder="1" applyAlignment="1">
      <alignment horizontal="left" vertical="center" wrapText="1"/>
    </xf>
    <xf numFmtId="197" fontId="0" fillId="0" borderId="0" xfId="0" applyNumberFormat="1"/>
    <xf numFmtId="2" fontId="0" fillId="0" borderId="0" xfId="0" applyNumberFormat="1"/>
  </cellXfs>
  <cellStyles count="3427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20% - Ênfase1 10" xfId="1853"/>
    <cellStyle name="20% - Ênfase1 10 2" xfId="7913"/>
    <cellStyle name="20% - Ênfase1 10 2 2" xfId="11377"/>
    <cellStyle name="20% - Ênfase1 10 3" xfId="4463"/>
    <cellStyle name="20% - Ênfase1 11" xfId="2317"/>
    <cellStyle name="20% - Ênfase1 11 2" xfId="8967"/>
    <cellStyle name="20% - Ênfase1 11 2 2" xfId="11378"/>
    <cellStyle name="20% - Ênfase1 11 3" xfId="4464"/>
    <cellStyle name="20% - Ênfase1 12" xfId="2318"/>
    <cellStyle name="20% - Ênfase1 12 2" xfId="8968"/>
    <cellStyle name="20% - Ênfase1 12 2 2" xfId="11379"/>
    <cellStyle name="20% - Ênfase1 12 3" xfId="4465"/>
    <cellStyle name="20% - Ênfase1 13" xfId="2319"/>
    <cellStyle name="20% - Ênfase1 13 2" xfId="8969"/>
    <cellStyle name="20% - Ênfase1 13 2 2" xfId="11380"/>
    <cellStyle name="20% - Ênfase1 13 3" xfId="4466"/>
    <cellStyle name="20% - Ênfase1 14" xfId="2320"/>
    <cellStyle name="20% - Ênfase1 14 2" xfId="8970"/>
    <cellStyle name="20% - Ênfase1 14 2 2" xfId="11381"/>
    <cellStyle name="20% - Ênfase1 14 3" xfId="4467"/>
    <cellStyle name="20% - Ênfase1 15" xfId="2321"/>
    <cellStyle name="20% - Ênfase1 15 2" xfId="8971"/>
    <cellStyle name="20% - Ênfase1 15 2 2" xfId="11382"/>
    <cellStyle name="20% - Ênfase1 15 3" xfId="4468"/>
    <cellStyle name="20% - Ênfase1 16" xfId="2322"/>
    <cellStyle name="20% - Ênfase1 16 2" xfId="8972"/>
    <cellStyle name="20% - Ênfase1 16 2 2" xfId="11383"/>
    <cellStyle name="20% - Ênfase1 16 3" xfId="4469"/>
    <cellStyle name="20% - Ênfase1 17" xfId="2323"/>
    <cellStyle name="20% - Ênfase1 17 2" xfId="8973"/>
    <cellStyle name="20% - Ênfase1 17 2 2" xfId="11384"/>
    <cellStyle name="20% - Ênfase1 17 3" xfId="4470"/>
    <cellStyle name="20% - Ênfase1 18" xfId="2324"/>
    <cellStyle name="20% - Ênfase1 18 2" xfId="8974"/>
    <cellStyle name="20% - Ênfase1 18 2 2" xfId="11385"/>
    <cellStyle name="20% - Ênfase1 18 3" xfId="4471"/>
    <cellStyle name="20% - Ênfase1 19" xfId="2325"/>
    <cellStyle name="20% - Ênfase1 19 2" xfId="8975"/>
    <cellStyle name="20% - Ênfase1 19 2 2" xfId="11386"/>
    <cellStyle name="20% - Ênfase1 19 3" xfId="4472"/>
    <cellStyle name="20% - Ênfase1 2" xfId="1854"/>
    <cellStyle name="20% - Ênfase1 2 2" xfId="7914"/>
    <cellStyle name="20% - Ênfase1 2 2 2" xfId="11387"/>
    <cellStyle name="20% - Ênfase1 2 3" xfId="4473"/>
    <cellStyle name="20% - Ênfase1 2 4" xfId="26628"/>
    <cellStyle name="20% - Ênfase1 20" xfId="2326"/>
    <cellStyle name="20% - Ênfase1 20 2" xfId="8976"/>
    <cellStyle name="20% - Ênfase1 20 2 2" xfId="11388"/>
    <cellStyle name="20% - Ênfase1 20 3" xfId="4474"/>
    <cellStyle name="20% - Ênfase1 21" xfId="2327"/>
    <cellStyle name="20% - Ênfase1 21 2" xfId="8977"/>
    <cellStyle name="20% - Ênfase1 21 2 2" xfId="11389"/>
    <cellStyle name="20% - Ênfase1 21 3" xfId="4475"/>
    <cellStyle name="20% - Ênfase1 22" xfId="2328"/>
    <cellStyle name="20% - Ênfase1 22 2" xfId="8978"/>
    <cellStyle name="20% - Ênfase1 22 2 2" xfId="11390"/>
    <cellStyle name="20% - Ênfase1 22 3" xfId="4476"/>
    <cellStyle name="20% - Ênfase1 23" xfId="2329"/>
    <cellStyle name="20% - Ênfase1 23 2" xfId="8979"/>
    <cellStyle name="20% - Ênfase1 23 2 2" xfId="11391"/>
    <cellStyle name="20% - Ênfase1 23 3" xfId="4477"/>
    <cellStyle name="20% - Ênfase1 24" xfId="2330"/>
    <cellStyle name="20% - Ênfase1 24 2" xfId="8980"/>
    <cellStyle name="20% - Ênfase1 24 2 2" xfId="11392"/>
    <cellStyle name="20% - Ênfase1 24 3" xfId="4478"/>
    <cellStyle name="20% - Ênfase1 25" xfId="2331"/>
    <cellStyle name="20% - Ênfase1 25 2" xfId="8981"/>
    <cellStyle name="20% - Ênfase1 25 2 2" xfId="11393"/>
    <cellStyle name="20% - Ênfase1 25 3" xfId="4479"/>
    <cellStyle name="20% - Ênfase1 26" xfId="2332"/>
    <cellStyle name="20% - Ênfase1 26 2" xfId="8982"/>
    <cellStyle name="20% - Ênfase1 26 2 2" xfId="11394"/>
    <cellStyle name="20% - Ênfase1 26 3" xfId="4480"/>
    <cellStyle name="20% - Ênfase1 27" xfId="2333"/>
    <cellStyle name="20% - Ênfase1 27 2" xfId="8983"/>
    <cellStyle name="20% - Ênfase1 27 2 2" xfId="11395"/>
    <cellStyle name="20% - Ênfase1 27 3" xfId="4481"/>
    <cellStyle name="20% - Ênfase1 28" xfId="2334"/>
    <cellStyle name="20% - Ênfase1 28 2" xfId="8984"/>
    <cellStyle name="20% - Ênfase1 28 2 2" xfId="11396"/>
    <cellStyle name="20% - Ênfase1 28 3" xfId="4482"/>
    <cellStyle name="20% - Ênfase1 29" xfId="2335"/>
    <cellStyle name="20% - Ênfase1 29 2" xfId="8985"/>
    <cellStyle name="20% - Ênfase1 29 2 2" xfId="11397"/>
    <cellStyle name="20% - Ênfase1 29 3" xfId="4483"/>
    <cellStyle name="20% - Ênfase1 3" xfId="1855"/>
    <cellStyle name="20% - Ênfase1 3 2" xfId="7915"/>
    <cellStyle name="20% - Ênfase1 3 2 2" xfId="11398"/>
    <cellStyle name="20% - Ênfase1 3 3" xfId="4484"/>
    <cellStyle name="20% - Ênfase1 3 4" xfId="26644"/>
    <cellStyle name="20% - Ênfase1 30" xfId="2336"/>
    <cellStyle name="20% - Ênfase1 30 2" xfId="8986"/>
    <cellStyle name="20% - Ênfase1 30 2 2" xfId="11399"/>
    <cellStyle name="20% - Ênfase1 30 3" xfId="4485"/>
    <cellStyle name="20% - Ênfase1 31" xfId="2337"/>
    <cellStyle name="20% - Ênfase1 31 2" xfId="8987"/>
    <cellStyle name="20% - Ênfase1 31 2 2" xfId="11400"/>
    <cellStyle name="20% - Ênfase1 31 3" xfId="4486"/>
    <cellStyle name="20% - Ênfase1 32" xfId="2338"/>
    <cellStyle name="20% - Ênfase1 32 2" xfId="8988"/>
    <cellStyle name="20% - Ênfase1 32 2 2" xfId="11401"/>
    <cellStyle name="20% - Ênfase1 32 3" xfId="4487"/>
    <cellStyle name="20% - Ênfase1 33" xfId="2339"/>
    <cellStyle name="20% - Ênfase1 33 2" xfId="8989"/>
    <cellStyle name="20% - Ênfase1 33 2 2" xfId="11402"/>
    <cellStyle name="20% - Ênfase1 33 3" xfId="4488"/>
    <cellStyle name="20% - Ênfase1 34" xfId="2340"/>
    <cellStyle name="20% - Ênfase1 34 2" xfId="8990"/>
    <cellStyle name="20% - Ênfase1 34 2 2" xfId="11403"/>
    <cellStyle name="20% - Ênfase1 34 3" xfId="4489"/>
    <cellStyle name="20% - Ênfase1 35" xfId="2341"/>
    <cellStyle name="20% - Ênfase1 35 2" xfId="8991"/>
    <cellStyle name="20% - Ênfase1 35 2 2" xfId="11404"/>
    <cellStyle name="20% - Ênfase1 35 3" xfId="4490"/>
    <cellStyle name="20% - Ênfase1 36" xfId="2342"/>
    <cellStyle name="20% - Ênfase1 36 2" xfId="8992"/>
    <cellStyle name="20% - Ênfase1 36 2 2" xfId="11405"/>
    <cellStyle name="20% - Ênfase1 36 3" xfId="4491"/>
    <cellStyle name="20% - Ênfase1 37" xfId="2343"/>
    <cellStyle name="20% - Ênfase1 37 2" xfId="8993"/>
    <cellStyle name="20% - Ênfase1 37 2 2" xfId="11406"/>
    <cellStyle name="20% - Ênfase1 37 3" xfId="4492"/>
    <cellStyle name="20% - Ênfase1 38" xfId="2344"/>
    <cellStyle name="20% - Ênfase1 38 2" xfId="8994"/>
    <cellStyle name="20% - Ênfase1 38 2 2" xfId="11407"/>
    <cellStyle name="20% - Ênfase1 38 3" xfId="4493"/>
    <cellStyle name="20% - Ênfase1 39" xfId="2345"/>
    <cellStyle name="20% - Ênfase1 39 2" xfId="8995"/>
    <cellStyle name="20% - Ênfase1 39 2 2" xfId="11408"/>
    <cellStyle name="20% - Ênfase1 39 3" xfId="4494"/>
    <cellStyle name="20% - Ênfase1 4" xfId="1856"/>
    <cellStyle name="20% - Ênfase1 4 2" xfId="3907"/>
    <cellStyle name="20% - Ênfase1 4 2 2" xfId="10501"/>
    <cellStyle name="20% - Ênfase1 4 2 2 2" xfId="11409"/>
    <cellStyle name="20% - Ênfase1 4 2 3" xfId="4496"/>
    <cellStyle name="20% - Ênfase1 4 3" xfId="7178"/>
    <cellStyle name="20% - Ênfase1 4 3 2" xfId="10643"/>
    <cellStyle name="20% - Ênfase1 4 3 2 2" xfId="11410"/>
    <cellStyle name="20% - Ênfase1 4 4" xfId="7916"/>
    <cellStyle name="20% - Ênfase1 4 4 2" xfId="11411"/>
    <cellStyle name="20% - Ênfase1 4 5" xfId="4495"/>
    <cellStyle name="20% - Ênfase1 40" xfId="2346"/>
    <cellStyle name="20% - Ênfase1 40 2" xfId="8996"/>
    <cellStyle name="20% - Ênfase1 40 2 2" xfId="11412"/>
    <cellStyle name="20% - Ênfase1 40 3" xfId="4497"/>
    <cellStyle name="20% - Ênfase1 41" xfId="2347"/>
    <cellStyle name="20% - Ênfase1 41 2" xfId="8997"/>
    <cellStyle name="20% - Ênfase1 41 2 2" xfId="11413"/>
    <cellStyle name="20% - Ênfase1 41 3" xfId="4498"/>
    <cellStyle name="20% - Ênfase1 42" xfId="2348"/>
    <cellStyle name="20% - Ênfase1 42 2" xfId="8998"/>
    <cellStyle name="20% - Ênfase1 42 2 2" xfId="11414"/>
    <cellStyle name="20% - Ênfase1 42 3" xfId="4499"/>
    <cellStyle name="20% - Ênfase1 43" xfId="2349"/>
    <cellStyle name="20% - Ênfase1 43 2" xfId="8999"/>
    <cellStyle name="20% - Ênfase1 43 2 2" xfId="11415"/>
    <cellStyle name="20% - Ênfase1 43 3" xfId="4500"/>
    <cellStyle name="20% - Ênfase1 44" xfId="2350"/>
    <cellStyle name="20% - Ênfase1 44 2" xfId="9000"/>
    <cellStyle name="20% - Ênfase1 44 2 2" xfId="11416"/>
    <cellStyle name="20% - Ênfase1 44 3" xfId="4501"/>
    <cellStyle name="20% - Ênfase1 45" xfId="2351"/>
    <cellStyle name="20% - Ênfase1 45 2" xfId="9001"/>
    <cellStyle name="20% - Ênfase1 45 2 2" xfId="11417"/>
    <cellStyle name="20% - Ênfase1 45 3" xfId="4502"/>
    <cellStyle name="20% - Ênfase1 46" xfId="2352"/>
    <cellStyle name="20% - Ênfase1 46 2" xfId="9002"/>
    <cellStyle name="20% - Ênfase1 46 2 2" xfId="11418"/>
    <cellStyle name="20% - Ênfase1 46 3" xfId="4503"/>
    <cellStyle name="20% - Ênfase1 47" xfId="2353"/>
    <cellStyle name="20% - Ênfase1 47 2" xfId="9003"/>
    <cellStyle name="20% - Ênfase1 47 2 2" xfId="11419"/>
    <cellStyle name="20% - Ênfase1 47 3" xfId="4504"/>
    <cellStyle name="20% - Ênfase1 48" xfId="2354"/>
    <cellStyle name="20% - Ênfase1 48 2" xfId="9004"/>
    <cellStyle name="20% - Ênfase1 48 2 2" xfId="11420"/>
    <cellStyle name="20% - Ênfase1 48 3" xfId="4505"/>
    <cellStyle name="20% - Ênfase1 49" xfId="2355"/>
    <cellStyle name="20% - Ênfase1 49 2" xfId="7179"/>
    <cellStyle name="20% - Ênfase1 49 2 2" xfId="10644"/>
    <cellStyle name="20% - Ênfase1 49 2 2 2" xfId="11421"/>
    <cellStyle name="20% - Ênfase1 49 3" xfId="9005"/>
    <cellStyle name="20% - Ênfase1 49 3 2" xfId="11422"/>
    <cellStyle name="20% - Ênfase1 49 4" xfId="4506"/>
    <cellStyle name="20% - Ênfase1 5" xfId="1857"/>
    <cellStyle name="20% - Ênfase1 5 2" xfId="3894"/>
    <cellStyle name="20% - Ênfase1 5 2 10" xfId="21165"/>
    <cellStyle name="20% - Ênfase1 5 2 10 2" xfId="28843"/>
    <cellStyle name="20% - Ênfase1 5 2 11" xfId="26656"/>
    <cellStyle name="20% - Ênfase1 5 2 12" xfId="27625"/>
    <cellStyle name="20% - Ênfase1 5 2 13" xfId="19947"/>
    <cellStyle name="20% - Ênfase1 5 2 2" xfId="4103"/>
    <cellStyle name="20% - Ênfase1 5 2 2 10" xfId="21219"/>
    <cellStyle name="20% - Ênfase1 5 2 2 10 2" xfId="28897"/>
    <cellStyle name="20% - Ênfase1 5 2 2 11" xfId="26657"/>
    <cellStyle name="20% - Ênfase1 5 2 2 12" xfId="27681"/>
    <cellStyle name="20% - Ênfase1 5 2 2 13" xfId="20003"/>
    <cellStyle name="20% - Ênfase1 5 2 2 2" xfId="4298"/>
    <cellStyle name="20% - Ênfase1 5 2 2 2 10" xfId="26658"/>
    <cellStyle name="20% - Ênfase1 5 2 2 2 11" xfId="27766"/>
    <cellStyle name="20% - Ênfase1 5 2 2 2 12" xfId="20088"/>
    <cellStyle name="20% - Ênfase1 5 2 2 2 2" xfId="15096"/>
    <cellStyle name="20% - Ênfase1 5 2 2 2 2 2" xfId="16377"/>
    <cellStyle name="20% - Ênfase1 5 2 2 2 2 2 2" xfId="18491"/>
    <cellStyle name="20% - Ênfase1 5 2 2 2 2 2 2 2" xfId="32887"/>
    <cellStyle name="20% - Ênfase1 5 2 2 2 2 2 2 3" xfId="25209"/>
    <cellStyle name="20% - Ênfase1 5 2 2 2 2 2 3" xfId="19744"/>
    <cellStyle name="20% - Ênfase1 5 2 2 2 2 2 3 2" xfId="34137"/>
    <cellStyle name="20% - Ênfase1 5 2 2 2 2 2 3 3" xfId="26459"/>
    <cellStyle name="20% - Ênfase1 5 2 2 2 2 2 4" xfId="23102"/>
    <cellStyle name="20% - Ênfase1 5 2 2 2 2 2 4 2" xfId="30780"/>
    <cellStyle name="20% - Ênfase1 5 2 2 2 2 2 5" xfId="28674"/>
    <cellStyle name="20% - Ênfase1 5 2 2 2 2 2 6" xfId="20996"/>
    <cellStyle name="20% - Ênfase1 5 2 2 2 2 3" xfId="15736"/>
    <cellStyle name="20% - Ênfase1 5 2 2 2 2 3 2" xfId="17866"/>
    <cellStyle name="20% - Ênfase1 5 2 2 2 2 3 2 2" xfId="32262"/>
    <cellStyle name="20% - Ênfase1 5 2 2 2 2 3 2 3" xfId="24584"/>
    <cellStyle name="20% - Ênfase1 5 2 2 2 2 3 3" xfId="30155"/>
    <cellStyle name="20% - Ênfase1 5 2 2 2 2 3 4" xfId="22477"/>
    <cellStyle name="20% - Ênfase1 5 2 2 2 2 4" xfId="17241"/>
    <cellStyle name="20% - Ênfase1 5 2 2 2 2 4 2" xfId="31637"/>
    <cellStyle name="20% - Ênfase1 5 2 2 2 2 4 3" xfId="23959"/>
    <cellStyle name="20% - Ênfase1 5 2 2 2 2 5" xfId="19119"/>
    <cellStyle name="20% - Ênfase1 5 2 2 2 2 5 2" xfId="33512"/>
    <cellStyle name="20% - Ênfase1 5 2 2 2 2 5 3" xfId="25834"/>
    <cellStyle name="20% - Ênfase1 5 2 2 2 2 6" xfId="21852"/>
    <cellStyle name="20% - Ênfase1 5 2 2 2 2 6 2" xfId="29530"/>
    <cellStyle name="20% - Ênfase1 5 2 2 2 2 7" xfId="26659"/>
    <cellStyle name="20% - Ênfase1 5 2 2 2 2 8" xfId="28049"/>
    <cellStyle name="20% - Ênfase1 5 2 2 2 2 9" xfId="20371"/>
    <cellStyle name="20% - Ênfase1 5 2 2 2 3" xfId="15122"/>
    <cellStyle name="20% - Ênfase1 5 2 2 2 3 2" xfId="16403"/>
    <cellStyle name="20% - Ênfase1 5 2 2 2 3 2 2" xfId="18517"/>
    <cellStyle name="20% - Ênfase1 5 2 2 2 3 2 2 2" xfId="32913"/>
    <cellStyle name="20% - Ênfase1 5 2 2 2 3 2 2 3" xfId="25235"/>
    <cellStyle name="20% - Ênfase1 5 2 2 2 3 2 3" xfId="19770"/>
    <cellStyle name="20% - Ênfase1 5 2 2 2 3 2 3 2" xfId="34163"/>
    <cellStyle name="20% - Ênfase1 5 2 2 2 3 2 3 3" xfId="26485"/>
    <cellStyle name="20% - Ênfase1 5 2 2 2 3 2 4" xfId="23128"/>
    <cellStyle name="20% - Ênfase1 5 2 2 2 3 2 4 2" xfId="30806"/>
    <cellStyle name="20% - Ênfase1 5 2 2 2 3 2 5" xfId="28700"/>
    <cellStyle name="20% - Ênfase1 5 2 2 2 3 2 6" xfId="21022"/>
    <cellStyle name="20% - Ênfase1 5 2 2 2 3 3" xfId="15762"/>
    <cellStyle name="20% - Ênfase1 5 2 2 2 3 3 2" xfId="17892"/>
    <cellStyle name="20% - Ênfase1 5 2 2 2 3 3 2 2" xfId="32288"/>
    <cellStyle name="20% - Ênfase1 5 2 2 2 3 3 2 3" xfId="24610"/>
    <cellStyle name="20% - Ênfase1 5 2 2 2 3 3 3" xfId="30181"/>
    <cellStyle name="20% - Ênfase1 5 2 2 2 3 3 4" xfId="22503"/>
    <cellStyle name="20% - Ênfase1 5 2 2 2 3 4" xfId="17267"/>
    <cellStyle name="20% - Ênfase1 5 2 2 2 3 4 2" xfId="31663"/>
    <cellStyle name="20% - Ênfase1 5 2 2 2 3 4 3" xfId="23985"/>
    <cellStyle name="20% - Ênfase1 5 2 2 2 3 5" xfId="19145"/>
    <cellStyle name="20% - Ênfase1 5 2 2 2 3 5 2" xfId="33538"/>
    <cellStyle name="20% - Ênfase1 5 2 2 2 3 5 3" xfId="25860"/>
    <cellStyle name="20% - Ênfase1 5 2 2 2 3 6" xfId="21878"/>
    <cellStyle name="20% - Ênfase1 5 2 2 2 3 6 2" xfId="29556"/>
    <cellStyle name="20% - Ênfase1 5 2 2 2 3 7" xfId="26660"/>
    <cellStyle name="20% - Ênfase1 5 2 2 2 3 8" xfId="28075"/>
    <cellStyle name="20% - Ênfase1 5 2 2 2 3 9" xfId="20397"/>
    <cellStyle name="20% - Ênfase1 5 2 2 2 4" xfId="15213"/>
    <cellStyle name="20% - Ênfase1 5 2 2 2 4 2" xfId="16487"/>
    <cellStyle name="20% - Ênfase1 5 2 2 2 4 2 2" xfId="18601"/>
    <cellStyle name="20% - Ênfase1 5 2 2 2 4 2 2 2" xfId="32997"/>
    <cellStyle name="20% - Ênfase1 5 2 2 2 4 2 2 3" xfId="25319"/>
    <cellStyle name="20% - Ênfase1 5 2 2 2 4 2 3" xfId="19854"/>
    <cellStyle name="20% - Ênfase1 5 2 2 2 4 2 3 2" xfId="34247"/>
    <cellStyle name="20% - Ênfase1 5 2 2 2 4 2 3 3" xfId="26569"/>
    <cellStyle name="20% - Ênfase1 5 2 2 2 4 2 4" xfId="23212"/>
    <cellStyle name="20% - Ênfase1 5 2 2 2 4 2 4 2" xfId="30890"/>
    <cellStyle name="20% - Ênfase1 5 2 2 2 4 2 5" xfId="28784"/>
    <cellStyle name="20% - Ênfase1 5 2 2 2 4 2 6" xfId="21106"/>
    <cellStyle name="20% - Ênfase1 5 2 2 2 4 3" xfId="15846"/>
    <cellStyle name="20% - Ênfase1 5 2 2 2 4 3 2" xfId="17976"/>
    <cellStyle name="20% - Ênfase1 5 2 2 2 4 3 2 2" xfId="32372"/>
    <cellStyle name="20% - Ênfase1 5 2 2 2 4 3 2 3" xfId="24694"/>
    <cellStyle name="20% - Ênfase1 5 2 2 2 4 3 3" xfId="30265"/>
    <cellStyle name="20% - Ênfase1 5 2 2 2 4 3 4" xfId="22587"/>
    <cellStyle name="20% - Ênfase1 5 2 2 2 4 4" xfId="17351"/>
    <cellStyle name="20% - Ênfase1 5 2 2 2 4 4 2" xfId="31747"/>
    <cellStyle name="20% - Ênfase1 5 2 2 2 4 4 3" xfId="24069"/>
    <cellStyle name="20% - Ênfase1 5 2 2 2 4 5" xfId="19229"/>
    <cellStyle name="20% - Ênfase1 5 2 2 2 4 5 2" xfId="33622"/>
    <cellStyle name="20% - Ênfase1 5 2 2 2 4 5 3" xfId="25944"/>
    <cellStyle name="20% - Ênfase1 5 2 2 2 4 6" xfId="21962"/>
    <cellStyle name="20% - Ênfase1 5 2 2 2 4 6 2" xfId="29640"/>
    <cellStyle name="20% - Ênfase1 5 2 2 2 4 7" xfId="26661"/>
    <cellStyle name="20% - Ênfase1 5 2 2 2 4 8" xfId="28159"/>
    <cellStyle name="20% - Ênfase1 5 2 2 2 4 9" xfId="20481"/>
    <cellStyle name="20% - Ênfase1 5 2 2 2 5" xfId="11423"/>
    <cellStyle name="20% - Ênfase1 5 2 2 2 5 2" xfId="16078"/>
    <cellStyle name="20% - Ênfase1 5 2 2 2 5 2 2" xfId="18208"/>
    <cellStyle name="20% - Ênfase1 5 2 2 2 5 2 2 2" xfId="32604"/>
    <cellStyle name="20% - Ênfase1 5 2 2 2 5 2 2 3" xfId="24926"/>
    <cellStyle name="20% - Ênfase1 5 2 2 2 5 2 3" xfId="30497"/>
    <cellStyle name="20% - Ênfase1 5 2 2 2 5 2 4" xfId="22819"/>
    <cellStyle name="20% - Ênfase1 5 2 2 2 5 3" xfId="16969"/>
    <cellStyle name="20% - Ênfase1 5 2 2 2 5 3 2" xfId="31366"/>
    <cellStyle name="20% - Ênfase1 5 2 2 2 5 3 3" xfId="23688"/>
    <cellStyle name="20% - Ênfase1 5 2 2 2 5 4" xfId="19461"/>
    <cellStyle name="20% - Ênfase1 5 2 2 2 5 4 2" xfId="33854"/>
    <cellStyle name="20% - Ênfase1 5 2 2 2 5 4 3" xfId="26176"/>
    <cellStyle name="20% - Ênfase1 5 2 2 2 5 5" xfId="21581"/>
    <cellStyle name="20% - Ênfase1 5 2 2 2 5 5 2" xfId="29259"/>
    <cellStyle name="20% - Ênfase1 5 2 2 2 5 6" xfId="26662"/>
    <cellStyle name="20% - Ênfase1 5 2 2 2 5 7" xfId="28391"/>
    <cellStyle name="20% - Ênfase1 5 2 2 2 5 8" xfId="20713"/>
    <cellStyle name="20% - Ênfase1 5 2 2 2 6" xfId="15452"/>
    <cellStyle name="20% - Ênfase1 5 2 2 2 6 2" xfId="17583"/>
    <cellStyle name="20% - Ênfase1 5 2 2 2 6 2 2" xfId="31979"/>
    <cellStyle name="20% - Ênfase1 5 2 2 2 6 2 3" xfId="24301"/>
    <cellStyle name="20% - Ênfase1 5 2 2 2 6 3" xfId="29872"/>
    <cellStyle name="20% - Ênfase1 5 2 2 2 6 4" xfId="22194"/>
    <cellStyle name="20% - Ênfase1 5 2 2 2 7" xfId="16751"/>
    <cellStyle name="20% - Ênfase1 5 2 2 2 7 2" xfId="31148"/>
    <cellStyle name="20% - Ênfase1 5 2 2 2 7 3" xfId="23470"/>
    <cellStyle name="20% - Ênfase1 5 2 2 2 8" xfId="18835"/>
    <cellStyle name="20% - Ênfase1 5 2 2 2 8 2" xfId="33229"/>
    <cellStyle name="20% - Ênfase1 5 2 2 2 8 3" xfId="25551"/>
    <cellStyle name="20% - Ênfase1 5 2 2 2 9" xfId="21351"/>
    <cellStyle name="20% - Ênfase1 5 2 2 2 9 2" xfId="29029"/>
    <cellStyle name="20% - Ênfase1 5 2 2 3" xfId="10489"/>
    <cellStyle name="20% - Ênfase1 5 2 2 3 10" xfId="20064"/>
    <cellStyle name="20% - Ênfase1 5 2 2 3 2" xfId="15063"/>
    <cellStyle name="20% - Ênfase1 5 2 2 3 2 2" xfId="16344"/>
    <cellStyle name="20% - Ênfase1 5 2 2 3 2 2 2" xfId="18458"/>
    <cellStyle name="20% - Ênfase1 5 2 2 3 2 2 2 2" xfId="32854"/>
    <cellStyle name="20% - Ênfase1 5 2 2 3 2 2 2 3" xfId="25176"/>
    <cellStyle name="20% - Ênfase1 5 2 2 3 2 2 3" xfId="19711"/>
    <cellStyle name="20% - Ênfase1 5 2 2 3 2 2 3 2" xfId="34104"/>
    <cellStyle name="20% - Ênfase1 5 2 2 3 2 2 3 3" xfId="26426"/>
    <cellStyle name="20% - Ênfase1 5 2 2 3 2 2 4" xfId="23069"/>
    <cellStyle name="20% - Ênfase1 5 2 2 3 2 2 4 2" xfId="30747"/>
    <cellStyle name="20% - Ênfase1 5 2 2 3 2 2 5" xfId="28641"/>
    <cellStyle name="20% - Ênfase1 5 2 2 3 2 2 6" xfId="20963"/>
    <cellStyle name="20% - Ênfase1 5 2 2 3 2 3" xfId="15703"/>
    <cellStyle name="20% - Ênfase1 5 2 2 3 2 3 2" xfId="17833"/>
    <cellStyle name="20% - Ênfase1 5 2 2 3 2 3 2 2" xfId="32229"/>
    <cellStyle name="20% - Ênfase1 5 2 2 3 2 3 2 3" xfId="24551"/>
    <cellStyle name="20% - Ênfase1 5 2 2 3 2 3 3" xfId="30122"/>
    <cellStyle name="20% - Ênfase1 5 2 2 3 2 3 4" xfId="22444"/>
    <cellStyle name="20% - Ênfase1 5 2 2 3 2 4" xfId="17208"/>
    <cellStyle name="20% - Ênfase1 5 2 2 3 2 4 2" xfId="31604"/>
    <cellStyle name="20% - Ênfase1 5 2 2 3 2 4 3" xfId="23926"/>
    <cellStyle name="20% - Ênfase1 5 2 2 3 2 5" xfId="19086"/>
    <cellStyle name="20% - Ênfase1 5 2 2 3 2 5 2" xfId="33479"/>
    <cellStyle name="20% - Ênfase1 5 2 2 3 2 5 3" xfId="25801"/>
    <cellStyle name="20% - Ênfase1 5 2 2 3 2 6" xfId="21819"/>
    <cellStyle name="20% - Ênfase1 5 2 2 3 2 6 2" xfId="29497"/>
    <cellStyle name="20% - Ênfase1 5 2 2 3 2 7" xfId="26664"/>
    <cellStyle name="20% - Ênfase1 5 2 2 3 2 8" xfId="28016"/>
    <cellStyle name="20% - Ênfase1 5 2 2 3 2 9" xfId="20338"/>
    <cellStyle name="20% - Ênfase1 5 2 2 3 3" xfId="16054"/>
    <cellStyle name="20% - Ênfase1 5 2 2 3 3 2" xfId="18184"/>
    <cellStyle name="20% - Ênfase1 5 2 2 3 3 2 2" xfId="32580"/>
    <cellStyle name="20% - Ênfase1 5 2 2 3 3 2 3" xfId="24902"/>
    <cellStyle name="20% - Ênfase1 5 2 2 3 3 3" xfId="19437"/>
    <cellStyle name="20% - Ênfase1 5 2 2 3 3 3 2" xfId="33830"/>
    <cellStyle name="20% - Ênfase1 5 2 2 3 3 3 3" xfId="26152"/>
    <cellStyle name="20% - Ênfase1 5 2 2 3 3 4" xfId="22795"/>
    <cellStyle name="20% - Ênfase1 5 2 2 3 3 4 2" xfId="30473"/>
    <cellStyle name="20% - Ênfase1 5 2 2 3 3 5" xfId="28367"/>
    <cellStyle name="20% - Ênfase1 5 2 2 3 3 6" xfId="20689"/>
    <cellStyle name="20% - Ênfase1 5 2 2 3 4" xfId="15428"/>
    <cellStyle name="20% - Ênfase1 5 2 2 3 4 2" xfId="17559"/>
    <cellStyle name="20% - Ênfase1 5 2 2 3 4 2 2" xfId="31955"/>
    <cellStyle name="20% - Ênfase1 5 2 2 3 4 2 3" xfId="24277"/>
    <cellStyle name="20% - Ênfase1 5 2 2 3 4 3" xfId="29848"/>
    <cellStyle name="20% - Ênfase1 5 2 2 3 4 4" xfId="22170"/>
    <cellStyle name="20% - Ênfase1 5 2 2 3 5" xfId="16945"/>
    <cellStyle name="20% - Ênfase1 5 2 2 3 5 2" xfId="31342"/>
    <cellStyle name="20% - Ênfase1 5 2 2 3 5 3" xfId="23664"/>
    <cellStyle name="20% - Ênfase1 5 2 2 3 6" xfId="18811"/>
    <cellStyle name="20% - Ênfase1 5 2 2 3 6 2" xfId="33205"/>
    <cellStyle name="20% - Ênfase1 5 2 2 3 6 3" xfId="25527"/>
    <cellStyle name="20% - Ênfase1 5 2 2 3 7" xfId="21557"/>
    <cellStyle name="20% - Ênfase1 5 2 2 3 7 2" xfId="29235"/>
    <cellStyle name="20% - Ênfase1 5 2 2 3 8" xfId="26663"/>
    <cellStyle name="20% - Ênfase1 5 2 2 3 9" xfId="27742"/>
    <cellStyle name="20% - Ênfase1 5 2 2 4" xfId="14983"/>
    <cellStyle name="20% - Ênfase1 5 2 2 4 2" xfId="16265"/>
    <cellStyle name="20% - Ênfase1 5 2 2 4 2 2" xfId="18379"/>
    <cellStyle name="20% - Ênfase1 5 2 2 4 2 2 2" xfId="32775"/>
    <cellStyle name="20% - Ênfase1 5 2 2 4 2 2 3" xfId="25097"/>
    <cellStyle name="20% - Ênfase1 5 2 2 4 2 3" xfId="19632"/>
    <cellStyle name="20% - Ênfase1 5 2 2 4 2 3 2" xfId="34025"/>
    <cellStyle name="20% - Ênfase1 5 2 2 4 2 3 3" xfId="26347"/>
    <cellStyle name="20% - Ênfase1 5 2 2 4 2 4" xfId="22990"/>
    <cellStyle name="20% - Ênfase1 5 2 2 4 2 4 2" xfId="30668"/>
    <cellStyle name="20% - Ênfase1 5 2 2 4 2 5" xfId="28562"/>
    <cellStyle name="20% - Ênfase1 5 2 2 4 2 6" xfId="20884"/>
    <cellStyle name="20% - Ênfase1 5 2 2 4 3" xfId="15624"/>
    <cellStyle name="20% - Ênfase1 5 2 2 4 3 2" xfId="17754"/>
    <cellStyle name="20% - Ênfase1 5 2 2 4 3 2 2" xfId="32150"/>
    <cellStyle name="20% - Ênfase1 5 2 2 4 3 2 3" xfId="24472"/>
    <cellStyle name="20% - Ênfase1 5 2 2 4 3 3" xfId="30043"/>
    <cellStyle name="20% - Ênfase1 5 2 2 4 3 4" xfId="22365"/>
    <cellStyle name="20% - Ênfase1 5 2 2 4 4" xfId="17129"/>
    <cellStyle name="20% - Ênfase1 5 2 2 4 4 2" xfId="31525"/>
    <cellStyle name="20% - Ênfase1 5 2 2 4 4 3" xfId="23847"/>
    <cellStyle name="20% - Ênfase1 5 2 2 4 5" xfId="19007"/>
    <cellStyle name="20% - Ênfase1 5 2 2 4 5 2" xfId="33400"/>
    <cellStyle name="20% - Ênfase1 5 2 2 4 5 3" xfId="25722"/>
    <cellStyle name="20% - Ênfase1 5 2 2 4 6" xfId="21740"/>
    <cellStyle name="20% - Ênfase1 5 2 2 4 6 2" xfId="29418"/>
    <cellStyle name="20% - Ênfase1 5 2 2 4 7" xfId="26665"/>
    <cellStyle name="20% - Ênfase1 5 2 2 4 8" xfId="27937"/>
    <cellStyle name="20% - Ênfase1 5 2 2 4 9" xfId="20259"/>
    <cellStyle name="20% - Ênfase1 5 2 2 5" xfId="15189"/>
    <cellStyle name="20% - Ênfase1 5 2 2 5 2" xfId="16463"/>
    <cellStyle name="20% - Ênfase1 5 2 2 5 2 2" xfId="18577"/>
    <cellStyle name="20% - Ênfase1 5 2 2 5 2 2 2" xfId="32973"/>
    <cellStyle name="20% - Ênfase1 5 2 2 5 2 2 3" xfId="25295"/>
    <cellStyle name="20% - Ênfase1 5 2 2 5 2 3" xfId="19830"/>
    <cellStyle name="20% - Ênfase1 5 2 2 5 2 3 2" xfId="34223"/>
    <cellStyle name="20% - Ênfase1 5 2 2 5 2 3 3" xfId="26545"/>
    <cellStyle name="20% - Ênfase1 5 2 2 5 2 4" xfId="23188"/>
    <cellStyle name="20% - Ênfase1 5 2 2 5 2 4 2" xfId="30866"/>
    <cellStyle name="20% - Ênfase1 5 2 2 5 2 5" xfId="28760"/>
    <cellStyle name="20% - Ênfase1 5 2 2 5 2 6" xfId="21082"/>
    <cellStyle name="20% - Ênfase1 5 2 2 5 3" xfId="15822"/>
    <cellStyle name="20% - Ênfase1 5 2 2 5 3 2" xfId="17952"/>
    <cellStyle name="20% - Ênfase1 5 2 2 5 3 2 2" xfId="32348"/>
    <cellStyle name="20% - Ênfase1 5 2 2 5 3 2 3" xfId="24670"/>
    <cellStyle name="20% - Ênfase1 5 2 2 5 3 3" xfId="30241"/>
    <cellStyle name="20% - Ênfase1 5 2 2 5 3 4" xfId="22563"/>
    <cellStyle name="20% - Ênfase1 5 2 2 5 4" xfId="17327"/>
    <cellStyle name="20% - Ênfase1 5 2 2 5 4 2" xfId="31723"/>
    <cellStyle name="20% - Ênfase1 5 2 2 5 4 3" xfId="24045"/>
    <cellStyle name="20% - Ênfase1 5 2 2 5 5" xfId="19205"/>
    <cellStyle name="20% - Ênfase1 5 2 2 5 5 2" xfId="33598"/>
    <cellStyle name="20% - Ênfase1 5 2 2 5 5 3" xfId="25920"/>
    <cellStyle name="20% - Ênfase1 5 2 2 5 6" xfId="21938"/>
    <cellStyle name="20% - Ênfase1 5 2 2 5 6 2" xfId="29616"/>
    <cellStyle name="20% - Ênfase1 5 2 2 5 7" xfId="26666"/>
    <cellStyle name="20% - Ênfase1 5 2 2 5 8" xfId="28135"/>
    <cellStyle name="20% - Ênfase1 5 2 2 5 9" xfId="20457"/>
    <cellStyle name="20% - Ênfase1 5 2 2 6" xfId="4440"/>
    <cellStyle name="20% - Ênfase1 5 2 2 6 2" xfId="15993"/>
    <cellStyle name="20% - Ênfase1 5 2 2 6 2 2" xfId="18123"/>
    <cellStyle name="20% - Ênfase1 5 2 2 6 2 2 2" xfId="32519"/>
    <cellStyle name="20% - Ênfase1 5 2 2 6 2 2 3" xfId="24841"/>
    <cellStyle name="20% - Ênfase1 5 2 2 6 2 3" xfId="30412"/>
    <cellStyle name="20% - Ênfase1 5 2 2 6 2 4" xfId="22734"/>
    <cellStyle name="20% - Ênfase1 5 2 2 6 3" xfId="16884"/>
    <cellStyle name="20% - Ênfase1 5 2 2 6 3 2" xfId="31281"/>
    <cellStyle name="20% - Ênfase1 5 2 2 6 3 3" xfId="23603"/>
    <cellStyle name="20% - Ênfase1 5 2 2 6 4" xfId="19376"/>
    <cellStyle name="20% - Ênfase1 5 2 2 6 4 2" xfId="33769"/>
    <cellStyle name="20% - Ênfase1 5 2 2 6 4 3" xfId="26091"/>
    <cellStyle name="20% - Ênfase1 5 2 2 6 5" xfId="21496"/>
    <cellStyle name="20% - Ênfase1 5 2 2 6 5 2" xfId="29174"/>
    <cellStyle name="20% - Ênfase1 5 2 2 6 6" xfId="26667"/>
    <cellStyle name="20% - Ênfase1 5 2 2 6 7" xfId="28306"/>
    <cellStyle name="20% - Ênfase1 5 2 2 6 8" xfId="20628"/>
    <cellStyle name="20% - Ênfase1 5 2 2 7" xfId="15366"/>
    <cellStyle name="20% - Ênfase1 5 2 2 7 2" xfId="17498"/>
    <cellStyle name="20% - Ênfase1 5 2 2 7 2 2" xfId="31894"/>
    <cellStyle name="20% - Ênfase1 5 2 2 7 2 3" xfId="24216"/>
    <cellStyle name="20% - Ênfase1 5 2 2 7 3" xfId="29787"/>
    <cellStyle name="20% - Ênfase1 5 2 2 7 4" xfId="22109"/>
    <cellStyle name="20% - Ênfase1 5 2 2 8" xfId="16619"/>
    <cellStyle name="20% - Ênfase1 5 2 2 8 2" xfId="31016"/>
    <cellStyle name="20% - Ênfase1 5 2 2 8 3" xfId="23338"/>
    <cellStyle name="20% - Ênfase1 5 2 2 9" xfId="18749"/>
    <cellStyle name="20% - Ênfase1 5 2 2 9 2" xfId="33144"/>
    <cellStyle name="20% - Ênfase1 5 2 2 9 3" xfId="25466"/>
    <cellStyle name="20% - Ênfase1 5 2 3" xfId="4229"/>
    <cellStyle name="20% - Ênfase1 5 2 3 10" xfId="27702"/>
    <cellStyle name="20% - Ênfase1 5 2 3 11" xfId="20024"/>
    <cellStyle name="20% - Ênfase1 5 2 3 2" xfId="15004"/>
    <cellStyle name="20% - Ênfase1 5 2 3 2 2" xfId="16286"/>
    <cellStyle name="20% - Ênfase1 5 2 3 2 2 2" xfId="18400"/>
    <cellStyle name="20% - Ênfase1 5 2 3 2 2 2 2" xfId="32796"/>
    <cellStyle name="20% - Ênfase1 5 2 3 2 2 2 3" xfId="25118"/>
    <cellStyle name="20% - Ênfase1 5 2 3 2 2 3" xfId="19653"/>
    <cellStyle name="20% - Ênfase1 5 2 3 2 2 3 2" xfId="34046"/>
    <cellStyle name="20% - Ênfase1 5 2 3 2 2 3 3" xfId="26368"/>
    <cellStyle name="20% - Ênfase1 5 2 3 2 2 4" xfId="23011"/>
    <cellStyle name="20% - Ênfase1 5 2 3 2 2 4 2" xfId="30689"/>
    <cellStyle name="20% - Ênfase1 5 2 3 2 2 5" xfId="28583"/>
    <cellStyle name="20% - Ênfase1 5 2 3 2 2 6" xfId="20905"/>
    <cellStyle name="20% - Ênfase1 5 2 3 2 3" xfId="15645"/>
    <cellStyle name="20% - Ênfase1 5 2 3 2 3 2" xfId="17775"/>
    <cellStyle name="20% - Ênfase1 5 2 3 2 3 2 2" xfId="32171"/>
    <cellStyle name="20% - Ênfase1 5 2 3 2 3 2 3" xfId="24493"/>
    <cellStyle name="20% - Ênfase1 5 2 3 2 3 3" xfId="30064"/>
    <cellStyle name="20% - Ênfase1 5 2 3 2 3 4" xfId="22386"/>
    <cellStyle name="20% - Ênfase1 5 2 3 2 4" xfId="17150"/>
    <cellStyle name="20% - Ênfase1 5 2 3 2 4 2" xfId="31546"/>
    <cellStyle name="20% - Ênfase1 5 2 3 2 4 3" xfId="23868"/>
    <cellStyle name="20% - Ênfase1 5 2 3 2 5" xfId="19028"/>
    <cellStyle name="20% - Ênfase1 5 2 3 2 5 2" xfId="33421"/>
    <cellStyle name="20% - Ênfase1 5 2 3 2 5 3" xfId="25743"/>
    <cellStyle name="20% - Ênfase1 5 2 3 2 6" xfId="21761"/>
    <cellStyle name="20% - Ênfase1 5 2 3 2 6 2" xfId="29439"/>
    <cellStyle name="20% - Ênfase1 5 2 3 2 7" xfId="26669"/>
    <cellStyle name="20% - Ênfase1 5 2 3 2 8" xfId="27958"/>
    <cellStyle name="20% - Ênfase1 5 2 3 2 9" xfId="20280"/>
    <cellStyle name="20% - Ênfase1 5 2 3 3" xfId="15091"/>
    <cellStyle name="20% - Ênfase1 5 2 3 3 2" xfId="16372"/>
    <cellStyle name="20% - Ênfase1 5 2 3 3 2 2" xfId="18486"/>
    <cellStyle name="20% - Ênfase1 5 2 3 3 2 2 2" xfId="32882"/>
    <cellStyle name="20% - Ênfase1 5 2 3 3 2 2 3" xfId="25204"/>
    <cellStyle name="20% - Ênfase1 5 2 3 3 2 3" xfId="19739"/>
    <cellStyle name="20% - Ênfase1 5 2 3 3 2 3 2" xfId="34132"/>
    <cellStyle name="20% - Ênfase1 5 2 3 3 2 3 3" xfId="26454"/>
    <cellStyle name="20% - Ênfase1 5 2 3 3 2 4" xfId="23097"/>
    <cellStyle name="20% - Ênfase1 5 2 3 3 2 4 2" xfId="30775"/>
    <cellStyle name="20% - Ênfase1 5 2 3 3 2 5" xfId="28669"/>
    <cellStyle name="20% - Ênfase1 5 2 3 3 2 6" xfId="20991"/>
    <cellStyle name="20% - Ênfase1 5 2 3 3 3" xfId="15731"/>
    <cellStyle name="20% - Ênfase1 5 2 3 3 3 2" xfId="17861"/>
    <cellStyle name="20% - Ênfase1 5 2 3 3 3 2 2" xfId="32257"/>
    <cellStyle name="20% - Ênfase1 5 2 3 3 3 2 3" xfId="24579"/>
    <cellStyle name="20% - Ênfase1 5 2 3 3 3 3" xfId="30150"/>
    <cellStyle name="20% - Ênfase1 5 2 3 3 3 4" xfId="22472"/>
    <cellStyle name="20% - Ênfase1 5 2 3 3 4" xfId="17236"/>
    <cellStyle name="20% - Ênfase1 5 2 3 3 4 2" xfId="31632"/>
    <cellStyle name="20% - Ênfase1 5 2 3 3 4 3" xfId="23954"/>
    <cellStyle name="20% - Ênfase1 5 2 3 3 5" xfId="19114"/>
    <cellStyle name="20% - Ênfase1 5 2 3 3 5 2" xfId="33507"/>
    <cellStyle name="20% - Ênfase1 5 2 3 3 5 3" xfId="25829"/>
    <cellStyle name="20% - Ênfase1 5 2 3 3 6" xfId="21847"/>
    <cellStyle name="20% - Ênfase1 5 2 3 3 6 2" xfId="29525"/>
    <cellStyle name="20% - Ênfase1 5 2 3 3 7" xfId="26670"/>
    <cellStyle name="20% - Ênfase1 5 2 3 3 8" xfId="28044"/>
    <cellStyle name="20% - Ênfase1 5 2 3 3 9" xfId="20366"/>
    <cellStyle name="20% - Ênfase1 5 2 3 4" xfId="4508"/>
    <cellStyle name="20% - Ênfase1 5 2 3 4 2" xfId="16014"/>
    <cellStyle name="20% - Ênfase1 5 2 3 4 2 2" xfId="18144"/>
    <cellStyle name="20% - Ênfase1 5 2 3 4 2 2 2" xfId="32540"/>
    <cellStyle name="20% - Ênfase1 5 2 3 4 2 2 3" xfId="24862"/>
    <cellStyle name="20% - Ênfase1 5 2 3 4 2 3" xfId="30433"/>
    <cellStyle name="20% - Ênfase1 5 2 3 4 2 4" xfId="22755"/>
    <cellStyle name="20% - Ênfase1 5 2 3 4 3" xfId="16905"/>
    <cellStyle name="20% - Ênfase1 5 2 3 4 3 2" xfId="31302"/>
    <cellStyle name="20% - Ênfase1 5 2 3 4 3 3" xfId="23624"/>
    <cellStyle name="20% - Ênfase1 5 2 3 4 4" xfId="19397"/>
    <cellStyle name="20% - Ênfase1 5 2 3 4 4 2" xfId="33790"/>
    <cellStyle name="20% - Ênfase1 5 2 3 4 4 3" xfId="26112"/>
    <cellStyle name="20% - Ênfase1 5 2 3 4 5" xfId="21517"/>
    <cellStyle name="20% - Ênfase1 5 2 3 4 5 2" xfId="29195"/>
    <cellStyle name="20% - Ênfase1 5 2 3 4 6" xfId="26671"/>
    <cellStyle name="20% - Ênfase1 5 2 3 4 7" xfId="28327"/>
    <cellStyle name="20% - Ênfase1 5 2 3 4 8" xfId="20649"/>
    <cellStyle name="20% - Ênfase1 5 2 3 5" xfId="15387"/>
    <cellStyle name="20% - Ênfase1 5 2 3 5 2" xfId="17519"/>
    <cellStyle name="20% - Ênfase1 5 2 3 5 2 2" xfId="31915"/>
    <cellStyle name="20% - Ênfase1 5 2 3 5 2 3" xfId="24237"/>
    <cellStyle name="20% - Ênfase1 5 2 3 5 3" xfId="29808"/>
    <cellStyle name="20% - Ênfase1 5 2 3 5 4" xfId="22130"/>
    <cellStyle name="20% - Ênfase1 5 2 3 6" xfId="16695"/>
    <cellStyle name="20% - Ênfase1 5 2 3 6 2" xfId="31092"/>
    <cellStyle name="20% - Ênfase1 5 2 3 6 3" xfId="23414"/>
    <cellStyle name="20% - Ênfase1 5 2 3 7" xfId="18770"/>
    <cellStyle name="20% - Ênfase1 5 2 3 7 2" xfId="33165"/>
    <cellStyle name="20% - Ênfase1 5 2 3 7 3" xfId="25487"/>
    <cellStyle name="20% - Ênfase1 5 2 3 8" xfId="21295"/>
    <cellStyle name="20% - Ênfase1 5 2 3 8 2" xfId="28973"/>
    <cellStyle name="20% - Ênfase1 5 2 3 9" xfId="26668"/>
    <cellStyle name="20% - Ênfase1 5 2 4" xfId="14927"/>
    <cellStyle name="20% - Ênfase1 5 2 4 2" xfId="16209"/>
    <cellStyle name="20% - Ênfase1 5 2 4 2 2" xfId="18323"/>
    <cellStyle name="20% - Ênfase1 5 2 4 2 2 2" xfId="32719"/>
    <cellStyle name="20% - Ênfase1 5 2 4 2 2 3" xfId="25041"/>
    <cellStyle name="20% - Ênfase1 5 2 4 2 3" xfId="19576"/>
    <cellStyle name="20% - Ênfase1 5 2 4 2 3 2" xfId="33969"/>
    <cellStyle name="20% - Ênfase1 5 2 4 2 3 3" xfId="26291"/>
    <cellStyle name="20% - Ênfase1 5 2 4 2 4" xfId="22934"/>
    <cellStyle name="20% - Ênfase1 5 2 4 2 4 2" xfId="30612"/>
    <cellStyle name="20% - Ênfase1 5 2 4 2 5" xfId="28506"/>
    <cellStyle name="20% - Ênfase1 5 2 4 2 6" xfId="20828"/>
    <cellStyle name="20% - Ênfase1 5 2 4 3" xfId="15568"/>
    <cellStyle name="20% - Ênfase1 5 2 4 3 2" xfId="17698"/>
    <cellStyle name="20% - Ênfase1 5 2 4 3 2 2" xfId="32094"/>
    <cellStyle name="20% - Ênfase1 5 2 4 3 2 3" xfId="24416"/>
    <cellStyle name="20% - Ênfase1 5 2 4 3 3" xfId="29987"/>
    <cellStyle name="20% - Ênfase1 5 2 4 3 4" xfId="22309"/>
    <cellStyle name="20% - Ênfase1 5 2 4 4" xfId="17073"/>
    <cellStyle name="20% - Ênfase1 5 2 4 4 2" xfId="31469"/>
    <cellStyle name="20% - Ênfase1 5 2 4 4 3" xfId="23791"/>
    <cellStyle name="20% - Ênfase1 5 2 4 5" xfId="18951"/>
    <cellStyle name="20% - Ênfase1 5 2 4 5 2" xfId="33344"/>
    <cellStyle name="20% - Ênfase1 5 2 4 5 3" xfId="25666"/>
    <cellStyle name="20% - Ênfase1 5 2 4 6" xfId="21684"/>
    <cellStyle name="20% - Ênfase1 5 2 4 6 2" xfId="29362"/>
    <cellStyle name="20% - Ênfase1 5 2 4 7" xfId="26672"/>
    <cellStyle name="20% - Ênfase1 5 2 4 8" xfId="27881"/>
    <cellStyle name="20% - Ênfase1 5 2 4 9" xfId="20203"/>
    <cellStyle name="20% - Ênfase1 5 2 5" xfId="15142"/>
    <cellStyle name="20% - Ênfase1 5 2 5 2" xfId="16423"/>
    <cellStyle name="20% - Ênfase1 5 2 5 2 2" xfId="18537"/>
    <cellStyle name="20% - Ênfase1 5 2 5 2 2 2" xfId="32933"/>
    <cellStyle name="20% - Ênfase1 5 2 5 2 2 3" xfId="25255"/>
    <cellStyle name="20% - Ênfase1 5 2 5 2 3" xfId="19790"/>
    <cellStyle name="20% - Ênfase1 5 2 5 2 3 2" xfId="34183"/>
    <cellStyle name="20% - Ênfase1 5 2 5 2 3 3" xfId="26505"/>
    <cellStyle name="20% - Ênfase1 5 2 5 2 4" xfId="23148"/>
    <cellStyle name="20% - Ênfase1 5 2 5 2 4 2" xfId="30826"/>
    <cellStyle name="20% - Ênfase1 5 2 5 2 5" xfId="28720"/>
    <cellStyle name="20% - Ênfase1 5 2 5 2 6" xfId="21042"/>
    <cellStyle name="20% - Ênfase1 5 2 5 3" xfId="15782"/>
    <cellStyle name="20% - Ênfase1 5 2 5 3 2" xfId="17912"/>
    <cellStyle name="20% - Ênfase1 5 2 5 3 2 2" xfId="32308"/>
    <cellStyle name="20% - Ênfase1 5 2 5 3 2 3" xfId="24630"/>
    <cellStyle name="20% - Ênfase1 5 2 5 3 3" xfId="30201"/>
    <cellStyle name="20% - Ênfase1 5 2 5 3 4" xfId="22523"/>
    <cellStyle name="20% - Ênfase1 5 2 5 4" xfId="17287"/>
    <cellStyle name="20% - Ênfase1 5 2 5 4 2" xfId="31683"/>
    <cellStyle name="20% - Ênfase1 5 2 5 4 3" xfId="24005"/>
    <cellStyle name="20% - Ênfase1 5 2 5 5" xfId="19165"/>
    <cellStyle name="20% - Ênfase1 5 2 5 5 2" xfId="33558"/>
    <cellStyle name="20% - Ênfase1 5 2 5 5 3" xfId="25880"/>
    <cellStyle name="20% - Ênfase1 5 2 5 6" xfId="21898"/>
    <cellStyle name="20% - Ênfase1 5 2 5 6 2" xfId="29576"/>
    <cellStyle name="20% - Ênfase1 5 2 5 7" xfId="26673"/>
    <cellStyle name="20% - Ênfase1 5 2 5 8" xfId="28095"/>
    <cellStyle name="20% - Ênfase1 5 2 5 9" xfId="20417"/>
    <cellStyle name="20% - Ênfase1 5 2 6" xfId="4384"/>
    <cellStyle name="20% - Ênfase1 5 2 6 2" xfId="15937"/>
    <cellStyle name="20% - Ênfase1 5 2 6 2 2" xfId="18067"/>
    <cellStyle name="20% - Ênfase1 5 2 6 2 2 2" xfId="32463"/>
    <cellStyle name="20% - Ênfase1 5 2 6 2 2 3" xfId="24785"/>
    <cellStyle name="20% - Ênfase1 5 2 6 2 3" xfId="30356"/>
    <cellStyle name="20% - Ênfase1 5 2 6 2 4" xfId="22678"/>
    <cellStyle name="20% - Ênfase1 5 2 6 3" xfId="16828"/>
    <cellStyle name="20% - Ênfase1 5 2 6 3 2" xfId="31225"/>
    <cellStyle name="20% - Ênfase1 5 2 6 3 3" xfId="23547"/>
    <cellStyle name="20% - Ênfase1 5 2 6 4" xfId="19320"/>
    <cellStyle name="20% - Ênfase1 5 2 6 4 2" xfId="33713"/>
    <cellStyle name="20% - Ênfase1 5 2 6 4 3" xfId="26035"/>
    <cellStyle name="20% - Ênfase1 5 2 6 5" xfId="21440"/>
    <cellStyle name="20% - Ênfase1 5 2 6 5 2" xfId="29118"/>
    <cellStyle name="20% - Ênfase1 5 2 6 6" xfId="26674"/>
    <cellStyle name="20% - Ênfase1 5 2 6 7" xfId="28250"/>
    <cellStyle name="20% - Ênfase1 5 2 6 8" xfId="20572"/>
    <cellStyle name="20% - Ênfase1 5 2 7" xfId="15310"/>
    <cellStyle name="20% - Ênfase1 5 2 7 2" xfId="17442"/>
    <cellStyle name="20% - Ênfase1 5 2 7 2 2" xfId="31838"/>
    <cellStyle name="20% - Ênfase1 5 2 7 2 3" xfId="24160"/>
    <cellStyle name="20% - Ênfase1 5 2 7 3" xfId="29731"/>
    <cellStyle name="20% - Ênfase1 5 2 7 4" xfId="22053"/>
    <cellStyle name="20% - Ênfase1 5 2 8" xfId="16565"/>
    <cellStyle name="20% - Ênfase1 5 2 8 2" xfId="30962"/>
    <cellStyle name="20% - Ênfase1 5 2 8 3" xfId="23284"/>
    <cellStyle name="20% - Ênfase1 5 2 9" xfId="18693"/>
    <cellStyle name="20% - Ênfase1 5 2 9 2" xfId="33088"/>
    <cellStyle name="20% - Ênfase1 5 2 9 3" xfId="25410"/>
    <cellStyle name="20% - Ênfase1 5 3" xfId="7180"/>
    <cellStyle name="20% - Ênfase1 5 3 10" xfId="26675"/>
    <cellStyle name="20% - Ênfase1 5 3 11" xfId="27724"/>
    <cellStyle name="20% - Ênfase1 5 3 12" xfId="20046"/>
    <cellStyle name="20% - Ênfase1 5 3 2" xfId="10645"/>
    <cellStyle name="20% - Ênfase1 5 3 2 10" xfId="26676"/>
    <cellStyle name="20% - Ênfase1 5 3 2 11" xfId="27754"/>
    <cellStyle name="20% - Ênfase1 5 3 2 12" xfId="20076"/>
    <cellStyle name="20% - Ênfase1 5 3 2 2" xfId="11424"/>
    <cellStyle name="20% - Ênfase1 5 3 2 2 10" xfId="27767"/>
    <cellStyle name="20% - Ênfase1 5 3 2 2 11" xfId="20089"/>
    <cellStyle name="20% - Ênfase1 5 3 2 2 2" xfId="15097"/>
    <cellStyle name="20% - Ênfase1 5 3 2 2 2 2" xfId="16378"/>
    <cellStyle name="20% - Ênfase1 5 3 2 2 2 2 2" xfId="18492"/>
    <cellStyle name="20% - Ênfase1 5 3 2 2 2 2 2 2" xfId="32888"/>
    <cellStyle name="20% - Ênfase1 5 3 2 2 2 2 2 3" xfId="25210"/>
    <cellStyle name="20% - Ênfase1 5 3 2 2 2 2 3" xfId="19745"/>
    <cellStyle name="20% - Ênfase1 5 3 2 2 2 2 3 2" xfId="34138"/>
    <cellStyle name="20% - Ênfase1 5 3 2 2 2 2 3 3" xfId="26460"/>
    <cellStyle name="20% - Ênfase1 5 3 2 2 2 2 4" xfId="23103"/>
    <cellStyle name="20% - Ênfase1 5 3 2 2 2 2 4 2" xfId="30781"/>
    <cellStyle name="20% - Ênfase1 5 3 2 2 2 2 5" xfId="28675"/>
    <cellStyle name="20% - Ênfase1 5 3 2 2 2 2 6" xfId="20997"/>
    <cellStyle name="20% - Ênfase1 5 3 2 2 2 3" xfId="15737"/>
    <cellStyle name="20% - Ênfase1 5 3 2 2 2 3 2" xfId="17867"/>
    <cellStyle name="20% - Ênfase1 5 3 2 2 2 3 2 2" xfId="32263"/>
    <cellStyle name="20% - Ênfase1 5 3 2 2 2 3 2 3" xfId="24585"/>
    <cellStyle name="20% - Ênfase1 5 3 2 2 2 3 3" xfId="30156"/>
    <cellStyle name="20% - Ênfase1 5 3 2 2 2 3 4" xfId="22478"/>
    <cellStyle name="20% - Ênfase1 5 3 2 2 2 4" xfId="17242"/>
    <cellStyle name="20% - Ênfase1 5 3 2 2 2 4 2" xfId="31638"/>
    <cellStyle name="20% - Ênfase1 5 3 2 2 2 4 3" xfId="23960"/>
    <cellStyle name="20% - Ênfase1 5 3 2 2 2 5" xfId="19120"/>
    <cellStyle name="20% - Ênfase1 5 3 2 2 2 5 2" xfId="33513"/>
    <cellStyle name="20% - Ênfase1 5 3 2 2 2 5 3" xfId="25835"/>
    <cellStyle name="20% - Ênfase1 5 3 2 2 2 6" xfId="21853"/>
    <cellStyle name="20% - Ênfase1 5 3 2 2 2 6 2" xfId="29531"/>
    <cellStyle name="20% - Ênfase1 5 3 2 2 2 7" xfId="26678"/>
    <cellStyle name="20% - Ênfase1 5 3 2 2 2 8" xfId="28050"/>
    <cellStyle name="20% - Ênfase1 5 3 2 2 2 9" xfId="20372"/>
    <cellStyle name="20% - Ênfase1 5 3 2 2 3" xfId="15214"/>
    <cellStyle name="20% - Ênfase1 5 3 2 2 3 2" xfId="16488"/>
    <cellStyle name="20% - Ênfase1 5 3 2 2 3 2 2" xfId="18602"/>
    <cellStyle name="20% - Ênfase1 5 3 2 2 3 2 2 2" xfId="32998"/>
    <cellStyle name="20% - Ênfase1 5 3 2 2 3 2 2 3" xfId="25320"/>
    <cellStyle name="20% - Ênfase1 5 3 2 2 3 2 3" xfId="19855"/>
    <cellStyle name="20% - Ênfase1 5 3 2 2 3 2 3 2" xfId="34248"/>
    <cellStyle name="20% - Ênfase1 5 3 2 2 3 2 3 3" xfId="26570"/>
    <cellStyle name="20% - Ênfase1 5 3 2 2 3 2 4" xfId="23213"/>
    <cellStyle name="20% - Ênfase1 5 3 2 2 3 2 4 2" xfId="30891"/>
    <cellStyle name="20% - Ênfase1 5 3 2 2 3 2 5" xfId="28785"/>
    <cellStyle name="20% - Ênfase1 5 3 2 2 3 2 6" xfId="21107"/>
    <cellStyle name="20% - Ênfase1 5 3 2 2 3 3" xfId="15847"/>
    <cellStyle name="20% - Ênfase1 5 3 2 2 3 3 2" xfId="17977"/>
    <cellStyle name="20% - Ênfase1 5 3 2 2 3 3 2 2" xfId="32373"/>
    <cellStyle name="20% - Ênfase1 5 3 2 2 3 3 2 3" xfId="24695"/>
    <cellStyle name="20% - Ênfase1 5 3 2 2 3 3 3" xfId="30266"/>
    <cellStyle name="20% - Ênfase1 5 3 2 2 3 3 4" xfId="22588"/>
    <cellStyle name="20% - Ênfase1 5 3 2 2 3 4" xfId="17352"/>
    <cellStyle name="20% - Ênfase1 5 3 2 2 3 4 2" xfId="31748"/>
    <cellStyle name="20% - Ênfase1 5 3 2 2 3 4 3" xfId="24070"/>
    <cellStyle name="20% - Ênfase1 5 3 2 2 3 5" xfId="19230"/>
    <cellStyle name="20% - Ênfase1 5 3 2 2 3 5 2" xfId="33623"/>
    <cellStyle name="20% - Ênfase1 5 3 2 2 3 5 3" xfId="25945"/>
    <cellStyle name="20% - Ênfase1 5 3 2 2 3 6" xfId="21963"/>
    <cellStyle name="20% - Ênfase1 5 3 2 2 3 6 2" xfId="29641"/>
    <cellStyle name="20% - Ênfase1 5 3 2 2 3 7" xfId="26679"/>
    <cellStyle name="20% - Ênfase1 5 3 2 2 3 8" xfId="28160"/>
    <cellStyle name="20% - Ênfase1 5 3 2 2 3 9" xfId="20482"/>
    <cellStyle name="20% - Ênfase1 5 3 2 2 4" xfId="16079"/>
    <cellStyle name="20% - Ênfase1 5 3 2 2 4 2" xfId="18209"/>
    <cellStyle name="20% - Ênfase1 5 3 2 2 4 2 2" xfId="32605"/>
    <cellStyle name="20% - Ênfase1 5 3 2 2 4 2 3" xfId="24927"/>
    <cellStyle name="20% - Ênfase1 5 3 2 2 4 3" xfId="19462"/>
    <cellStyle name="20% - Ênfase1 5 3 2 2 4 3 2" xfId="33855"/>
    <cellStyle name="20% - Ênfase1 5 3 2 2 4 3 3" xfId="26177"/>
    <cellStyle name="20% - Ênfase1 5 3 2 2 4 4" xfId="22820"/>
    <cellStyle name="20% - Ênfase1 5 3 2 2 4 4 2" xfId="30498"/>
    <cellStyle name="20% - Ênfase1 5 3 2 2 4 5" xfId="28392"/>
    <cellStyle name="20% - Ênfase1 5 3 2 2 4 6" xfId="20714"/>
    <cellStyle name="20% - Ênfase1 5 3 2 2 5" xfId="15453"/>
    <cellStyle name="20% - Ênfase1 5 3 2 2 5 2" xfId="17584"/>
    <cellStyle name="20% - Ênfase1 5 3 2 2 5 2 2" xfId="31980"/>
    <cellStyle name="20% - Ênfase1 5 3 2 2 5 2 3" xfId="24302"/>
    <cellStyle name="20% - Ênfase1 5 3 2 2 5 3" xfId="29873"/>
    <cellStyle name="20% - Ênfase1 5 3 2 2 5 4" xfId="22195"/>
    <cellStyle name="20% - Ênfase1 5 3 2 2 6" xfId="16970"/>
    <cellStyle name="20% - Ênfase1 5 3 2 2 6 2" xfId="31367"/>
    <cellStyle name="20% - Ênfase1 5 3 2 2 6 3" xfId="23689"/>
    <cellStyle name="20% - Ênfase1 5 3 2 2 7" xfId="18836"/>
    <cellStyle name="20% - Ênfase1 5 3 2 2 7 2" xfId="33230"/>
    <cellStyle name="20% - Ênfase1 5 3 2 2 7 3" xfId="25552"/>
    <cellStyle name="20% - Ênfase1 5 3 2 2 8" xfId="21582"/>
    <cellStyle name="20% - Ênfase1 5 3 2 2 8 2" xfId="29260"/>
    <cellStyle name="20% - Ênfase1 5 3 2 2 9" xfId="26677"/>
    <cellStyle name="20% - Ênfase1 5 3 2 3" xfId="15075"/>
    <cellStyle name="20% - Ênfase1 5 3 2 3 2" xfId="16356"/>
    <cellStyle name="20% - Ênfase1 5 3 2 3 2 2" xfId="18470"/>
    <cellStyle name="20% - Ênfase1 5 3 2 3 2 2 2" xfId="32866"/>
    <cellStyle name="20% - Ênfase1 5 3 2 3 2 2 3" xfId="25188"/>
    <cellStyle name="20% - Ênfase1 5 3 2 3 2 3" xfId="19723"/>
    <cellStyle name="20% - Ênfase1 5 3 2 3 2 3 2" xfId="34116"/>
    <cellStyle name="20% - Ênfase1 5 3 2 3 2 3 3" xfId="26438"/>
    <cellStyle name="20% - Ênfase1 5 3 2 3 2 4" xfId="23081"/>
    <cellStyle name="20% - Ênfase1 5 3 2 3 2 4 2" xfId="30759"/>
    <cellStyle name="20% - Ênfase1 5 3 2 3 2 5" xfId="28653"/>
    <cellStyle name="20% - Ênfase1 5 3 2 3 2 6" xfId="20975"/>
    <cellStyle name="20% - Ênfase1 5 3 2 3 3" xfId="15715"/>
    <cellStyle name="20% - Ênfase1 5 3 2 3 3 2" xfId="17845"/>
    <cellStyle name="20% - Ênfase1 5 3 2 3 3 2 2" xfId="32241"/>
    <cellStyle name="20% - Ênfase1 5 3 2 3 3 2 3" xfId="24563"/>
    <cellStyle name="20% - Ênfase1 5 3 2 3 3 3" xfId="30134"/>
    <cellStyle name="20% - Ênfase1 5 3 2 3 3 4" xfId="22456"/>
    <cellStyle name="20% - Ênfase1 5 3 2 3 4" xfId="17220"/>
    <cellStyle name="20% - Ênfase1 5 3 2 3 4 2" xfId="31616"/>
    <cellStyle name="20% - Ênfase1 5 3 2 3 4 3" xfId="23938"/>
    <cellStyle name="20% - Ênfase1 5 3 2 3 5" xfId="19098"/>
    <cellStyle name="20% - Ênfase1 5 3 2 3 5 2" xfId="33491"/>
    <cellStyle name="20% - Ênfase1 5 3 2 3 5 3" xfId="25813"/>
    <cellStyle name="20% - Ênfase1 5 3 2 3 6" xfId="21831"/>
    <cellStyle name="20% - Ênfase1 5 3 2 3 6 2" xfId="29509"/>
    <cellStyle name="20% - Ênfase1 5 3 2 3 7" xfId="26680"/>
    <cellStyle name="20% - Ênfase1 5 3 2 3 8" xfId="28028"/>
    <cellStyle name="20% - Ênfase1 5 3 2 3 9" xfId="20350"/>
    <cellStyle name="20% - Ênfase1 5 3 2 4" xfId="15201"/>
    <cellStyle name="20% - Ênfase1 5 3 2 4 2" xfId="16475"/>
    <cellStyle name="20% - Ênfase1 5 3 2 4 2 2" xfId="18589"/>
    <cellStyle name="20% - Ênfase1 5 3 2 4 2 2 2" xfId="32985"/>
    <cellStyle name="20% - Ênfase1 5 3 2 4 2 2 3" xfId="25307"/>
    <cellStyle name="20% - Ênfase1 5 3 2 4 2 3" xfId="19842"/>
    <cellStyle name="20% - Ênfase1 5 3 2 4 2 3 2" xfId="34235"/>
    <cellStyle name="20% - Ênfase1 5 3 2 4 2 3 3" xfId="26557"/>
    <cellStyle name="20% - Ênfase1 5 3 2 4 2 4" xfId="23200"/>
    <cellStyle name="20% - Ênfase1 5 3 2 4 2 4 2" xfId="30878"/>
    <cellStyle name="20% - Ênfase1 5 3 2 4 2 5" xfId="28772"/>
    <cellStyle name="20% - Ênfase1 5 3 2 4 2 6" xfId="21094"/>
    <cellStyle name="20% - Ênfase1 5 3 2 4 3" xfId="15834"/>
    <cellStyle name="20% - Ênfase1 5 3 2 4 3 2" xfId="17964"/>
    <cellStyle name="20% - Ênfase1 5 3 2 4 3 2 2" xfId="32360"/>
    <cellStyle name="20% - Ênfase1 5 3 2 4 3 2 3" xfId="24682"/>
    <cellStyle name="20% - Ênfase1 5 3 2 4 3 3" xfId="30253"/>
    <cellStyle name="20% - Ênfase1 5 3 2 4 3 4" xfId="22575"/>
    <cellStyle name="20% - Ênfase1 5 3 2 4 4" xfId="17339"/>
    <cellStyle name="20% - Ênfase1 5 3 2 4 4 2" xfId="31735"/>
    <cellStyle name="20% - Ênfase1 5 3 2 4 4 3" xfId="24057"/>
    <cellStyle name="20% - Ênfase1 5 3 2 4 5" xfId="19217"/>
    <cellStyle name="20% - Ênfase1 5 3 2 4 5 2" xfId="33610"/>
    <cellStyle name="20% - Ênfase1 5 3 2 4 5 3" xfId="25932"/>
    <cellStyle name="20% - Ênfase1 5 3 2 4 6" xfId="21950"/>
    <cellStyle name="20% - Ênfase1 5 3 2 4 6 2" xfId="29628"/>
    <cellStyle name="20% - Ênfase1 5 3 2 4 7" xfId="26681"/>
    <cellStyle name="20% - Ênfase1 5 3 2 4 8" xfId="28147"/>
    <cellStyle name="20% - Ênfase1 5 3 2 4 9" xfId="20469"/>
    <cellStyle name="20% - Ênfase1 5 3 2 5" xfId="16066"/>
    <cellStyle name="20% - Ênfase1 5 3 2 5 2" xfId="18196"/>
    <cellStyle name="20% - Ênfase1 5 3 2 5 2 2" xfId="32592"/>
    <cellStyle name="20% - Ênfase1 5 3 2 5 2 3" xfId="24914"/>
    <cellStyle name="20% - Ênfase1 5 3 2 5 3" xfId="19449"/>
    <cellStyle name="20% - Ênfase1 5 3 2 5 3 2" xfId="33842"/>
    <cellStyle name="20% - Ênfase1 5 3 2 5 3 3" xfId="26164"/>
    <cellStyle name="20% - Ênfase1 5 3 2 5 4" xfId="22807"/>
    <cellStyle name="20% - Ênfase1 5 3 2 5 4 2" xfId="30485"/>
    <cellStyle name="20% - Ênfase1 5 3 2 5 5" xfId="28379"/>
    <cellStyle name="20% - Ênfase1 5 3 2 5 6" xfId="20701"/>
    <cellStyle name="20% - Ênfase1 5 3 2 6" xfId="15440"/>
    <cellStyle name="20% - Ênfase1 5 3 2 6 2" xfId="17571"/>
    <cellStyle name="20% - Ênfase1 5 3 2 6 2 2" xfId="31967"/>
    <cellStyle name="20% - Ênfase1 5 3 2 6 2 3" xfId="24289"/>
    <cellStyle name="20% - Ênfase1 5 3 2 6 3" xfId="29860"/>
    <cellStyle name="20% - Ênfase1 5 3 2 6 4" xfId="22182"/>
    <cellStyle name="20% - Ênfase1 5 3 2 7" xfId="16957"/>
    <cellStyle name="20% - Ênfase1 5 3 2 7 2" xfId="31354"/>
    <cellStyle name="20% - Ênfase1 5 3 2 7 3" xfId="23676"/>
    <cellStyle name="20% - Ênfase1 5 3 2 8" xfId="18823"/>
    <cellStyle name="20% - Ênfase1 5 3 2 8 2" xfId="33217"/>
    <cellStyle name="20% - Ênfase1 5 3 2 8 3" xfId="25539"/>
    <cellStyle name="20% - Ênfase1 5 3 2 9" xfId="21569"/>
    <cellStyle name="20% - Ênfase1 5 3 2 9 2" xfId="29247"/>
    <cellStyle name="20% - Ênfase1 5 3 3" xfId="15030"/>
    <cellStyle name="20% - Ênfase1 5 3 3 2" xfId="16312"/>
    <cellStyle name="20% - Ênfase1 5 3 3 2 2" xfId="18426"/>
    <cellStyle name="20% - Ênfase1 5 3 3 2 2 2" xfId="32822"/>
    <cellStyle name="20% - Ênfase1 5 3 3 2 2 3" xfId="25144"/>
    <cellStyle name="20% - Ênfase1 5 3 3 2 3" xfId="19679"/>
    <cellStyle name="20% - Ênfase1 5 3 3 2 3 2" xfId="34072"/>
    <cellStyle name="20% - Ênfase1 5 3 3 2 3 3" xfId="26394"/>
    <cellStyle name="20% - Ênfase1 5 3 3 2 4" xfId="23037"/>
    <cellStyle name="20% - Ênfase1 5 3 3 2 4 2" xfId="30715"/>
    <cellStyle name="20% - Ênfase1 5 3 3 2 5" xfId="28609"/>
    <cellStyle name="20% - Ênfase1 5 3 3 2 6" xfId="20931"/>
    <cellStyle name="20% - Ênfase1 5 3 3 3" xfId="15671"/>
    <cellStyle name="20% - Ênfase1 5 3 3 3 2" xfId="17801"/>
    <cellStyle name="20% - Ênfase1 5 3 3 3 2 2" xfId="32197"/>
    <cellStyle name="20% - Ênfase1 5 3 3 3 2 3" xfId="24519"/>
    <cellStyle name="20% - Ênfase1 5 3 3 3 3" xfId="30090"/>
    <cellStyle name="20% - Ênfase1 5 3 3 3 4" xfId="22412"/>
    <cellStyle name="20% - Ênfase1 5 3 3 4" xfId="17176"/>
    <cellStyle name="20% - Ênfase1 5 3 3 4 2" xfId="31572"/>
    <cellStyle name="20% - Ênfase1 5 3 3 4 3" xfId="23894"/>
    <cellStyle name="20% - Ênfase1 5 3 3 5" xfId="19054"/>
    <cellStyle name="20% - Ênfase1 5 3 3 5 2" xfId="33447"/>
    <cellStyle name="20% - Ênfase1 5 3 3 5 3" xfId="25769"/>
    <cellStyle name="20% - Ênfase1 5 3 3 6" xfId="21787"/>
    <cellStyle name="20% - Ênfase1 5 3 3 6 2" xfId="29465"/>
    <cellStyle name="20% - Ênfase1 5 3 3 7" xfId="26682"/>
    <cellStyle name="20% - Ênfase1 5 3 3 8" xfId="27984"/>
    <cellStyle name="20% - Ênfase1 5 3 3 9" xfId="20306"/>
    <cellStyle name="20% - Ênfase1 5 3 4" xfId="15171"/>
    <cellStyle name="20% - Ênfase1 5 3 4 2" xfId="16445"/>
    <cellStyle name="20% - Ênfase1 5 3 4 2 2" xfId="18559"/>
    <cellStyle name="20% - Ênfase1 5 3 4 2 2 2" xfId="32955"/>
    <cellStyle name="20% - Ênfase1 5 3 4 2 2 3" xfId="25277"/>
    <cellStyle name="20% - Ênfase1 5 3 4 2 3" xfId="19812"/>
    <cellStyle name="20% - Ênfase1 5 3 4 2 3 2" xfId="34205"/>
    <cellStyle name="20% - Ênfase1 5 3 4 2 3 3" xfId="26527"/>
    <cellStyle name="20% - Ênfase1 5 3 4 2 4" xfId="23170"/>
    <cellStyle name="20% - Ênfase1 5 3 4 2 4 2" xfId="30848"/>
    <cellStyle name="20% - Ênfase1 5 3 4 2 5" xfId="28742"/>
    <cellStyle name="20% - Ênfase1 5 3 4 2 6" xfId="21064"/>
    <cellStyle name="20% - Ênfase1 5 3 4 3" xfId="15804"/>
    <cellStyle name="20% - Ênfase1 5 3 4 3 2" xfId="17934"/>
    <cellStyle name="20% - Ênfase1 5 3 4 3 2 2" xfId="32330"/>
    <cellStyle name="20% - Ênfase1 5 3 4 3 2 3" xfId="24652"/>
    <cellStyle name="20% - Ênfase1 5 3 4 3 3" xfId="30223"/>
    <cellStyle name="20% - Ênfase1 5 3 4 3 4" xfId="22545"/>
    <cellStyle name="20% - Ênfase1 5 3 4 4" xfId="17309"/>
    <cellStyle name="20% - Ênfase1 5 3 4 4 2" xfId="31705"/>
    <cellStyle name="20% - Ênfase1 5 3 4 4 3" xfId="24027"/>
    <cellStyle name="20% - Ênfase1 5 3 4 5" xfId="19187"/>
    <cellStyle name="20% - Ênfase1 5 3 4 5 2" xfId="33580"/>
    <cellStyle name="20% - Ênfase1 5 3 4 5 3" xfId="25902"/>
    <cellStyle name="20% - Ênfase1 5 3 4 6" xfId="21920"/>
    <cellStyle name="20% - Ênfase1 5 3 4 6 2" xfId="29598"/>
    <cellStyle name="20% - Ênfase1 5 3 4 7" xfId="26683"/>
    <cellStyle name="20% - Ênfase1 5 3 4 8" xfId="28117"/>
    <cellStyle name="20% - Ênfase1 5 3 4 9" xfId="20439"/>
    <cellStyle name="20% - Ênfase1 5 3 5" xfId="16036"/>
    <cellStyle name="20% - Ênfase1 5 3 5 2" xfId="18166"/>
    <cellStyle name="20% - Ênfase1 5 3 5 2 2" xfId="32562"/>
    <cellStyle name="20% - Ênfase1 5 3 5 2 3" xfId="24884"/>
    <cellStyle name="20% - Ênfase1 5 3 5 3" xfId="19419"/>
    <cellStyle name="20% - Ênfase1 5 3 5 3 2" xfId="33812"/>
    <cellStyle name="20% - Ênfase1 5 3 5 3 3" xfId="26134"/>
    <cellStyle name="20% - Ênfase1 5 3 5 4" xfId="22777"/>
    <cellStyle name="20% - Ênfase1 5 3 5 4 2" xfId="30455"/>
    <cellStyle name="20% - Ênfase1 5 3 5 5" xfId="28349"/>
    <cellStyle name="20% - Ênfase1 5 3 5 6" xfId="20671"/>
    <cellStyle name="20% - Ênfase1 5 3 6" xfId="15409"/>
    <cellStyle name="20% - Ênfase1 5 3 6 2" xfId="17541"/>
    <cellStyle name="20% - Ênfase1 5 3 6 2 2" xfId="31937"/>
    <cellStyle name="20% - Ênfase1 5 3 6 2 3" xfId="24259"/>
    <cellStyle name="20% - Ênfase1 5 3 6 3" xfId="29830"/>
    <cellStyle name="20% - Ênfase1 5 3 6 4" xfId="22152"/>
    <cellStyle name="20% - Ênfase1 5 3 7" xfId="16927"/>
    <cellStyle name="20% - Ênfase1 5 3 7 2" xfId="31324"/>
    <cellStyle name="20% - Ênfase1 5 3 7 3" xfId="23646"/>
    <cellStyle name="20% - Ênfase1 5 3 8" xfId="18792"/>
    <cellStyle name="20% - Ênfase1 5 3 8 2" xfId="33187"/>
    <cellStyle name="20% - Ênfase1 5 3 8 3" xfId="25509"/>
    <cellStyle name="20% - Ênfase1 5 3 9" xfId="21539"/>
    <cellStyle name="20% - Ênfase1 5 3 9 2" xfId="29217"/>
    <cellStyle name="20% - Ênfase1 5 4" xfId="7917"/>
    <cellStyle name="20% - Ênfase1 5 4 2" xfId="11425"/>
    <cellStyle name="20% - Ênfase1 5 5" xfId="4507"/>
    <cellStyle name="20% - Ênfase1 50" xfId="2356"/>
    <cellStyle name="20% - Ênfase1 50 2" xfId="7181"/>
    <cellStyle name="20% - Ênfase1 50 2 2" xfId="10646"/>
    <cellStyle name="20% - Ênfase1 50 2 2 2" xfId="11426"/>
    <cellStyle name="20% - Ênfase1 50 3" xfId="9006"/>
    <cellStyle name="20% - Ênfase1 50 3 2" xfId="11427"/>
    <cellStyle name="20% - Ênfase1 50 4" xfId="4509"/>
    <cellStyle name="20% - Ênfase1 51" xfId="2357"/>
    <cellStyle name="20% - Ênfase1 51 2" xfId="9007"/>
    <cellStyle name="20% - Ênfase1 51 2 2" xfId="11428"/>
    <cellStyle name="20% - Ênfase1 51 3" xfId="4510"/>
    <cellStyle name="20% - Ênfase1 52" xfId="3873"/>
    <cellStyle name="20% - Ênfase1 52 2" xfId="10470"/>
    <cellStyle name="20% - Ênfase1 52 2 2" xfId="11429"/>
    <cellStyle name="20% - Ênfase1 52 3" xfId="4511"/>
    <cellStyle name="20% - Ênfase1 53" xfId="3955"/>
    <cellStyle name="20% - Ênfase1 53 2" xfId="10544"/>
    <cellStyle name="20% - Ênfase1 53 2 2" xfId="11430"/>
    <cellStyle name="20% - Ênfase1 53 3" xfId="7066"/>
    <cellStyle name="20% - Ênfase1 54" xfId="3970"/>
    <cellStyle name="20% - Ênfase1 54 2" xfId="10558"/>
    <cellStyle name="20% - Ênfase1 54 2 2" xfId="11431"/>
    <cellStyle name="20% - Ênfase1 54 3" xfId="7067"/>
    <cellStyle name="20% - Ênfase1 55" xfId="3985"/>
    <cellStyle name="20% - Ênfase1 55 2" xfId="10572"/>
    <cellStyle name="20% - Ênfase1 55 2 2" xfId="11432"/>
    <cellStyle name="20% - Ênfase1 55 3" xfId="7068"/>
    <cellStyle name="20% - Ênfase1 56" xfId="1852"/>
    <cellStyle name="20% - Ênfase1 56 2" xfId="4120"/>
    <cellStyle name="20% - Ênfase1 56 2 2" xfId="11433"/>
    <cellStyle name="20% - Ênfase1 56 2 3" xfId="10586"/>
    <cellStyle name="20% - Ênfase1 56 3" xfId="7069"/>
    <cellStyle name="20% - Ênfase1 57" xfId="4137"/>
    <cellStyle name="20% - Ênfase1 57 2" xfId="10602"/>
    <cellStyle name="20% - Ênfase1 57 2 2" xfId="11434"/>
    <cellStyle name="20% - Ênfase1 57 3" xfId="7070"/>
    <cellStyle name="20% - Ênfase1 58" xfId="7140"/>
    <cellStyle name="20% - Ênfase1 58 2" xfId="10617"/>
    <cellStyle name="20% - Ênfase1 58 2 2" xfId="11435"/>
    <cellStyle name="20% - Ênfase1 59" xfId="7160"/>
    <cellStyle name="20% - Ênfase1 59 2" xfId="10631"/>
    <cellStyle name="20% - Ênfase1 59 2 2" xfId="11436"/>
    <cellStyle name="20% - Ênfase1 6" xfId="1858"/>
    <cellStyle name="20% - Ênfase1 6 2" xfId="7918"/>
    <cellStyle name="20% - Ênfase1 6 2 2" xfId="11437"/>
    <cellStyle name="20% - Ênfase1 6 3" xfId="4512"/>
    <cellStyle name="20% - Ênfase1 60" xfId="7897"/>
    <cellStyle name="20% - Ênfase1 61" xfId="7912"/>
    <cellStyle name="20% - Ênfase1 61 2" xfId="11364"/>
    <cellStyle name="20% - Ênfase1 62" xfId="11346"/>
    <cellStyle name="20% - Ênfase1 63" xfId="16107"/>
    <cellStyle name="20% - Ênfase1 63 2" xfId="18237"/>
    <cellStyle name="20% - Ênfase1 63 2 2" xfId="32633"/>
    <cellStyle name="20% - Ênfase1 63 2 3" xfId="24955"/>
    <cellStyle name="20% - Ênfase1 63 3" xfId="19490"/>
    <cellStyle name="20% - Ênfase1 63 3 2" xfId="33883"/>
    <cellStyle name="20% - Ênfase1 63 3 3" xfId="26205"/>
    <cellStyle name="20% - Ênfase1 63 4" xfId="22848"/>
    <cellStyle name="20% - Ênfase1 63 4 2" xfId="30526"/>
    <cellStyle name="20% - Ênfase1 63 5" xfId="28420"/>
    <cellStyle name="20% - Ênfase1 63 6" xfId="20742"/>
    <cellStyle name="20% - Ênfase1 64" xfId="15482"/>
    <cellStyle name="20% - Ênfase1 64 2" xfId="17612"/>
    <cellStyle name="20% - Ênfase1 64 2 2" xfId="32008"/>
    <cellStyle name="20% - Ênfase1 64 2 3" xfId="24330"/>
    <cellStyle name="20% - Ênfase1 64 3" xfId="29901"/>
    <cellStyle name="20% - Ênfase1 64 4" xfId="22223"/>
    <cellStyle name="20% - Ênfase1 65" xfId="16517"/>
    <cellStyle name="20% - Ênfase1 65 2" xfId="30919"/>
    <cellStyle name="20% - Ênfase1 65 3" xfId="23241"/>
    <cellStyle name="20% - Ênfase1 66" xfId="18865"/>
    <cellStyle name="20% - Ênfase1 66 2" xfId="33258"/>
    <cellStyle name="20% - Ênfase1 66 3" xfId="25580"/>
    <cellStyle name="20% - Ênfase1 67" xfId="21365"/>
    <cellStyle name="20% - Ênfase1 67 2" xfId="29043"/>
    <cellStyle name="20% - Ênfase1 68" xfId="26598"/>
    <cellStyle name="20% - Ênfase1 69" xfId="27795"/>
    <cellStyle name="20% - Ênfase1 7" xfId="1859"/>
    <cellStyle name="20% - Ênfase1 7 2" xfId="7919"/>
    <cellStyle name="20% - Ênfase1 7 2 2" xfId="11438"/>
    <cellStyle name="20% - Ênfase1 7 3" xfId="4513"/>
    <cellStyle name="20% - Ênfase1 70" xfId="20117"/>
    <cellStyle name="20% - Ênfase1 8" xfId="1860"/>
    <cellStyle name="20% - Ênfase1 8 2" xfId="7920"/>
    <cellStyle name="20% - Ênfase1 8 2 2" xfId="11439"/>
    <cellStyle name="20% - Ênfase1 8 3" xfId="4514"/>
    <cellStyle name="20% - Ênfase1 9" xfId="1861"/>
    <cellStyle name="20% - Ênfase1 9 2" xfId="7921"/>
    <cellStyle name="20% - Ênfase1 9 2 2" xfId="11440"/>
    <cellStyle name="20% - Ênfase1 9 3" xfId="4515"/>
    <cellStyle name="20% - Ênfase2 10" xfId="1863"/>
    <cellStyle name="20% - Ênfase2 10 2" xfId="7923"/>
    <cellStyle name="20% - Ênfase2 10 2 2" xfId="11441"/>
    <cellStyle name="20% - Ênfase2 10 3" xfId="4516"/>
    <cellStyle name="20% - Ênfase2 11" xfId="2358"/>
    <cellStyle name="20% - Ênfase2 11 2" xfId="9008"/>
    <cellStyle name="20% - Ênfase2 11 2 2" xfId="11442"/>
    <cellStyle name="20% - Ênfase2 11 3" xfId="4517"/>
    <cellStyle name="20% - Ênfase2 12" xfId="2359"/>
    <cellStyle name="20% - Ênfase2 12 2" xfId="9009"/>
    <cellStyle name="20% - Ênfase2 12 2 2" xfId="11443"/>
    <cellStyle name="20% - Ênfase2 12 3" xfId="4518"/>
    <cellStyle name="20% - Ênfase2 13" xfId="2360"/>
    <cellStyle name="20% - Ênfase2 13 2" xfId="9010"/>
    <cellStyle name="20% - Ênfase2 13 2 2" xfId="11444"/>
    <cellStyle name="20% - Ênfase2 13 3" xfId="4519"/>
    <cellStyle name="20% - Ênfase2 14" xfId="2361"/>
    <cellStyle name="20% - Ênfase2 14 2" xfId="9011"/>
    <cellStyle name="20% - Ênfase2 14 2 2" xfId="11445"/>
    <cellStyle name="20% - Ênfase2 14 3" xfId="4520"/>
    <cellStyle name="20% - Ênfase2 15" xfId="2362"/>
    <cellStyle name="20% - Ênfase2 15 2" xfId="9012"/>
    <cellStyle name="20% - Ênfase2 15 2 2" xfId="11446"/>
    <cellStyle name="20% - Ênfase2 15 3" xfId="4521"/>
    <cellStyle name="20% - Ênfase2 16" xfId="2363"/>
    <cellStyle name="20% - Ênfase2 16 2" xfId="9013"/>
    <cellStyle name="20% - Ênfase2 16 2 2" xfId="11447"/>
    <cellStyle name="20% - Ênfase2 16 3" xfId="4522"/>
    <cellStyle name="20% - Ênfase2 17" xfId="2364"/>
    <cellStyle name="20% - Ênfase2 17 2" xfId="9014"/>
    <cellStyle name="20% - Ênfase2 17 2 2" xfId="11448"/>
    <cellStyle name="20% - Ênfase2 17 3" xfId="4523"/>
    <cellStyle name="20% - Ênfase2 18" xfId="2365"/>
    <cellStyle name="20% - Ênfase2 18 2" xfId="9015"/>
    <cellStyle name="20% - Ênfase2 18 2 2" xfId="11449"/>
    <cellStyle name="20% - Ênfase2 18 3" xfId="4524"/>
    <cellStyle name="20% - Ênfase2 19" xfId="2366"/>
    <cellStyle name="20% - Ênfase2 19 2" xfId="9016"/>
    <cellStyle name="20% - Ênfase2 19 2 2" xfId="11450"/>
    <cellStyle name="20% - Ênfase2 19 3" xfId="4525"/>
    <cellStyle name="20% - Ênfase2 2" xfId="1864"/>
    <cellStyle name="20% - Ênfase2 2 2" xfId="7924"/>
    <cellStyle name="20% - Ênfase2 2 2 2" xfId="11451"/>
    <cellStyle name="20% - Ênfase2 2 3" xfId="4526"/>
    <cellStyle name="20% - Ênfase2 2 4" xfId="26630"/>
    <cellStyle name="20% - Ênfase2 20" xfId="2367"/>
    <cellStyle name="20% - Ênfase2 20 2" xfId="9017"/>
    <cellStyle name="20% - Ênfase2 20 2 2" xfId="11452"/>
    <cellStyle name="20% - Ênfase2 20 3" xfId="4527"/>
    <cellStyle name="20% - Ênfase2 21" xfId="2368"/>
    <cellStyle name="20% - Ênfase2 21 2" xfId="9018"/>
    <cellStyle name="20% - Ênfase2 21 2 2" xfId="11453"/>
    <cellStyle name="20% - Ênfase2 21 3" xfId="4528"/>
    <cellStyle name="20% - Ênfase2 22" xfId="2369"/>
    <cellStyle name="20% - Ênfase2 22 2" xfId="9019"/>
    <cellStyle name="20% - Ênfase2 22 2 2" xfId="11454"/>
    <cellStyle name="20% - Ênfase2 22 3" xfId="4529"/>
    <cellStyle name="20% - Ênfase2 23" xfId="2370"/>
    <cellStyle name="20% - Ênfase2 23 2" xfId="9020"/>
    <cellStyle name="20% - Ênfase2 23 2 2" xfId="11455"/>
    <cellStyle name="20% - Ênfase2 23 3" xfId="4530"/>
    <cellStyle name="20% - Ênfase2 24" xfId="2371"/>
    <cellStyle name="20% - Ênfase2 24 2" xfId="9021"/>
    <cellStyle name="20% - Ênfase2 24 2 2" xfId="11456"/>
    <cellStyle name="20% - Ênfase2 24 3" xfId="4531"/>
    <cellStyle name="20% - Ênfase2 25" xfId="2372"/>
    <cellStyle name="20% - Ênfase2 25 2" xfId="9022"/>
    <cellStyle name="20% - Ênfase2 25 2 2" xfId="11457"/>
    <cellStyle name="20% - Ênfase2 25 3" xfId="4532"/>
    <cellStyle name="20% - Ênfase2 26" xfId="2373"/>
    <cellStyle name="20% - Ênfase2 26 2" xfId="9023"/>
    <cellStyle name="20% - Ênfase2 26 2 2" xfId="11458"/>
    <cellStyle name="20% - Ênfase2 26 3" xfId="4533"/>
    <cellStyle name="20% - Ênfase2 27" xfId="2374"/>
    <cellStyle name="20% - Ênfase2 27 2" xfId="9024"/>
    <cellStyle name="20% - Ênfase2 27 2 2" xfId="11459"/>
    <cellStyle name="20% - Ênfase2 27 3" xfId="4534"/>
    <cellStyle name="20% - Ênfase2 28" xfId="2375"/>
    <cellStyle name="20% - Ênfase2 28 2" xfId="9025"/>
    <cellStyle name="20% - Ênfase2 28 2 2" xfId="11460"/>
    <cellStyle name="20% - Ênfase2 28 3" xfId="4535"/>
    <cellStyle name="20% - Ênfase2 29" xfId="2376"/>
    <cellStyle name="20% - Ênfase2 29 2" xfId="9026"/>
    <cellStyle name="20% - Ênfase2 29 2 2" xfId="11461"/>
    <cellStyle name="20% - Ênfase2 29 3" xfId="4536"/>
    <cellStyle name="20% - Ênfase2 3" xfId="1865"/>
    <cellStyle name="20% - Ênfase2 3 2" xfId="7925"/>
    <cellStyle name="20% - Ênfase2 3 2 2" xfId="11462"/>
    <cellStyle name="20% - Ênfase2 3 3" xfId="4537"/>
    <cellStyle name="20% - Ênfase2 3 4" xfId="26646"/>
    <cellStyle name="20% - Ênfase2 30" xfId="2377"/>
    <cellStyle name="20% - Ênfase2 30 2" xfId="9027"/>
    <cellStyle name="20% - Ênfase2 30 2 2" xfId="11463"/>
    <cellStyle name="20% - Ênfase2 30 3" xfId="4538"/>
    <cellStyle name="20% - Ênfase2 31" xfId="2378"/>
    <cellStyle name="20% - Ênfase2 31 2" xfId="9028"/>
    <cellStyle name="20% - Ênfase2 31 2 2" xfId="11464"/>
    <cellStyle name="20% - Ênfase2 31 3" xfId="4539"/>
    <cellStyle name="20% - Ênfase2 32" xfId="2379"/>
    <cellStyle name="20% - Ênfase2 32 2" xfId="9029"/>
    <cellStyle name="20% - Ênfase2 32 2 2" xfId="11465"/>
    <cellStyle name="20% - Ênfase2 32 3" xfId="4540"/>
    <cellStyle name="20% - Ênfase2 33" xfId="2380"/>
    <cellStyle name="20% - Ênfase2 33 2" xfId="9030"/>
    <cellStyle name="20% - Ênfase2 33 2 2" xfId="11466"/>
    <cellStyle name="20% - Ênfase2 33 3" xfId="4541"/>
    <cellStyle name="20% - Ênfase2 34" xfId="2381"/>
    <cellStyle name="20% - Ênfase2 34 2" xfId="9031"/>
    <cellStyle name="20% - Ênfase2 34 2 2" xfId="11467"/>
    <cellStyle name="20% - Ênfase2 34 3" xfId="4542"/>
    <cellStyle name="20% - Ênfase2 35" xfId="2382"/>
    <cellStyle name="20% - Ênfase2 35 2" xfId="9032"/>
    <cellStyle name="20% - Ênfase2 35 2 2" xfId="11468"/>
    <cellStyle name="20% - Ênfase2 35 3" xfId="4543"/>
    <cellStyle name="20% - Ênfase2 36" xfId="2383"/>
    <cellStyle name="20% - Ênfase2 36 2" xfId="9033"/>
    <cellStyle name="20% - Ênfase2 36 2 2" xfId="11469"/>
    <cellStyle name="20% - Ênfase2 36 3" xfId="4544"/>
    <cellStyle name="20% - Ênfase2 37" xfId="2384"/>
    <cellStyle name="20% - Ênfase2 37 2" xfId="9034"/>
    <cellStyle name="20% - Ênfase2 37 2 2" xfId="11470"/>
    <cellStyle name="20% - Ênfase2 37 3" xfId="4545"/>
    <cellStyle name="20% - Ênfase2 38" xfId="2385"/>
    <cellStyle name="20% - Ênfase2 38 2" xfId="9035"/>
    <cellStyle name="20% - Ênfase2 38 2 2" xfId="11471"/>
    <cellStyle name="20% - Ênfase2 38 3" xfId="4546"/>
    <cellStyle name="20% - Ênfase2 39" xfId="2386"/>
    <cellStyle name="20% - Ênfase2 39 2" xfId="9036"/>
    <cellStyle name="20% - Ênfase2 39 2 2" xfId="11472"/>
    <cellStyle name="20% - Ênfase2 39 3" xfId="4547"/>
    <cellStyle name="20% - Ênfase2 4" xfId="1866"/>
    <cellStyle name="20% - Ênfase2 4 2" xfId="3908"/>
    <cellStyle name="20% - Ênfase2 4 2 2" xfId="10502"/>
    <cellStyle name="20% - Ênfase2 4 2 2 2" xfId="11473"/>
    <cellStyle name="20% - Ênfase2 4 2 3" xfId="4549"/>
    <cellStyle name="20% - Ênfase2 4 3" xfId="7182"/>
    <cellStyle name="20% - Ênfase2 4 3 2" xfId="10647"/>
    <cellStyle name="20% - Ênfase2 4 3 2 2" xfId="11474"/>
    <cellStyle name="20% - Ênfase2 4 4" xfId="7926"/>
    <cellStyle name="20% - Ênfase2 4 4 2" xfId="11475"/>
    <cellStyle name="20% - Ênfase2 4 5" xfId="4548"/>
    <cellStyle name="20% - Ênfase2 40" xfId="2387"/>
    <cellStyle name="20% - Ênfase2 40 2" xfId="9037"/>
    <cellStyle name="20% - Ênfase2 40 2 2" xfId="11476"/>
    <cellStyle name="20% - Ênfase2 40 3" xfId="4550"/>
    <cellStyle name="20% - Ênfase2 41" xfId="2388"/>
    <cellStyle name="20% - Ênfase2 41 2" xfId="9038"/>
    <cellStyle name="20% - Ênfase2 41 2 2" xfId="11477"/>
    <cellStyle name="20% - Ênfase2 41 3" xfId="4551"/>
    <cellStyle name="20% - Ênfase2 42" xfId="2389"/>
    <cellStyle name="20% - Ênfase2 42 2" xfId="9039"/>
    <cellStyle name="20% - Ênfase2 42 2 2" xfId="11478"/>
    <cellStyle name="20% - Ênfase2 42 3" xfId="4552"/>
    <cellStyle name="20% - Ênfase2 43" xfId="2390"/>
    <cellStyle name="20% - Ênfase2 43 2" xfId="9040"/>
    <cellStyle name="20% - Ênfase2 43 2 2" xfId="11479"/>
    <cellStyle name="20% - Ênfase2 43 3" xfId="4553"/>
    <cellStyle name="20% - Ênfase2 44" xfId="2391"/>
    <cellStyle name="20% - Ênfase2 44 2" xfId="9041"/>
    <cellStyle name="20% - Ênfase2 44 2 2" xfId="11480"/>
    <cellStyle name="20% - Ênfase2 44 3" xfId="4554"/>
    <cellStyle name="20% - Ênfase2 45" xfId="2392"/>
    <cellStyle name="20% - Ênfase2 45 2" xfId="9042"/>
    <cellStyle name="20% - Ênfase2 45 2 2" xfId="11481"/>
    <cellStyle name="20% - Ênfase2 45 3" xfId="4555"/>
    <cellStyle name="20% - Ênfase2 46" xfId="2393"/>
    <cellStyle name="20% - Ênfase2 46 2" xfId="9043"/>
    <cellStyle name="20% - Ênfase2 46 2 2" xfId="11482"/>
    <cellStyle name="20% - Ênfase2 46 3" xfId="4556"/>
    <cellStyle name="20% - Ênfase2 47" xfId="2394"/>
    <cellStyle name="20% - Ênfase2 47 2" xfId="9044"/>
    <cellStyle name="20% - Ênfase2 47 2 2" xfId="11483"/>
    <cellStyle name="20% - Ênfase2 47 3" xfId="4557"/>
    <cellStyle name="20% - Ênfase2 48" xfId="2395"/>
    <cellStyle name="20% - Ênfase2 48 2" xfId="9045"/>
    <cellStyle name="20% - Ênfase2 48 2 2" xfId="11484"/>
    <cellStyle name="20% - Ênfase2 48 3" xfId="4558"/>
    <cellStyle name="20% - Ênfase2 49" xfId="2396"/>
    <cellStyle name="20% - Ênfase2 49 2" xfId="7183"/>
    <cellStyle name="20% - Ênfase2 49 2 2" xfId="10648"/>
    <cellStyle name="20% - Ênfase2 49 2 2 2" xfId="11485"/>
    <cellStyle name="20% - Ênfase2 49 3" xfId="9046"/>
    <cellStyle name="20% - Ênfase2 49 3 2" xfId="11486"/>
    <cellStyle name="20% - Ênfase2 49 4" xfId="4559"/>
    <cellStyle name="20% - Ênfase2 5" xfId="1867"/>
    <cellStyle name="20% - Ênfase2 5 2" xfId="3896"/>
    <cellStyle name="20% - Ênfase2 5 2 10" xfId="21167"/>
    <cellStyle name="20% - Ênfase2 5 2 10 2" xfId="28845"/>
    <cellStyle name="20% - Ênfase2 5 2 11" xfId="26684"/>
    <cellStyle name="20% - Ênfase2 5 2 12" xfId="27627"/>
    <cellStyle name="20% - Ênfase2 5 2 13" xfId="19949"/>
    <cellStyle name="20% - Ênfase2 5 2 2" xfId="4105"/>
    <cellStyle name="20% - Ênfase2 5 2 2 10" xfId="21221"/>
    <cellStyle name="20% - Ênfase2 5 2 2 10 2" xfId="28899"/>
    <cellStyle name="20% - Ênfase2 5 2 2 11" xfId="26685"/>
    <cellStyle name="20% - Ênfase2 5 2 2 12" xfId="27683"/>
    <cellStyle name="20% - Ênfase2 5 2 2 13" xfId="20005"/>
    <cellStyle name="20% - Ênfase2 5 2 2 2" xfId="4300"/>
    <cellStyle name="20% - Ênfase2 5 2 2 2 10" xfId="26686"/>
    <cellStyle name="20% - Ênfase2 5 2 2 2 11" xfId="27768"/>
    <cellStyle name="20% - Ênfase2 5 2 2 2 12" xfId="20090"/>
    <cellStyle name="20% - Ênfase2 5 2 2 2 2" xfId="15098"/>
    <cellStyle name="20% - Ênfase2 5 2 2 2 2 2" xfId="16379"/>
    <cellStyle name="20% - Ênfase2 5 2 2 2 2 2 2" xfId="18493"/>
    <cellStyle name="20% - Ênfase2 5 2 2 2 2 2 2 2" xfId="32889"/>
    <cellStyle name="20% - Ênfase2 5 2 2 2 2 2 2 3" xfId="25211"/>
    <cellStyle name="20% - Ênfase2 5 2 2 2 2 2 3" xfId="19746"/>
    <cellStyle name="20% - Ênfase2 5 2 2 2 2 2 3 2" xfId="34139"/>
    <cellStyle name="20% - Ênfase2 5 2 2 2 2 2 3 3" xfId="26461"/>
    <cellStyle name="20% - Ênfase2 5 2 2 2 2 2 4" xfId="23104"/>
    <cellStyle name="20% - Ênfase2 5 2 2 2 2 2 4 2" xfId="30782"/>
    <cellStyle name="20% - Ênfase2 5 2 2 2 2 2 5" xfId="28676"/>
    <cellStyle name="20% - Ênfase2 5 2 2 2 2 2 6" xfId="20998"/>
    <cellStyle name="20% - Ênfase2 5 2 2 2 2 3" xfId="15738"/>
    <cellStyle name="20% - Ênfase2 5 2 2 2 2 3 2" xfId="17868"/>
    <cellStyle name="20% - Ênfase2 5 2 2 2 2 3 2 2" xfId="32264"/>
    <cellStyle name="20% - Ênfase2 5 2 2 2 2 3 2 3" xfId="24586"/>
    <cellStyle name="20% - Ênfase2 5 2 2 2 2 3 3" xfId="30157"/>
    <cellStyle name="20% - Ênfase2 5 2 2 2 2 3 4" xfId="22479"/>
    <cellStyle name="20% - Ênfase2 5 2 2 2 2 4" xfId="17243"/>
    <cellStyle name="20% - Ênfase2 5 2 2 2 2 4 2" xfId="31639"/>
    <cellStyle name="20% - Ênfase2 5 2 2 2 2 4 3" xfId="23961"/>
    <cellStyle name="20% - Ênfase2 5 2 2 2 2 5" xfId="19121"/>
    <cellStyle name="20% - Ênfase2 5 2 2 2 2 5 2" xfId="33514"/>
    <cellStyle name="20% - Ênfase2 5 2 2 2 2 5 3" xfId="25836"/>
    <cellStyle name="20% - Ênfase2 5 2 2 2 2 6" xfId="21854"/>
    <cellStyle name="20% - Ênfase2 5 2 2 2 2 6 2" xfId="29532"/>
    <cellStyle name="20% - Ênfase2 5 2 2 2 2 7" xfId="26687"/>
    <cellStyle name="20% - Ênfase2 5 2 2 2 2 8" xfId="28051"/>
    <cellStyle name="20% - Ênfase2 5 2 2 2 2 9" xfId="20373"/>
    <cellStyle name="20% - Ênfase2 5 2 2 2 3" xfId="15044"/>
    <cellStyle name="20% - Ênfase2 5 2 2 2 3 2" xfId="16326"/>
    <cellStyle name="20% - Ênfase2 5 2 2 2 3 2 2" xfId="18440"/>
    <cellStyle name="20% - Ênfase2 5 2 2 2 3 2 2 2" xfId="32836"/>
    <cellStyle name="20% - Ênfase2 5 2 2 2 3 2 2 3" xfId="25158"/>
    <cellStyle name="20% - Ênfase2 5 2 2 2 3 2 3" xfId="19693"/>
    <cellStyle name="20% - Ênfase2 5 2 2 2 3 2 3 2" xfId="34086"/>
    <cellStyle name="20% - Ênfase2 5 2 2 2 3 2 3 3" xfId="26408"/>
    <cellStyle name="20% - Ênfase2 5 2 2 2 3 2 4" xfId="23051"/>
    <cellStyle name="20% - Ênfase2 5 2 2 2 3 2 4 2" xfId="30729"/>
    <cellStyle name="20% - Ênfase2 5 2 2 2 3 2 5" xfId="28623"/>
    <cellStyle name="20% - Ênfase2 5 2 2 2 3 2 6" xfId="20945"/>
    <cellStyle name="20% - Ênfase2 5 2 2 2 3 3" xfId="15685"/>
    <cellStyle name="20% - Ênfase2 5 2 2 2 3 3 2" xfId="17815"/>
    <cellStyle name="20% - Ênfase2 5 2 2 2 3 3 2 2" xfId="32211"/>
    <cellStyle name="20% - Ênfase2 5 2 2 2 3 3 2 3" xfId="24533"/>
    <cellStyle name="20% - Ênfase2 5 2 2 2 3 3 3" xfId="30104"/>
    <cellStyle name="20% - Ênfase2 5 2 2 2 3 3 4" xfId="22426"/>
    <cellStyle name="20% - Ênfase2 5 2 2 2 3 4" xfId="17190"/>
    <cellStyle name="20% - Ênfase2 5 2 2 2 3 4 2" xfId="31586"/>
    <cellStyle name="20% - Ênfase2 5 2 2 2 3 4 3" xfId="23908"/>
    <cellStyle name="20% - Ênfase2 5 2 2 2 3 5" xfId="19068"/>
    <cellStyle name="20% - Ênfase2 5 2 2 2 3 5 2" xfId="33461"/>
    <cellStyle name="20% - Ênfase2 5 2 2 2 3 5 3" xfId="25783"/>
    <cellStyle name="20% - Ênfase2 5 2 2 2 3 6" xfId="21801"/>
    <cellStyle name="20% - Ênfase2 5 2 2 2 3 6 2" xfId="29479"/>
    <cellStyle name="20% - Ênfase2 5 2 2 2 3 7" xfId="26688"/>
    <cellStyle name="20% - Ênfase2 5 2 2 2 3 8" xfId="27998"/>
    <cellStyle name="20% - Ênfase2 5 2 2 2 3 9" xfId="20320"/>
    <cellStyle name="20% - Ênfase2 5 2 2 2 4" xfId="15215"/>
    <cellStyle name="20% - Ênfase2 5 2 2 2 4 2" xfId="16489"/>
    <cellStyle name="20% - Ênfase2 5 2 2 2 4 2 2" xfId="18603"/>
    <cellStyle name="20% - Ênfase2 5 2 2 2 4 2 2 2" xfId="32999"/>
    <cellStyle name="20% - Ênfase2 5 2 2 2 4 2 2 3" xfId="25321"/>
    <cellStyle name="20% - Ênfase2 5 2 2 2 4 2 3" xfId="19856"/>
    <cellStyle name="20% - Ênfase2 5 2 2 2 4 2 3 2" xfId="34249"/>
    <cellStyle name="20% - Ênfase2 5 2 2 2 4 2 3 3" xfId="26571"/>
    <cellStyle name="20% - Ênfase2 5 2 2 2 4 2 4" xfId="23214"/>
    <cellStyle name="20% - Ênfase2 5 2 2 2 4 2 4 2" xfId="30892"/>
    <cellStyle name="20% - Ênfase2 5 2 2 2 4 2 5" xfId="28786"/>
    <cellStyle name="20% - Ênfase2 5 2 2 2 4 2 6" xfId="21108"/>
    <cellStyle name="20% - Ênfase2 5 2 2 2 4 3" xfId="15848"/>
    <cellStyle name="20% - Ênfase2 5 2 2 2 4 3 2" xfId="17978"/>
    <cellStyle name="20% - Ênfase2 5 2 2 2 4 3 2 2" xfId="32374"/>
    <cellStyle name="20% - Ênfase2 5 2 2 2 4 3 2 3" xfId="24696"/>
    <cellStyle name="20% - Ênfase2 5 2 2 2 4 3 3" xfId="30267"/>
    <cellStyle name="20% - Ênfase2 5 2 2 2 4 3 4" xfId="22589"/>
    <cellStyle name="20% - Ênfase2 5 2 2 2 4 4" xfId="17353"/>
    <cellStyle name="20% - Ênfase2 5 2 2 2 4 4 2" xfId="31749"/>
    <cellStyle name="20% - Ênfase2 5 2 2 2 4 4 3" xfId="24071"/>
    <cellStyle name="20% - Ênfase2 5 2 2 2 4 5" xfId="19231"/>
    <cellStyle name="20% - Ênfase2 5 2 2 2 4 5 2" xfId="33624"/>
    <cellStyle name="20% - Ênfase2 5 2 2 2 4 5 3" xfId="25946"/>
    <cellStyle name="20% - Ênfase2 5 2 2 2 4 6" xfId="21964"/>
    <cellStyle name="20% - Ênfase2 5 2 2 2 4 6 2" xfId="29642"/>
    <cellStyle name="20% - Ênfase2 5 2 2 2 4 7" xfId="26689"/>
    <cellStyle name="20% - Ênfase2 5 2 2 2 4 8" xfId="28161"/>
    <cellStyle name="20% - Ênfase2 5 2 2 2 4 9" xfId="20483"/>
    <cellStyle name="20% - Ênfase2 5 2 2 2 5" xfId="11487"/>
    <cellStyle name="20% - Ênfase2 5 2 2 2 5 2" xfId="16080"/>
    <cellStyle name="20% - Ênfase2 5 2 2 2 5 2 2" xfId="18210"/>
    <cellStyle name="20% - Ênfase2 5 2 2 2 5 2 2 2" xfId="32606"/>
    <cellStyle name="20% - Ênfase2 5 2 2 2 5 2 2 3" xfId="24928"/>
    <cellStyle name="20% - Ênfase2 5 2 2 2 5 2 3" xfId="30499"/>
    <cellStyle name="20% - Ênfase2 5 2 2 2 5 2 4" xfId="22821"/>
    <cellStyle name="20% - Ênfase2 5 2 2 2 5 3" xfId="16971"/>
    <cellStyle name="20% - Ênfase2 5 2 2 2 5 3 2" xfId="31368"/>
    <cellStyle name="20% - Ênfase2 5 2 2 2 5 3 3" xfId="23690"/>
    <cellStyle name="20% - Ênfase2 5 2 2 2 5 4" xfId="19463"/>
    <cellStyle name="20% - Ênfase2 5 2 2 2 5 4 2" xfId="33856"/>
    <cellStyle name="20% - Ênfase2 5 2 2 2 5 4 3" xfId="26178"/>
    <cellStyle name="20% - Ênfase2 5 2 2 2 5 5" xfId="21583"/>
    <cellStyle name="20% - Ênfase2 5 2 2 2 5 5 2" xfId="29261"/>
    <cellStyle name="20% - Ênfase2 5 2 2 2 5 6" xfId="26690"/>
    <cellStyle name="20% - Ênfase2 5 2 2 2 5 7" xfId="28393"/>
    <cellStyle name="20% - Ênfase2 5 2 2 2 5 8" xfId="20715"/>
    <cellStyle name="20% - Ênfase2 5 2 2 2 6" xfId="15454"/>
    <cellStyle name="20% - Ênfase2 5 2 2 2 6 2" xfId="17585"/>
    <cellStyle name="20% - Ênfase2 5 2 2 2 6 2 2" xfId="31981"/>
    <cellStyle name="20% - Ênfase2 5 2 2 2 6 2 3" xfId="24303"/>
    <cellStyle name="20% - Ênfase2 5 2 2 2 6 3" xfId="29874"/>
    <cellStyle name="20% - Ênfase2 5 2 2 2 6 4" xfId="22196"/>
    <cellStyle name="20% - Ênfase2 5 2 2 2 7" xfId="16753"/>
    <cellStyle name="20% - Ênfase2 5 2 2 2 7 2" xfId="31150"/>
    <cellStyle name="20% - Ênfase2 5 2 2 2 7 3" xfId="23472"/>
    <cellStyle name="20% - Ênfase2 5 2 2 2 8" xfId="18837"/>
    <cellStyle name="20% - Ênfase2 5 2 2 2 8 2" xfId="33231"/>
    <cellStyle name="20% - Ênfase2 5 2 2 2 8 3" xfId="25553"/>
    <cellStyle name="20% - Ênfase2 5 2 2 2 9" xfId="21353"/>
    <cellStyle name="20% - Ênfase2 5 2 2 2 9 2" xfId="29031"/>
    <cellStyle name="20% - Ênfase2 5 2 2 3" xfId="10491"/>
    <cellStyle name="20% - Ênfase2 5 2 2 3 10" xfId="20066"/>
    <cellStyle name="20% - Ênfase2 5 2 2 3 2" xfId="15065"/>
    <cellStyle name="20% - Ênfase2 5 2 2 3 2 2" xfId="16346"/>
    <cellStyle name="20% - Ênfase2 5 2 2 3 2 2 2" xfId="18460"/>
    <cellStyle name="20% - Ênfase2 5 2 2 3 2 2 2 2" xfId="32856"/>
    <cellStyle name="20% - Ênfase2 5 2 2 3 2 2 2 3" xfId="25178"/>
    <cellStyle name="20% - Ênfase2 5 2 2 3 2 2 3" xfId="19713"/>
    <cellStyle name="20% - Ênfase2 5 2 2 3 2 2 3 2" xfId="34106"/>
    <cellStyle name="20% - Ênfase2 5 2 2 3 2 2 3 3" xfId="26428"/>
    <cellStyle name="20% - Ênfase2 5 2 2 3 2 2 4" xfId="23071"/>
    <cellStyle name="20% - Ênfase2 5 2 2 3 2 2 4 2" xfId="30749"/>
    <cellStyle name="20% - Ênfase2 5 2 2 3 2 2 5" xfId="28643"/>
    <cellStyle name="20% - Ênfase2 5 2 2 3 2 2 6" xfId="20965"/>
    <cellStyle name="20% - Ênfase2 5 2 2 3 2 3" xfId="15705"/>
    <cellStyle name="20% - Ênfase2 5 2 2 3 2 3 2" xfId="17835"/>
    <cellStyle name="20% - Ênfase2 5 2 2 3 2 3 2 2" xfId="32231"/>
    <cellStyle name="20% - Ênfase2 5 2 2 3 2 3 2 3" xfId="24553"/>
    <cellStyle name="20% - Ênfase2 5 2 2 3 2 3 3" xfId="30124"/>
    <cellStyle name="20% - Ênfase2 5 2 2 3 2 3 4" xfId="22446"/>
    <cellStyle name="20% - Ênfase2 5 2 2 3 2 4" xfId="17210"/>
    <cellStyle name="20% - Ênfase2 5 2 2 3 2 4 2" xfId="31606"/>
    <cellStyle name="20% - Ênfase2 5 2 2 3 2 4 3" xfId="23928"/>
    <cellStyle name="20% - Ênfase2 5 2 2 3 2 5" xfId="19088"/>
    <cellStyle name="20% - Ênfase2 5 2 2 3 2 5 2" xfId="33481"/>
    <cellStyle name="20% - Ênfase2 5 2 2 3 2 5 3" xfId="25803"/>
    <cellStyle name="20% - Ênfase2 5 2 2 3 2 6" xfId="21821"/>
    <cellStyle name="20% - Ênfase2 5 2 2 3 2 6 2" xfId="29499"/>
    <cellStyle name="20% - Ênfase2 5 2 2 3 2 7" xfId="26692"/>
    <cellStyle name="20% - Ênfase2 5 2 2 3 2 8" xfId="28018"/>
    <cellStyle name="20% - Ênfase2 5 2 2 3 2 9" xfId="20340"/>
    <cellStyle name="20% - Ênfase2 5 2 2 3 3" xfId="16056"/>
    <cellStyle name="20% - Ênfase2 5 2 2 3 3 2" xfId="18186"/>
    <cellStyle name="20% - Ênfase2 5 2 2 3 3 2 2" xfId="32582"/>
    <cellStyle name="20% - Ênfase2 5 2 2 3 3 2 3" xfId="24904"/>
    <cellStyle name="20% - Ênfase2 5 2 2 3 3 3" xfId="19439"/>
    <cellStyle name="20% - Ênfase2 5 2 2 3 3 3 2" xfId="33832"/>
    <cellStyle name="20% - Ênfase2 5 2 2 3 3 3 3" xfId="26154"/>
    <cellStyle name="20% - Ênfase2 5 2 2 3 3 4" xfId="22797"/>
    <cellStyle name="20% - Ênfase2 5 2 2 3 3 4 2" xfId="30475"/>
    <cellStyle name="20% - Ênfase2 5 2 2 3 3 5" xfId="28369"/>
    <cellStyle name="20% - Ênfase2 5 2 2 3 3 6" xfId="20691"/>
    <cellStyle name="20% - Ênfase2 5 2 2 3 4" xfId="15430"/>
    <cellStyle name="20% - Ênfase2 5 2 2 3 4 2" xfId="17561"/>
    <cellStyle name="20% - Ênfase2 5 2 2 3 4 2 2" xfId="31957"/>
    <cellStyle name="20% - Ênfase2 5 2 2 3 4 2 3" xfId="24279"/>
    <cellStyle name="20% - Ênfase2 5 2 2 3 4 3" xfId="29850"/>
    <cellStyle name="20% - Ênfase2 5 2 2 3 4 4" xfId="22172"/>
    <cellStyle name="20% - Ênfase2 5 2 2 3 5" xfId="16947"/>
    <cellStyle name="20% - Ênfase2 5 2 2 3 5 2" xfId="31344"/>
    <cellStyle name="20% - Ênfase2 5 2 2 3 5 3" xfId="23666"/>
    <cellStyle name="20% - Ênfase2 5 2 2 3 6" xfId="18813"/>
    <cellStyle name="20% - Ênfase2 5 2 2 3 6 2" xfId="33207"/>
    <cellStyle name="20% - Ênfase2 5 2 2 3 6 3" xfId="25529"/>
    <cellStyle name="20% - Ênfase2 5 2 2 3 7" xfId="21559"/>
    <cellStyle name="20% - Ênfase2 5 2 2 3 7 2" xfId="29237"/>
    <cellStyle name="20% - Ênfase2 5 2 2 3 8" xfId="26691"/>
    <cellStyle name="20% - Ênfase2 5 2 2 3 9" xfId="27744"/>
    <cellStyle name="20% - Ênfase2 5 2 2 4" xfId="14985"/>
    <cellStyle name="20% - Ênfase2 5 2 2 4 2" xfId="16267"/>
    <cellStyle name="20% - Ênfase2 5 2 2 4 2 2" xfId="18381"/>
    <cellStyle name="20% - Ênfase2 5 2 2 4 2 2 2" xfId="32777"/>
    <cellStyle name="20% - Ênfase2 5 2 2 4 2 2 3" xfId="25099"/>
    <cellStyle name="20% - Ênfase2 5 2 2 4 2 3" xfId="19634"/>
    <cellStyle name="20% - Ênfase2 5 2 2 4 2 3 2" xfId="34027"/>
    <cellStyle name="20% - Ênfase2 5 2 2 4 2 3 3" xfId="26349"/>
    <cellStyle name="20% - Ênfase2 5 2 2 4 2 4" xfId="22992"/>
    <cellStyle name="20% - Ênfase2 5 2 2 4 2 4 2" xfId="30670"/>
    <cellStyle name="20% - Ênfase2 5 2 2 4 2 5" xfId="28564"/>
    <cellStyle name="20% - Ênfase2 5 2 2 4 2 6" xfId="20886"/>
    <cellStyle name="20% - Ênfase2 5 2 2 4 3" xfId="15626"/>
    <cellStyle name="20% - Ênfase2 5 2 2 4 3 2" xfId="17756"/>
    <cellStyle name="20% - Ênfase2 5 2 2 4 3 2 2" xfId="32152"/>
    <cellStyle name="20% - Ênfase2 5 2 2 4 3 2 3" xfId="24474"/>
    <cellStyle name="20% - Ênfase2 5 2 2 4 3 3" xfId="30045"/>
    <cellStyle name="20% - Ênfase2 5 2 2 4 3 4" xfId="22367"/>
    <cellStyle name="20% - Ênfase2 5 2 2 4 4" xfId="17131"/>
    <cellStyle name="20% - Ênfase2 5 2 2 4 4 2" xfId="31527"/>
    <cellStyle name="20% - Ênfase2 5 2 2 4 4 3" xfId="23849"/>
    <cellStyle name="20% - Ênfase2 5 2 2 4 5" xfId="19009"/>
    <cellStyle name="20% - Ênfase2 5 2 2 4 5 2" xfId="33402"/>
    <cellStyle name="20% - Ênfase2 5 2 2 4 5 3" xfId="25724"/>
    <cellStyle name="20% - Ênfase2 5 2 2 4 6" xfId="21742"/>
    <cellStyle name="20% - Ênfase2 5 2 2 4 6 2" xfId="29420"/>
    <cellStyle name="20% - Ênfase2 5 2 2 4 7" xfId="26693"/>
    <cellStyle name="20% - Ênfase2 5 2 2 4 8" xfId="27939"/>
    <cellStyle name="20% - Ênfase2 5 2 2 4 9" xfId="20261"/>
    <cellStyle name="20% - Ênfase2 5 2 2 5" xfId="15191"/>
    <cellStyle name="20% - Ênfase2 5 2 2 5 2" xfId="16465"/>
    <cellStyle name="20% - Ênfase2 5 2 2 5 2 2" xfId="18579"/>
    <cellStyle name="20% - Ênfase2 5 2 2 5 2 2 2" xfId="32975"/>
    <cellStyle name="20% - Ênfase2 5 2 2 5 2 2 3" xfId="25297"/>
    <cellStyle name="20% - Ênfase2 5 2 2 5 2 3" xfId="19832"/>
    <cellStyle name="20% - Ênfase2 5 2 2 5 2 3 2" xfId="34225"/>
    <cellStyle name="20% - Ênfase2 5 2 2 5 2 3 3" xfId="26547"/>
    <cellStyle name="20% - Ênfase2 5 2 2 5 2 4" xfId="23190"/>
    <cellStyle name="20% - Ênfase2 5 2 2 5 2 4 2" xfId="30868"/>
    <cellStyle name="20% - Ênfase2 5 2 2 5 2 5" xfId="28762"/>
    <cellStyle name="20% - Ênfase2 5 2 2 5 2 6" xfId="21084"/>
    <cellStyle name="20% - Ênfase2 5 2 2 5 3" xfId="15824"/>
    <cellStyle name="20% - Ênfase2 5 2 2 5 3 2" xfId="17954"/>
    <cellStyle name="20% - Ênfase2 5 2 2 5 3 2 2" xfId="32350"/>
    <cellStyle name="20% - Ênfase2 5 2 2 5 3 2 3" xfId="24672"/>
    <cellStyle name="20% - Ênfase2 5 2 2 5 3 3" xfId="30243"/>
    <cellStyle name="20% - Ênfase2 5 2 2 5 3 4" xfId="22565"/>
    <cellStyle name="20% - Ênfase2 5 2 2 5 4" xfId="17329"/>
    <cellStyle name="20% - Ênfase2 5 2 2 5 4 2" xfId="31725"/>
    <cellStyle name="20% - Ênfase2 5 2 2 5 4 3" xfId="24047"/>
    <cellStyle name="20% - Ênfase2 5 2 2 5 5" xfId="19207"/>
    <cellStyle name="20% - Ênfase2 5 2 2 5 5 2" xfId="33600"/>
    <cellStyle name="20% - Ênfase2 5 2 2 5 5 3" xfId="25922"/>
    <cellStyle name="20% - Ênfase2 5 2 2 5 6" xfId="21940"/>
    <cellStyle name="20% - Ênfase2 5 2 2 5 6 2" xfId="29618"/>
    <cellStyle name="20% - Ênfase2 5 2 2 5 7" xfId="26694"/>
    <cellStyle name="20% - Ênfase2 5 2 2 5 8" xfId="28137"/>
    <cellStyle name="20% - Ênfase2 5 2 2 5 9" xfId="20459"/>
    <cellStyle name="20% - Ênfase2 5 2 2 6" xfId="4442"/>
    <cellStyle name="20% - Ênfase2 5 2 2 6 2" xfId="15995"/>
    <cellStyle name="20% - Ênfase2 5 2 2 6 2 2" xfId="18125"/>
    <cellStyle name="20% - Ênfase2 5 2 2 6 2 2 2" xfId="32521"/>
    <cellStyle name="20% - Ênfase2 5 2 2 6 2 2 3" xfId="24843"/>
    <cellStyle name="20% - Ênfase2 5 2 2 6 2 3" xfId="30414"/>
    <cellStyle name="20% - Ênfase2 5 2 2 6 2 4" xfId="22736"/>
    <cellStyle name="20% - Ênfase2 5 2 2 6 3" xfId="16886"/>
    <cellStyle name="20% - Ênfase2 5 2 2 6 3 2" xfId="31283"/>
    <cellStyle name="20% - Ênfase2 5 2 2 6 3 3" xfId="23605"/>
    <cellStyle name="20% - Ênfase2 5 2 2 6 4" xfId="19378"/>
    <cellStyle name="20% - Ênfase2 5 2 2 6 4 2" xfId="33771"/>
    <cellStyle name="20% - Ênfase2 5 2 2 6 4 3" xfId="26093"/>
    <cellStyle name="20% - Ênfase2 5 2 2 6 5" xfId="21498"/>
    <cellStyle name="20% - Ênfase2 5 2 2 6 5 2" xfId="29176"/>
    <cellStyle name="20% - Ênfase2 5 2 2 6 6" xfId="26695"/>
    <cellStyle name="20% - Ênfase2 5 2 2 6 7" xfId="28308"/>
    <cellStyle name="20% - Ênfase2 5 2 2 6 8" xfId="20630"/>
    <cellStyle name="20% - Ênfase2 5 2 2 7" xfId="15368"/>
    <cellStyle name="20% - Ênfase2 5 2 2 7 2" xfId="17500"/>
    <cellStyle name="20% - Ênfase2 5 2 2 7 2 2" xfId="31896"/>
    <cellStyle name="20% - Ênfase2 5 2 2 7 2 3" xfId="24218"/>
    <cellStyle name="20% - Ênfase2 5 2 2 7 3" xfId="29789"/>
    <cellStyle name="20% - Ênfase2 5 2 2 7 4" xfId="22111"/>
    <cellStyle name="20% - Ênfase2 5 2 2 8" xfId="16621"/>
    <cellStyle name="20% - Ênfase2 5 2 2 8 2" xfId="31018"/>
    <cellStyle name="20% - Ênfase2 5 2 2 8 3" xfId="23340"/>
    <cellStyle name="20% - Ênfase2 5 2 2 9" xfId="18751"/>
    <cellStyle name="20% - Ênfase2 5 2 2 9 2" xfId="33146"/>
    <cellStyle name="20% - Ênfase2 5 2 2 9 3" xfId="25468"/>
    <cellStyle name="20% - Ênfase2 5 2 3" xfId="4231"/>
    <cellStyle name="20% - Ênfase2 5 2 3 10" xfId="27703"/>
    <cellStyle name="20% - Ênfase2 5 2 3 11" xfId="20025"/>
    <cellStyle name="20% - Ênfase2 5 2 3 2" xfId="15005"/>
    <cellStyle name="20% - Ênfase2 5 2 3 2 2" xfId="16287"/>
    <cellStyle name="20% - Ênfase2 5 2 3 2 2 2" xfId="18401"/>
    <cellStyle name="20% - Ênfase2 5 2 3 2 2 2 2" xfId="32797"/>
    <cellStyle name="20% - Ênfase2 5 2 3 2 2 2 3" xfId="25119"/>
    <cellStyle name="20% - Ênfase2 5 2 3 2 2 3" xfId="19654"/>
    <cellStyle name="20% - Ênfase2 5 2 3 2 2 3 2" xfId="34047"/>
    <cellStyle name="20% - Ênfase2 5 2 3 2 2 3 3" xfId="26369"/>
    <cellStyle name="20% - Ênfase2 5 2 3 2 2 4" xfId="23012"/>
    <cellStyle name="20% - Ênfase2 5 2 3 2 2 4 2" xfId="30690"/>
    <cellStyle name="20% - Ênfase2 5 2 3 2 2 5" xfId="28584"/>
    <cellStyle name="20% - Ênfase2 5 2 3 2 2 6" xfId="20906"/>
    <cellStyle name="20% - Ênfase2 5 2 3 2 3" xfId="15646"/>
    <cellStyle name="20% - Ênfase2 5 2 3 2 3 2" xfId="17776"/>
    <cellStyle name="20% - Ênfase2 5 2 3 2 3 2 2" xfId="32172"/>
    <cellStyle name="20% - Ênfase2 5 2 3 2 3 2 3" xfId="24494"/>
    <cellStyle name="20% - Ênfase2 5 2 3 2 3 3" xfId="30065"/>
    <cellStyle name="20% - Ênfase2 5 2 3 2 3 4" xfId="22387"/>
    <cellStyle name="20% - Ênfase2 5 2 3 2 4" xfId="17151"/>
    <cellStyle name="20% - Ênfase2 5 2 3 2 4 2" xfId="31547"/>
    <cellStyle name="20% - Ênfase2 5 2 3 2 4 3" xfId="23869"/>
    <cellStyle name="20% - Ênfase2 5 2 3 2 5" xfId="19029"/>
    <cellStyle name="20% - Ênfase2 5 2 3 2 5 2" xfId="33422"/>
    <cellStyle name="20% - Ênfase2 5 2 3 2 5 3" xfId="25744"/>
    <cellStyle name="20% - Ênfase2 5 2 3 2 6" xfId="21762"/>
    <cellStyle name="20% - Ênfase2 5 2 3 2 6 2" xfId="29440"/>
    <cellStyle name="20% - Ênfase2 5 2 3 2 7" xfId="26697"/>
    <cellStyle name="20% - Ênfase2 5 2 3 2 8" xfId="27959"/>
    <cellStyle name="20% - Ênfase2 5 2 3 2 9" xfId="20281"/>
    <cellStyle name="20% - Ênfase2 5 2 3 3" xfId="15127"/>
    <cellStyle name="20% - Ênfase2 5 2 3 3 2" xfId="16408"/>
    <cellStyle name="20% - Ênfase2 5 2 3 3 2 2" xfId="18522"/>
    <cellStyle name="20% - Ênfase2 5 2 3 3 2 2 2" xfId="32918"/>
    <cellStyle name="20% - Ênfase2 5 2 3 3 2 2 3" xfId="25240"/>
    <cellStyle name="20% - Ênfase2 5 2 3 3 2 3" xfId="19775"/>
    <cellStyle name="20% - Ênfase2 5 2 3 3 2 3 2" xfId="34168"/>
    <cellStyle name="20% - Ênfase2 5 2 3 3 2 3 3" xfId="26490"/>
    <cellStyle name="20% - Ênfase2 5 2 3 3 2 4" xfId="23133"/>
    <cellStyle name="20% - Ênfase2 5 2 3 3 2 4 2" xfId="30811"/>
    <cellStyle name="20% - Ênfase2 5 2 3 3 2 5" xfId="28705"/>
    <cellStyle name="20% - Ênfase2 5 2 3 3 2 6" xfId="21027"/>
    <cellStyle name="20% - Ênfase2 5 2 3 3 3" xfId="15767"/>
    <cellStyle name="20% - Ênfase2 5 2 3 3 3 2" xfId="17897"/>
    <cellStyle name="20% - Ênfase2 5 2 3 3 3 2 2" xfId="32293"/>
    <cellStyle name="20% - Ênfase2 5 2 3 3 3 2 3" xfId="24615"/>
    <cellStyle name="20% - Ênfase2 5 2 3 3 3 3" xfId="30186"/>
    <cellStyle name="20% - Ênfase2 5 2 3 3 3 4" xfId="22508"/>
    <cellStyle name="20% - Ênfase2 5 2 3 3 4" xfId="17272"/>
    <cellStyle name="20% - Ênfase2 5 2 3 3 4 2" xfId="31668"/>
    <cellStyle name="20% - Ênfase2 5 2 3 3 4 3" xfId="23990"/>
    <cellStyle name="20% - Ênfase2 5 2 3 3 5" xfId="19150"/>
    <cellStyle name="20% - Ênfase2 5 2 3 3 5 2" xfId="33543"/>
    <cellStyle name="20% - Ênfase2 5 2 3 3 5 3" xfId="25865"/>
    <cellStyle name="20% - Ênfase2 5 2 3 3 6" xfId="21883"/>
    <cellStyle name="20% - Ênfase2 5 2 3 3 6 2" xfId="29561"/>
    <cellStyle name="20% - Ênfase2 5 2 3 3 7" xfId="26698"/>
    <cellStyle name="20% - Ênfase2 5 2 3 3 8" xfId="28080"/>
    <cellStyle name="20% - Ênfase2 5 2 3 3 9" xfId="20402"/>
    <cellStyle name="20% - Ênfase2 5 2 3 4" xfId="4561"/>
    <cellStyle name="20% - Ênfase2 5 2 3 4 2" xfId="16015"/>
    <cellStyle name="20% - Ênfase2 5 2 3 4 2 2" xfId="18145"/>
    <cellStyle name="20% - Ênfase2 5 2 3 4 2 2 2" xfId="32541"/>
    <cellStyle name="20% - Ênfase2 5 2 3 4 2 2 3" xfId="24863"/>
    <cellStyle name="20% - Ênfase2 5 2 3 4 2 3" xfId="30434"/>
    <cellStyle name="20% - Ênfase2 5 2 3 4 2 4" xfId="22756"/>
    <cellStyle name="20% - Ênfase2 5 2 3 4 3" xfId="16906"/>
    <cellStyle name="20% - Ênfase2 5 2 3 4 3 2" xfId="31303"/>
    <cellStyle name="20% - Ênfase2 5 2 3 4 3 3" xfId="23625"/>
    <cellStyle name="20% - Ênfase2 5 2 3 4 4" xfId="19398"/>
    <cellStyle name="20% - Ênfase2 5 2 3 4 4 2" xfId="33791"/>
    <cellStyle name="20% - Ênfase2 5 2 3 4 4 3" xfId="26113"/>
    <cellStyle name="20% - Ênfase2 5 2 3 4 5" xfId="21518"/>
    <cellStyle name="20% - Ênfase2 5 2 3 4 5 2" xfId="29196"/>
    <cellStyle name="20% - Ênfase2 5 2 3 4 6" xfId="26699"/>
    <cellStyle name="20% - Ênfase2 5 2 3 4 7" xfId="28328"/>
    <cellStyle name="20% - Ênfase2 5 2 3 4 8" xfId="20650"/>
    <cellStyle name="20% - Ênfase2 5 2 3 5" xfId="15388"/>
    <cellStyle name="20% - Ênfase2 5 2 3 5 2" xfId="17520"/>
    <cellStyle name="20% - Ênfase2 5 2 3 5 2 2" xfId="31916"/>
    <cellStyle name="20% - Ênfase2 5 2 3 5 2 3" xfId="24238"/>
    <cellStyle name="20% - Ênfase2 5 2 3 5 3" xfId="29809"/>
    <cellStyle name="20% - Ênfase2 5 2 3 5 4" xfId="22131"/>
    <cellStyle name="20% - Ênfase2 5 2 3 6" xfId="16697"/>
    <cellStyle name="20% - Ênfase2 5 2 3 6 2" xfId="31094"/>
    <cellStyle name="20% - Ênfase2 5 2 3 6 3" xfId="23416"/>
    <cellStyle name="20% - Ênfase2 5 2 3 7" xfId="18771"/>
    <cellStyle name="20% - Ênfase2 5 2 3 7 2" xfId="33166"/>
    <cellStyle name="20% - Ênfase2 5 2 3 7 3" xfId="25488"/>
    <cellStyle name="20% - Ênfase2 5 2 3 8" xfId="21297"/>
    <cellStyle name="20% - Ênfase2 5 2 3 8 2" xfId="28975"/>
    <cellStyle name="20% - Ênfase2 5 2 3 9" xfId="26696"/>
    <cellStyle name="20% - Ênfase2 5 2 4" xfId="14929"/>
    <cellStyle name="20% - Ênfase2 5 2 4 2" xfId="16211"/>
    <cellStyle name="20% - Ênfase2 5 2 4 2 2" xfId="18325"/>
    <cellStyle name="20% - Ênfase2 5 2 4 2 2 2" xfId="32721"/>
    <cellStyle name="20% - Ênfase2 5 2 4 2 2 3" xfId="25043"/>
    <cellStyle name="20% - Ênfase2 5 2 4 2 3" xfId="19578"/>
    <cellStyle name="20% - Ênfase2 5 2 4 2 3 2" xfId="33971"/>
    <cellStyle name="20% - Ênfase2 5 2 4 2 3 3" xfId="26293"/>
    <cellStyle name="20% - Ênfase2 5 2 4 2 4" xfId="22936"/>
    <cellStyle name="20% - Ênfase2 5 2 4 2 4 2" xfId="30614"/>
    <cellStyle name="20% - Ênfase2 5 2 4 2 5" xfId="28508"/>
    <cellStyle name="20% - Ênfase2 5 2 4 2 6" xfId="20830"/>
    <cellStyle name="20% - Ênfase2 5 2 4 3" xfId="15570"/>
    <cellStyle name="20% - Ênfase2 5 2 4 3 2" xfId="17700"/>
    <cellStyle name="20% - Ênfase2 5 2 4 3 2 2" xfId="32096"/>
    <cellStyle name="20% - Ênfase2 5 2 4 3 2 3" xfId="24418"/>
    <cellStyle name="20% - Ênfase2 5 2 4 3 3" xfId="29989"/>
    <cellStyle name="20% - Ênfase2 5 2 4 3 4" xfId="22311"/>
    <cellStyle name="20% - Ênfase2 5 2 4 4" xfId="17075"/>
    <cellStyle name="20% - Ênfase2 5 2 4 4 2" xfId="31471"/>
    <cellStyle name="20% - Ênfase2 5 2 4 4 3" xfId="23793"/>
    <cellStyle name="20% - Ênfase2 5 2 4 5" xfId="18953"/>
    <cellStyle name="20% - Ênfase2 5 2 4 5 2" xfId="33346"/>
    <cellStyle name="20% - Ênfase2 5 2 4 5 3" xfId="25668"/>
    <cellStyle name="20% - Ênfase2 5 2 4 6" xfId="21686"/>
    <cellStyle name="20% - Ênfase2 5 2 4 6 2" xfId="29364"/>
    <cellStyle name="20% - Ênfase2 5 2 4 7" xfId="26700"/>
    <cellStyle name="20% - Ênfase2 5 2 4 8" xfId="27883"/>
    <cellStyle name="20% - Ênfase2 5 2 4 9" xfId="20205"/>
    <cellStyle name="20% - Ênfase2 5 2 5" xfId="15144"/>
    <cellStyle name="20% - Ênfase2 5 2 5 2" xfId="16424"/>
    <cellStyle name="20% - Ênfase2 5 2 5 2 2" xfId="18538"/>
    <cellStyle name="20% - Ênfase2 5 2 5 2 2 2" xfId="32934"/>
    <cellStyle name="20% - Ênfase2 5 2 5 2 2 3" xfId="25256"/>
    <cellStyle name="20% - Ênfase2 5 2 5 2 3" xfId="19791"/>
    <cellStyle name="20% - Ênfase2 5 2 5 2 3 2" xfId="34184"/>
    <cellStyle name="20% - Ênfase2 5 2 5 2 3 3" xfId="26506"/>
    <cellStyle name="20% - Ênfase2 5 2 5 2 4" xfId="23149"/>
    <cellStyle name="20% - Ênfase2 5 2 5 2 4 2" xfId="30827"/>
    <cellStyle name="20% - Ênfase2 5 2 5 2 5" xfId="28721"/>
    <cellStyle name="20% - Ênfase2 5 2 5 2 6" xfId="21043"/>
    <cellStyle name="20% - Ênfase2 5 2 5 3" xfId="15783"/>
    <cellStyle name="20% - Ênfase2 5 2 5 3 2" xfId="17913"/>
    <cellStyle name="20% - Ênfase2 5 2 5 3 2 2" xfId="32309"/>
    <cellStyle name="20% - Ênfase2 5 2 5 3 2 3" xfId="24631"/>
    <cellStyle name="20% - Ênfase2 5 2 5 3 3" xfId="30202"/>
    <cellStyle name="20% - Ênfase2 5 2 5 3 4" xfId="22524"/>
    <cellStyle name="20% - Ênfase2 5 2 5 4" xfId="17288"/>
    <cellStyle name="20% - Ênfase2 5 2 5 4 2" xfId="31684"/>
    <cellStyle name="20% - Ênfase2 5 2 5 4 3" xfId="24006"/>
    <cellStyle name="20% - Ênfase2 5 2 5 5" xfId="19166"/>
    <cellStyle name="20% - Ênfase2 5 2 5 5 2" xfId="33559"/>
    <cellStyle name="20% - Ênfase2 5 2 5 5 3" xfId="25881"/>
    <cellStyle name="20% - Ênfase2 5 2 5 6" xfId="21899"/>
    <cellStyle name="20% - Ênfase2 5 2 5 6 2" xfId="29577"/>
    <cellStyle name="20% - Ênfase2 5 2 5 7" xfId="26701"/>
    <cellStyle name="20% - Ênfase2 5 2 5 8" xfId="28096"/>
    <cellStyle name="20% - Ênfase2 5 2 5 9" xfId="20418"/>
    <cellStyle name="20% - Ênfase2 5 2 6" xfId="4386"/>
    <cellStyle name="20% - Ênfase2 5 2 6 2" xfId="15939"/>
    <cellStyle name="20% - Ênfase2 5 2 6 2 2" xfId="18069"/>
    <cellStyle name="20% - Ênfase2 5 2 6 2 2 2" xfId="32465"/>
    <cellStyle name="20% - Ênfase2 5 2 6 2 2 3" xfId="24787"/>
    <cellStyle name="20% - Ênfase2 5 2 6 2 3" xfId="30358"/>
    <cellStyle name="20% - Ênfase2 5 2 6 2 4" xfId="22680"/>
    <cellStyle name="20% - Ênfase2 5 2 6 3" xfId="16830"/>
    <cellStyle name="20% - Ênfase2 5 2 6 3 2" xfId="31227"/>
    <cellStyle name="20% - Ênfase2 5 2 6 3 3" xfId="23549"/>
    <cellStyle name="20% - Ênfase2 5 2 6 4" xfId="19322"/>
    <cellStyle name="20% - Ênfase2 5 2 6 4 2" xfId="33715"/>
    <cellStyle name="20% - Ênfase2 5 2 6 4 3" xfId="26037"/>
    <cellStyle name="20% - Ênfase2 5 2 6 5" xfId="21442"/>
    <cellStyle name="20% - Ênfase2 5 2 6 5 2" xfId="29120"/>
    <cellStyle name="20% - Ênfase2 5 2 6 6" xfId="26702"/>
    <cellStyle name="20% - Ênfase2 5 2 6 7" xfId="28252"/>
    <cellStyle name="20% - Ênfase2 5 2 6 8" xfId="20574"/>
    <cellStyle name="20% - Ênfase2 5 2 7" xfId="15312"/>
    <cellStyle name="20% - Ênfase2 5 2 7 2" xfId="17444"/>
    <cellStyle name="20% - Ênfase2 5 2 7 2 2" xfId="31840"/>
    <cellStyle name="20% - Ênfase2 5 2 7 2 3" xfId="24162"/>
    <cellStyle name="20% - Ênfase2 5 2 7 3" xfId="29733"/>
    <cellStyle name="20% - Ênfase2 5 2 7 4" xfId="22055"/>
    <cellStyle name="20% - Ênfase2 5 2 8" xfId="16567"/>
    <cellStyle name="20% - Ênfase2 5 2 8 2" xfId="30964"/>
    <cellStyle name="20% - Ênfase2 5 2 8 3" xfId="23286"/>
    <cellStyle name="20% - Ênfase2 5 2 9" xfId="18695"/>
    <cellStyle name="20% - Ênfase2 5 2 9 2" xfId="33090"/>
    <cellStyle name="20% - Ênfase2 5 2 9 3" xfId="25412"/>
    <cellStyle name="20% - Ênfase2 5 3" xfId="7184"/>
    <cellStyle name="20% - Ênfase2 5 3 10" xfId="26703"/>
    <cellStyle name="20% - Ênfase2 5 3 11" xfId="27725"/>
    <cellStyle name="20% - Ênfase2 5 3 12" xfId="20047"/>
    <cellStyle name="20% - Ênfase2 5 3 2" xfId="10649"/>
    <cellStyle name="20% - Ênfase2 5 3 2 10" xfId="26704"/>
    <cellStyle name="20% - Ênfase2 5 3 2 11" xfId="27755"/>
    <cellStyle name="20% - Ênfase2 5 3 2 12" xfId="20077"/>
    <cellStyle name="20% - Ênfase2 5 3 2 2" xfId="11488"/>
    <cellStyle name="20% - Ênfase2 5 3 2 2 10" xfId="27769"/>
    <cellStyle name="20% - Ênfase2 5 3 2 2 11" xfId="20091"/>
    <cellStyle name="20% - Ênfase2 5 3 2 2 2" xfId="15099"/>
    <cellStyle name="20% - Ênfase2 5 3 2 2 2 2" xfId="16380"/>
    <cellStyle name="20% - Ênfase2 5 3 2 2 2 2 2" xfId="18494"/>
    <cellStyle name="20% - Ênfase2 5 3 2 2 2 2 2 2" xfId="32890"/>
    <cellStyle name="20% - Ênfase2 5 3 2 2 2 2 2 3" xfId="25212"/>
    <cellStyle name="20% - Ênfase2 5 3 2 2 2 2 3" xfId="19747"/>
    <cellStyle name="20% - Ênfase2 5 3 2 2 2 2 3 2" xfId="34140"/>
    <cellStyle name="20% - Ênfase2 5 3 2 2 2 2 3 3" xfId="26462"/>
    <cellStyle name="20% - Ênfase2 5 3 2 2 2 2 4" xfId="23105"/>
    <cellStyle name="20% - Ênfase2 5 3 2 2 2 2 4 2" xfId="30783"/>
    <cellStyle name="20% - Ênfase2 5 3 2 2 2 2 5" xfId="28677"/>
    <cellStyle name="20% - Ênfase2 5 3 2 2 2 2 6" xfId="20999"/>
    <cellStyle name="20% - Ênfase2 5 3 2 2 2 3" xfId="15739"/>
    <cellStyle name="20% - Ênfase2 5 3 2 2 2 3 2" xfId="17869"/>
    <cellStyle name="20% - Ênfase2 5 3 2 2 2 3 2 2" xfId="32265"/>
    <cellStyle name="20% - Ênfase2 5 3 2 2 2 3 2 3" xfId="24587"/>
    <cellStyle name="20% - Ênfase2 5 3 2 2 2 3 3" xfId="30158"/>
    <cellStyle name="20% - Ênfase2 5 3 2 2 2 3 4" xfId="22480"/>
    <cellStyle name="20% - Ênfase2 5 3 2 2 2 4" xfId="17244"/>
    <cellStyle name="20% - Ênfase2 5 3 2 2 2 4 2" xfId="31640"/>
    <cellStyle name="20% - Ênfase2 5 3 2 2 2 4 3" xfId="23962"/>
    <cellStyle name="20% - Ênfase2 5 3 2 2 2 5" xfId="19122"/>
    <cellStyle name="20% - Ênfase2 5 3 2 2 2 5 2" xfId="33515"/>
    <cellStyle name="20% - Ênfase2 5 3 2 2 2 5 3" xfId="25837"/>
    <cellStyle name="20% - Ênfase2 5 3 2 2 2 6" xfId="21855"/>
    <cellStyle name="20% - Ênfase2 5 3 2 2 2 6 2" xfId="29533"/>
    <cellStyle name="20% - Ênfase2 5 3 2 2 2 7" xfId="26706"/>
    <cellStyle name="20% - Ênfase2 5 3 2 2 2 8" xfId="28052"/>
    <cellStyle name="20% - Ênfase2 5 3 2 2 2 9" xfId="20374"/>
    <cellStyle name="20% - Ênfase2 5 3 2 2 3" xfId="15216"/>
    <cellStyle name="20% - Ênfase2 5 3 2 2 3 2" xfId="16490"/>
    <cellStyle name="20% - Ênfase2 5 3 2 2 3 2 2" xfId="18604"/>
    <cellStyle name="20% - Ênfase2 5 3 2 2 3 2 2 2" xfId="33000"/>
    <cellStyle name="20% - Ênfase2 5 3 2 2 3 2 2 3" xfId="25322"/>
    <cellStyle name="20% - Ênfase2 5 3 2 2 3 2 3" xfId="19857"/>
    <cellStyle name="20% - Ênfase2 5 3 2 2 3 2 3 2" xfId="34250"/>
    <cellStyle name="20% - Ênfase2 5 3 2 2 3 2 3 3" xfId="26572"/>
    <cellStyle name="20% - Ênfase2 5 3 2 2 3 2 4" xfId="23215"/>
    <cellStyle name="20% - Ênfase2 5 3 2 2 3 2 4 2" xfId="30893"/>
    <cellStyle name="20% - Ênfase2 5 3 2 2 3 2 5" xfId="28787"/>
    <cellStyle name="20% - Ênfase2 5 3 2 2 3 2 6" xfId="21109"/>
    <cellStyle name="20% - Ênfase2 5 3 2 2 3 3" xfId="15849"/>
    <cellStyle name="20% - Ênfase2 5 3 2 2 3 3 2" xfId="17979"/>
    <cellStyle name="20% - Ênfase2 5 3 2 2 3 3 2 2" xfId="32375"/>
    <cellStyle name="20% - Ênfase2 5 3 2 2 3 3 2 3" xfId="24697"/>
    <cellStyle name="20% - Ênfase2 5 3 2 2 3 3 3" xfId="30268"/>
    <cellStyle name="20% - Ênfase2 5 3 2 2 3 3 4" xfId="22590"/>
    <cellStyle name="20% - Ênfase2 5 3 2 2 3 4" xfId="17354"/>
    <cellStyle name="20% - Ênfase2 5 3 2 2 3 4 2" xfId="31750"/>
    <cellStyle name="20% - Ênfase2 5 3 2 2 3 4 3" xfId="24072"/>
    <cellStyle name="20% - Ênfase2 5 3 2 2 3 5" xfId="19232"/>
    <cellStyle name="20% - Ênfase2 5 3 2 2 3 5 2" xfId="33625"/>
    <cellStyle name="20% - Ênfase2 5 3 2 2 3 5 3" xfId="25947"/>
    <cellStyle name="20% - Ênfase2 5 3 2 2 3 6" xfId="21965"/>
    <cellStyle name="20% - Ênfase2 5 3 2 2 3 6 2" xfId="29643"/>
    <cellStyle name="20% - Ênfase2 5 3 2 2 3 7" xfId="26707"/>
    <cellStyle name="20% - Ênfase2 5 3 2 2 3 8" xfId="28162"/>
    <cellStyle name="20% - Ênfase2 5 3 2 2 3 9" xfId="20484"/>
    <cellStyle name="20% - Ênfase2 5 3 2 2 4" xfId="16081"/>
    <cellStyle name="20% - Ênfase2 5 3 2 2 4 2" xfId="18211"/>
    <cellStyle name="20% - Ênfase2 5 3 2 2 4 2 2" xfId="32607"/>
    <cellStyle name="20% - Ênfase2 5 3 2 2 4 2 3" xfId="24929"/>
    <cellStyle name="20% - Ênfase2 5 3 2 2 4 3" xfId="19464"/>
    <cellStyle name="20% - Ênfase2 5 3 2 2 4 3 2" xfId="33857"/>
    <cellStyle name="20% - Ênfase2 5 3 2 2 4 3 3" xfId="26179"/>
    <cellStyle name="20% - Ênfase2 5 3 2 2 4 4" xfId="22822"/>
    <cellStyle name="20% - Ênfase2 5 3 2 2 4 4 2" xfId="30500"/>
    <cellStyle name="20% - Ênfase2 5 3 2 2 4 5" xfId="28394"/>
    <cellStyle name="20% - Ênfase2 5 3 2 2 4 6" xfId="20716"/>
    <cellStyle name="20% - Ênfase2 5 3 2 2 5" xfId="15455"/>
    <cellStyle name="20% - Ênfase2 5 3 2 2 5 2" xfId="17586"/>
    <cellStyle name="20% - Ênfase2 5 3 2 2 5 2 2" xfId="31982"/>
    <cellStyle name="20% - Ênfase2 5 3 2 2 5 2 3" xfId="24304"/>
    <cellStyle name="20% - Ênfase2 5 3 2 2 5 3" xfId="29875"/>
    <cellStyle name="20% - Ênfase2 5 3 2 2 5 4" xfId="22197"/>
    <cellStyle name="20% - Ênfase2 5 3 2 2 6" xfId="16972"/>
    <cellStyle name="20% - Ênfase2 5 3 2 2 6 2" xfId="31369"/>
    <cellStyle name="20% - Ênfase2 5 3 2 2 6 3" xfId="23691"/>
    <cellStyle name="20% - Ênfase2 5 3 2 2 7" xfId="18838"/>
    <cellStyle name="20% - Ênfase2 5 3 2 2 7 2" xfId="33232"/>
    <cellStyle name="20% - Ênfase2 5 3 2 2 7 3" xfId="25554"/>
    <cellStyle name="20% - Ênfase2 5 3 2 2 8" xfId="21584"/>
    <cellStyle name="20% - Ênfase2 5 3 2 2 8 2" xfId="29262"/>
    <cellStyle name="20% - Ênfase2 5 3 2 2 9" xfId="26705"/>
    <cellStyle name="20% - Ênfase2 5 3 2 3" xfId="15076"/>
    <cellStyle name="20% - Ênfase2 5 3 2 3 2" xfId="16357"/>
    <cellStyle name="20% - Ênfase2 5 3 2 3 2 2" xfId="18471"/>
    <cellStyle name="20% - Ênfase2 5 3 2 3 2 2 2" xfId="32867"/>
    <cellStyle name="20% - Ênfase2 5 3 2 3 2 2 3" xfId="25189"/>
    <cellStyle name="20% - Ênfase2 5 3 2 3 2 3" xfId="19724"/>
    <cellStyle name="20% - Ênfase2 5 3 2 3 2 3 2" xfId="34117"/>
    <cellStyle name="20% - Ênfase2 5 3 2 3 2 3 3" xfId="26439"/>
    <cellStyle name="20% - Ênfase2 5 3 2 3 2 4" xfId="23082"/>
    <cellStyle name="20% - Ênfase2 5 3 2 3 2 4 2" xfId="30760"/>
    <cellStyle name="20% - Ênfase2 5 3 2 3 2 5" xfId="28654"/>
    <cellStyle name="20% - Ênfase2 5 3 2 3 2 6" xfId="20976"/>
    <cellStyle name="20% - Ênfase2 5 3 2 3 3" xfId="15716"/>
    <cellStyle name="20% - Ênfase2 5 3 2 3 3 2" xfId="17846"/>
    <cellStyle name="20% - Ênfase2 5 3 2 3 3 2 2" xfId="32242"/>
    <cellStyle name="20% - Ênfase2 5 3 2 3 3 2 3" xfId="24564"/>
    <cellStyle name="20% - Ênfase2 5 3 2 3 3 3" xfId="30135"/>
    <cellStyle name="20% - Ênfase2 5 3 2 3 3 4" xfId="22457"/>
    <cellStyle name="20% - Ênfase2 5 3 2 3 4" xfId="17221"/>
    <cellStyle name="20% - Ênfase2 5 3 2 3 4 2" xfId="31617"/>
    <cellStyle name="20% - Ênfase2 5 3 2 3 4 3" xfId="23939"/>
    <cellStyle name="20% - Ênfase2 5 3 2 3 5" xfId="19099"/>
    <cellStyle name="20% - Ênfase2 5 3 2 3 5 2" xfId="33492"/>
    <cellStyle name="20% - Ênfase2 5 3 2 3 5 3" xfId="25814"/>
    <cellStyle name="20% - Ênfase2 5 3 2 3 6" xfId="21832"/>
    <cellStyle name="20% - Ênfase2 5 3 2 3 6 2" xfId="29510"/>
    <cellStyle name="20% - Ênfase2 5 3 2 3 7" xfId="26708"/>
    <cellStyle name="20% - Ênfase2 5 3 2 3 8" xfId="28029"/>
    <cellStyle name="20% - Ênfase2 5 3 2 3 9" xfId="20351"/>
    <cellStyle name="20% - Ênfase2 5 3 2 4" xfId="15202"/>
    <cellStyle name="20% - Ênfase2 5 3 2 4 2" xfId="16476"/>
    <cellStyle name="20% - Ênfase2 5 3 2 4 2 2" xfId="18590"/>
    <cellStyle name="20% - Ênfase2 5 3 2 4 2 2 2" xfId="32986"/>
    <cellStyle name="20% - Ênfase2 5 3 2 4 2 2 3" xfId="25308"/>
    <cellStyle name="20% - Ênfase2 5 3 2 4 2 3" xfId="19843"/>
    <cellStyle name="20% - Ênfase2 5 3 2 4 2 3 2" xfId="34236"/>
    <cellStyle name="20% - Ênfase2 5 3 2 4 2 3 3" xfId="26558"/>
    <cellStyle name="20% - Ênfase2 5 3 2 4 2 4" xfId="23201"/>
    <cellStyle name="20% - Ênfase2 5 3 2 4 2 4 2" xfId="30879"/>
    <cellStyle name="20% - Ênfase2 5 3 2 4 2 5" xfId="28773"/>
    <cellStyle name="20% - Ênfase2 5 3 2 4 2 6" xfId="21095"/>
    <cellStyle name="20% - Ênfase2 5 3 2 4 3" xfId="15835"/>
    <cellStyle name="20% - Ênfase2 5 3 2 4 3 2" xfId="17965"/>
    <cellStyle name="20% - Ênfase2 5 3 2 4 3 2 2" xfId="32361"/>
    <cellStyle name="20% - Ênfase2 5 3 2 4 3 2 3" xfId="24683"/>
    <cellStyle name="20% - Ênfase2 5 3 2 4 3 3" xfId="30254"/>
    <cellStyle name="20% - Ênfase2 5 3 2 4 3 4" xfId="22576"/>
    <cellStyle name="20% - Ênfase2 5 3 2 4 4" xfId="17340"/>
    <cellStyle name="20% - Ênfase2 5 3 2 4 4 2" xfId="31736"/>
    <cellStyle name="20% - Ênfase2 5 3 2 4 4 3" xfId="24058"/>
    <cellStyle name="20% - Ênfase2 5 3 2 4 5" xfId="19218"/>
    <cellStyle name="20% - Ênfase2 5 3 2 4 5 2" xfId="33611"/>
    <cellStyle name="20% - Ênfase2 5 3 2 4 5 3" xfId="25933"/>
    <cellStyle name="20% - Ênfase2 5 3 2 4 6" xfId="21951"/>
    <cellStyle name="20% - Ênfase2 5 3 2 4 6 2" xfId="29629"/>
    <cellStyle name="20% - Ênfase2 5 3 2 4 7" xfId="26709"/>
    <cellStyle name="20% - Ênfase2 5 3 2 4 8" xfId="28148"/>
    <cellStyle name="20% - Ênfase2 5 3 2 4 9" xfId="20470"/>
    <cellStyle name="20% - Ênfase2 5 3 2 5" xfId="16067"/>
    <cellStyle name="20% - Ênfase2 5 3 2 5 2" xfId="18197"/>
    <cellStyle name="20% - Ênfase2 5 3 2 5 2 2" xfId="32593"/>
    <cellStyle name="20% - Ênfase2 5 3 2 5 2 3" xfId="24915"/>
    <cellStyle name="20% - Ênfase2 5 3 2 5 3" xfId="19450"/>
    <cellStyle name="20% - Ênfase2 5 3 2 5 3 2" xfId="33843"/>
    <cellStyle name="20% - Ênfase2 5 3 2 5 3 3" xfId="26165"/>
    <cellStyle name="20% - Ênfase2 5 3 2 5 4" xfId="22808"/>
    <cellStyle name="20% - Ênfase2 5 3 2 5 4 2" xfId="30486"/>
    <cellStyle name="20% - Ênfase2 5 3 2 5 5" xfId="28380"/>
    <cellStyle name="20% - Ênfase2 5 3 2 5 6" xfId="20702"/>
    <cellStyle name="20% - Ênfase2 5 3 2 6" xfId="15441"/>
    <cellStyle name="20% - Ênfase2 5 3 2 6 2" xfId="17572"/>
    <cellStyle name="20% - Ênfase2 5 3 2 6 2 2" xfId="31968"/>
    <cellStyle name="20% - Ênfase2 5 3 2 6 2 3" xfId="24290"/>
    <cellStyle name="20% - Ênfase2 5 3 2 6 3" xfId="29861"/>
    <cellStyle name="20% - Ênfase2 5 3 2 6 4" xfId="22183"/>
    <cellStyle name="20% - Ênfase2 5 3 2 7" xfId="16958"/>
    <cellStyle name="20% - Ênfase2 5 3 2 7 2" xfId="31355"/>
    <cellStyle name="20% - Ênfase2 5 3 2 7 3" xfId="23677"/>
    <cellStyle name="20% - Ênfase2 5 3 2 8" xfId="18824"/>
    <cellStyle name="20% - Ênfase2 5 3 2 8 2" xfId="33218"/>
    <cellStyle name="20% - Ênfase2 5 3 2 8 3" xfId="25540"/>
    <cellStyle name="20% - Ênfase2 5 3 2 9" xfId="21570"/>
    <cellStyle name="20% - Ênfase2 5 3 2 9 2" xfId="29248"/>
    <cellStyle name="20% - Ênfase2 5 3 3" xfId="15031"/>
    <cellStyle name="20% - Ênfase2 5 3 3 2" xfId="16313"/>
    <cellStyle name="20% - Ênfase2 5 3 3 2 2" xfId="18427"/>
    <cellStyle name="20% - Ênfase2 5 3 3 2 2 2" xfId="32823"/>
    <cellStyle name="20% - Ênfase2 5 3 3 2 2 3" xfId="25145"/>
    <cellStyle name="20% - Ênfase2 5 3 3 2 3" xfId="19680"/>
    <cellStyle name="20% - Ênfase2 5 3 3 2 3 2" xfId="34073"/>
    <cellStyle name="20% - Ênfase2 5 3 3 2 3 3" xfId="26395"/>
    <cellStyle name="20% - Ênfase2 5 3 3 2 4" xfId="23038"/>
    <cellStyle name="20% - Ênfase2 5 3 3 2 4 2" xfId="30716"/>
    <cellStyle name="20% - Ênfase2 5 3 3 2 5" xfId="28610"/>
    <cellStyle name="20% - Ênfase2 5 3 3 2 6" xfId="20932"/>
    <cellStyle name="20% - Ênfase2 5 3 3 3" xfId="15672"/>
    <cellStyle name="20% - Ênfase2 5 3 3 3 2" xfId="17802"/>
    <cellStyle name="20% - Ênfase2 5 3 3 3 2 2" xfId="32198"/>
    <cellStyle name="20% - Ênfase2 5 3 3 3 2 3" xfId="24520"/>
    <cellStyle name="20% - Ênfase2 5 3 3 3 3" xfId="30091"/>
    <cellStyle name="20% - Ênfase2 5 3 3 3 4" xfId="22413"/>
    <cellStyle name="20% - Ênfase2 5 3 3 4" xfId="17177"/>
    <cellStyle name="20% - Ênfase2 5 3 3 4 2" xfId="31573"/>
    <cellStyle name="20% - Ênfase2 5 3 3 4 3" xfId="23895"/>
    <cellStyle name="20% - Ênfase2 5 3 3 5" xfId="19055"/>
    <cellStyle name="20% - Ênfase2 5 3 3 5 2" xfId="33448"/>
    <cellStyle name="20% - Ênfase2 5 3 3 5 3" xfId="25770"/>
    <cellStyle name="20% - Ênfase2 5 3 3 6" xfId="21788"/>
    <cellStyle name="20% - Ênfase2 5 3 3 6 2" xfId="29466"/>
    <cellStyle name="20% - Ênfase2 5 3 3 7" xfId="26710"/>
    <cellStyle name="20% - Ênfase2 5 3 3 8" xfId="27985"/>
    <cellStyle name="20% - Ênfase2 5 3 3 9" xfId="20307"/>
    <cellStyle name="20% - Ênfase2 5 3 4" xfId="15172"/>
    <cellStyle name="20% - Ênfase2 5 3 4 2" xfId="16446"/>
    <cellStyle name="20% - Ênfase2 5 3 4 2 2" xfId="18560"/>
    <cellStyle name="20% - Ênfase2 5 3 4 2 2 2" xfId="32956"/>
    <cellStyle name="20% - Ênfase2 5 3 4 2 2 3" xfId="25278"/>
    <cellStyle name="20% - Ênfase2 5 3 4 2 3" xfId="19813"/>
    <cellStyle name="20% - Ênfase2 5 3 4 2 3 2" xfId="34206"/>
    <cellStyle name="20% - Ênfase2 5 3 4 2 3 3" xfId="26528"/>
    <cellStyle name="20% - Ênfase2 5 3 4 2 4" xfId="23171"/>
    <cellStyle name="20% - Ênfase2 5 3 4 2 4 2" xfId="30849"/>
    <cellStyle name="20% - Ênfase2 5 3 4 2 5" xfId="28743"/>
    <cellStyle name="20% - Ênfase2 5 3 4 2 6" xfId="21065"/>
    <cellStyle name="20% - Ênfase2 5 3 4 3" xfId="15805"/>
    <cellStyle name="20% - Ênfase2 5 3 4 3 2" xfId="17935"/>
    <cellStyle name="20% - Ênfase2 5 3 4 3 2 2" xfId="32331"/>
    <cellStyle name="20% - Ênfase2 5 3 4 3 2 3" xfId="24653"/>
    <cellStyle name="20% - Ênfase2 5 3 4 3 3" xfId="30224"/>
    <cellStyle name="20% - Ênfase2 5 3 4 3 4" xfId="22546"/>
    <cellStyle name="20% - Ênfase2 5 3 4 4" xfId="17310"/>
    <cellStyle name="20% - Ênfase2 5 3 4 4 2" xfId="31706"/>
    <cellStyle name="20% - Ênfase2 5 3 4 4 3" xfId="24028"/>
    <cellStyle name="20% - Ênfase2 5 3 4 5" xfId="19188"/>
    <cellStyle name="20% - Ênfase2 5 3 4 5 2" xfId="33581"/>
    <cellStyle name="20% - Ênfase2 5 3 4 5 3" xfId="25903"/>
    <cellStyle name="20% - Ênfase2 5 3 4 6" xfId="21921"/>
    <cellStyle name="20% - Ênfase2 5 3 4 6 2" xfId="29599"/>
    <cellStyle name="20% - Ênfase2 5 3 4 7" xfId="26711"/>
    <cellStyle name="20% - Ênfase2 5 3 4 8" xfId="28118"/>
    <cellStyle name="20% - Ênfase2 5 3 4 9" xfId="20440"/>
    <cellStyle name="20% - Ênfase2 5 3 5" xfId="16037"/>
    <cellStyle name="20% - Ênfase2 5 3 5 2" xfId="18167"/>
    <cellStyle name="20% - Ênfase2 5 3 5 2 2" xfId="32563"/>
    <cellStyle name="20% - Ênfase2 5 3 5 2 3" xfId="24885"/>
    <cellStyle name="20% - Ênfase2 5 3 5 3" xfId="19420"/>
    <cellStyle name="20% - Ênfase2 5 3 5 3 2" xfId="33813"/>
    <cellStyle name="20% - Ênfase2 5 3 5 3 3" xfId="26135"/>
    <cellStyle name="20% - Ênfase2 5 3 5 4" xfId="22778"/>
    <cellStyle name="20% - Ênfase2 5 3 5 4 2" xfId="30456"/>
    <cellStyle name="20% - Ênfase2 5 3 5 5" xfId="28350"/>
    <cellStyle name="20% - Ênfase2 5 3 5 6" xfId="20672"/>
    <cellStyle name="20% - Ênfase2 5 3 6" xfId="15410"/>
    <cellStyle name="20% - Ênfase2 5 3 6 2" xfId="17542"/>
    <cellStyle name="20% - Ênfase2 5 3 6 2 2" xfId="31938"/>
    <cellStyle name="20% - Ênfase2 5 3 6 2 3" xfId="24260"/>
    <cellStyle name="20% - Ênfase2 5 3 6 3" xfId="29831"/>
    <cellStyle name="20% - Ênfase2 5 3 6 4" xfId="22153"/>
    <cellStyle name="20% - Ênfase2 5 3 7" xfId="16928"/>
    <cellStyle name="20% - Ênfase2 5 3 7 2" xfId="31325"/>
    <cellStyle name="20% - Ênfase2 5 3 7 3" xfId="23647"/>
    <cellStyle name="20% - Ênfase2 5 3 8" xfId="18793"/>
    <cellStyle name="20% - Ênfase2 5 3 8 2" xfId="33188"/>
    <cellStyle name="20% - Ênfase2 5 3 8 3" xfId="25510"/>
    <cellStyle name="20% - Ênfase2 5 3 9" xfId="21540"/>
    <cellStyle name="20% - Ênfase2 5 3 9 2" xfId="29218"/>
    <cellStyle name="20% - Ênfase2 5 4" xfId="7927"/>
    <cellStyle name="20% - Ênfase2 5 4 2" xfId="11489"/>
    <cellStyle name="20% - Ênfase2 5 5" xfId="4560"/>
    <cellStyle name="20% - Ênfase2 50" xfId="2397"/>
    <cellStyle name="20% - Ênfase2 50 2" xfId="7185"/>
    <cellStyle name="20% - Ênfase2 50 2 2" xfId="10650"/>
    <cellStyle name="20% - Ênfase2 50 2 2 2" xfId="11490"/>
    <cellStyle name="20% - Ênfase2 50 3" xfId="9047"/>
    <cellStyle name="20% - Ênfase2 50 3 2" xfId="11491"/>
    <cellStyle name="20% - Ênfase2 50 4" xfId="4562"/>
    <cellStyle name="20% - Ênfase2 51" xfId="2398"/>
    <cellStyle name="20% - Ênfase2 51 2" xfId="9048"/>
    <cellStyle name="20% - Ênfase2 51 2 2" xfId="11492"/>
    <cellStyle name="20% - Ênfase2 51 3" xfId="4563"/>
    <cellStyle name="20% - Ênfase2 52" xfId="3875"/>
    <cellStyle name="20% - Ênfase2 52 2" xfId="10472"/>
    <cellStyle name="20% - Ênfase2 52 2 2" xfId="11493"/>
    <cellStyle name="20% - Ênfase2 52 3" xfId="4564"/>
    <cellStyle name="20% - Ênfase2 53" xfId="3957"/>
    <cellStyle name="20% - Ênfase2 53 2" xfId="10546"/>
    <cellStyle name="20% - Ênfase2 53 2 2" xfId="11494"/>
    <cellStyle name="20% - Ênfase2 53 3" xfId="7071"/>
    <cellStyle name="20% - Ênfase2 54" xfId="3972"/>
    <cellStyle name="20% - Ênfase2 54 2" xfId="10560"/>
    <cellStyle name="20% - Ênfase2 54 2 2" xfId="11495"/>
    <cellStyle name="20% - Ênfase2 54 3" xfId="7072"/>
    <cellStyle name="20% - Ênfase2 55" xfId="3987"/>
    <cellStyle name="20% - Ênfase2 55 2" xfId="10574"/>
    <cellStyle name="20% - Ênfase2 55 2 2" xfId="11496"/>
    <cellStyle name="20% - Ênfase2 55 3" xfId="7073"/>
    <cellStyle name="20% - Ênfase2 56" xfId="1862"/>
    <cellStyle name="20% - Ênfase2 56 2" xfId="4122"/>
    <cellStyle name="20% - Ênfase2 56 2 2" xfId="11497"/>
    <cellStyle name="20% - Ênfase2 56 2 3" xfId="10588"/>
    <cellStyle name="20% - Ênfase2 56 3" xfId="7074"/>
    <cellStyle name="20% - Ênfase2 57" xfId="4139"/>
    <cellStyle name="20% - Ênfase2 57 2" xfId="10604"/>
    <cellStyle name="20% - Ênfase2 57 2 2" xfId="11498"/>
    <cellStyle name="20% - Ênfase2 57 3" xfId="7075"/>
    <cellStyle name="20% - Ênfase2 58" xfId="7141"/>
    <cellStyle name="20% - Ênfase2 58 2" xfId="10619"/>
    <cellStyle name="20% - Ênfase2 58 2 2" xfId="11499"/>
    <cellStyle name="20% - Ênfase2 59" xfId="7161"/>
    <cellStyle name="20% - Ênfase2 59 2" xfId="10633"/>
    <cellStyle name="20% - Ênfase2 59 2 2" xfId="11500"/>
    <cellStyle name="20% - Ênfase2 6" xfId="1868"/>
    <cellStyle name="20% - Ênfase2 6 2" xfId="7928"/>
    <cellStyle name="20% - Ênfase2 6 2 2" xfId="11501"/>
    <cellStyle name="20% - Ênfase2 6 3" xfId="4565"/>
    <cellStyle name="20% - Ênfase2 60" xfId="7898"/>
    <cellStyle name="20% - Ênfase2 61" xfId="7922"/>
    <cellStyle name="20% - Ênfase2 61 2" xfId="11366"/>
    <cellStyle name="20% - Ênfase2 62" xfId="11347"/>
    <cellStyle name="20% - Ênfase2 63" xfId="16109"/>
    <cellStyle name="20% - Ênfase2 63 2" xfId="18239"/>
    <cellStyle name="20% - Ênfase2 63 2 2" xfId="32635"/>
    <cellStyle name="20% - Ênfase2 63 2 3" xfId="24957"/>
    <cellStyle name="20% - Ênfase2 63 3" xfId="19492"/>
    <cellStyle name="20% - Ênfase2 63 3 2" xfId="33885"/>
    <cellStyle name="20% - Ênfase2 63 3 3" xfId="26207"/>
    <cellStyle name="20% - Ênfase2 63 4" xfId="22850"/>
    <cellStyle name="20% - Ênfase2 63 4 2" xfId="30528"/>
    <cellStyle name="20% - Ênfase2 63 5" xfId="28422"/>
    <cellStyle name="20% - Ênfase2 63 6" xfId="20744"/>
    <cellStyle name="20% - Ênfase2 64" xfId="15484"/>
    <cellStyle name="20% - Ênfase2 64 2" xfId="17614"/>
    <cellStyle name="20% - Ênfase2 64 2 2" xfId="32010"/>
    <cellStyle name="20% - Ênfase2 64 2 3" xfId="24332"/>
    <cellStyle name="20% - Ênfase2 64 3" xfId="29903"/>
    <cellStyle name="20% - Ênfase2 64 4" xfId="22225"/>
    <cellStyle name="20% - Ênfase2 65" xfId="16519"/>
    <cellStyle name="20% - Ênfase2 65 2" xfId="30921"/>
    <cellStyle name="20% - Ênfase2 65 3" xfId="23243"/>
    <cellStyle name="20% - Ênfase2 66" xfId="18867"/>
    <cellStyle name="20% - Ênfase2 66 2" xfId="33260"/>
    <cellStyle name="20% - Ênfase2 66 3" xfId="25582"/>
    <cellStyle name="20% - Ênfase2 67" xfId="21367"/>
    <cellStyle name="20% - Ênfase2 67 2" xfId="29045"/>
    <cellStyle name="20% - Ênfase2 68" xfId="26600"/>
    <cellStyle name="20% - Ênfase2 69" xfId="27797"/>
    <cellStyle name="20% - Ênfase2 7" xfId="1869"/>
    <cellStyle name="20% - Ênfase2 7 2" xfId="7929"/>
    <cellStyle name="20% - Ênfase2 7 2 2" xfId="11502"/>
    <cellStyle name="20% - Ênfase2 7 3" xfId="4566"/>
    <cellStyle name="20% - Ênfase2 70" xfId="20119"/>
    <cellStyle name="20% - Ênfase2 8" xfId="1870"/>
    <cellStyle name="20% - Ênfase2 8 2" xfId="7930"/>
    <cellStyle name="20% - Ênfase2 8 2 2" xfId="11503"/>
    <cellStyle name="20% - Ênfase2 8 3" xfId="4567"/>
    <cellStyle name="20% - Ênfase2 9" xfId="1871"/>
    <cellStyle name="20% - Ênfase2 9 2" xfId="7931"/>
    <cellStyle name="20% - Ênfase2 9 2 2" xfId="11504"/>
    <cellStyle name="20% - Ênfase2 9 3" xfId="4568"/>
    <cellStyle name="20% - Ênfase3 10" xfId="1873"/>
    <cellStyle name="20% - Ênfase3 10 2" xfId="7933"/>
    <cellStyle name="20% - Ênfase3 10 2 2" xfId="11505"/>
    <cellStyle name="20% - Ênfase3 10 3" xfId="4569"/>
    <cellStyle name="20% - Ênfase3 11" xfId="2399"/>
    <cellStyle name="20% - Ênfase3 11 2" xfId="9049"/>
    <cellStyle name="20% - Ênfase3 11 2 2" xfId="11506"/>
    <cellStyle name="20% - Ênfase3 11 3" xfId="4570"/>
    <cellStyle name="20% - Ênfase3 12" xfId="2400"/>
    <cellStyle name="20% - Ênfase3 12 2" xfId="9050"/>
    <cellStyle name="20% - Ênfase3 12 2 2" xfId="11507"/>
    <cellStyle name="20% - Ênfase3 12 3" xfId="4571"/>
    <cellStyle name="20% - Ênfase3 13" xfId="2401"/>
    <cellStyle name="20% - Ênfase3 13 2" xfId="9051"/>
    <cellStyle name="20% - Ênfase3 13 2 2" xfId="11508"/>
    <cellStyle name="20% - Ênfase3 13 3" xfId="4572"/>
    <cellStyle name="20% - Ênfase3 14" xfId="2402"/>
    <cellStyle name="20% - Ênfase3 14 2" xfId="9052"/>
    <cellStyle name="20% - Ênfase3 14 2 2" xfId="11509"/>
    <cellStyle name="20% - Ênfase3 14 3" xfId="4573"/>
    <cellStyle name="20% - Ênfase3 15" xfId="2403"/>
    <cellStyle name="20% - Ênfase3 15 2" xfId="9053"/>
    <cellStyle name="20% - Ênfase3 15 2 2" xfId="11510"/>
    <cellStyle name="20% - Ênfase3 15 3" xfId="4574"/>
    <cellStyle name="20% - Ênfase3 16" xfId="2404"/>
    <cellStyle name="20% - Ênfase3 16 2" xfId="9054"/>
    <cellStyle name="20% - Ênfase3 16 2 2" xfId="11511"/>
    <cellStyle name="20% - Ênfase3 16 3" xfId="4575"/>
    <cellStyle name="20% - Ênfase3 17" xfId="2405"/>
    <cellStyle name="20% - Ênfase3 17 2" xfId="9055"/>
    <cellStyle name="20% - Ênfase3 17 2 2" xfId="11512"/>
    <cellStyle name="20% - Ênfase3 17 3" xfId="4576"/>
    <cellStyle name="20% - Ênfase3 18" xfId="2406"/>
    <cellStyle name="20% - Ênfase3 18 2" xfId="9056"/>
    <cellStyle name="20% - Ênfase3 18 2 2" xfId="11513"/>
    <cellStyle name="20% - Ênfase3 18 3" xfId="4577"/>
    <cellStyle name="20% - Ênfase3 19" xfId="2407"/>
    <cellStyle name="20% - Ênfase3 19 2" xfId="9057"/>
    <cellStyle name="20% - Ênfase3 19 2 2" xfId="11514"/>
    <cellStyle name="20% - Ênfase3 19 3" xfId="4578"/>
    <cellStyle name="20% - Ênfase3 2" xfId="1874"/>
    <cellStyle name="20% - Ênfase3 2 2" xfId="7934"/>
    <cellStyle name="20% - Ênfase3 2 2 2" xfId="11515"/>
    <cellStyle name="20% - Ênfase3 2 3" xfId="4579"/>
    <cellStyle name="20% - Ênfase3 2 4" xfId="26632"/>
    <cellStyle name="20% - Ênfase3 20" xfId="2408"/>
    <cellStyle name="20% - Ênfase3 20 2" xfId="9058"/>
    <cellStyle name="20% - Ênfase3 20 2 2" xfId="11516"/>
    <cellStyle name="20% - Ênfase3 20 3" xfId="4580"/>
    <cellStyle name="20% - Ênfase3 21" xfId="2409"/>
    <cellStyle name="20% - Ênfase3 21 2" xfId="9059"/>
    <cellStyle name="20% - Ênfase3 21 2 2" xfId="11517"/>
    <cellStyle name="20% - Ênfase3 21 3" xfId="4581"/>
    <cellStyle name="20% - Ênfase3 22" xfId="2410"/>
    <cellStyle name="20% - Ênfase3 22 2" xfId="9060"/>
    <cellStyle name="20% - Ênfase3 22 2 2" xfId="11518"/>
    <cellStyle name="20% - Ênfase3 22 3" xfId="4582"/>
    <cellStyle name="20% - Ênfase3 23" xfId="2411"/>
    <cellStyle name="20% - Ênfase3 23 2" xfId="9061"/>
    <cellStyle name="20% - Ênfase3 23 2 2" xfId="11519"/>
    <cellStyle name="20% - Ênfase3 23 3" xfId="4583"/>
    <cellStyle name="20% - Ênfase3 24" xfId="2412"/>
    <cellStyle name="20% - Ênfase3 24 2" xfId="9062"/>
    <cellStyle name="20% - Ênfase3 24 2 2" xfId="11520"/>
    <cellStyle name="20% - Ênfase3 24 3" xfId="4584"/>
    <cellStyle name="20% - Ênfase3 25" xfId="2413"/>
    <cellStyle name="20% - Ênfase3 25 2" xfId="9063"/>
    <cellStyle name="20% - Ênfase3 25 2 2" xfId="11521"/>
    <cellStyle name="20% - Ênfase3 25 3" xfId="4585"/>
    <cellStyle name="20% - Ênfase3 26" xfId="2414"/>
    <cellStyle name="20% - Ênfase3 26 2" xfId="9064"/>
    <cellStyle name="20% - Ênfase3 26 2 2" xfId="11522"/>
    <cellStyle name="20% - Ênfase3 26 3" xfId="4586"/>
    <cellStyle name="20% - Ênfase3 27" xfId="2415"/>
    <cellStyle name="20% - Ênfase3 27 2" xfId="9065"/>
    <cellStyle name="20% - Ênfase3 27 2 2" xfId="11523"/>
    <cellStyle name="20% - Ênfase3 27 3" xfId="4587"/>
    <cellStyle name="20% - Ênfase3 28" xfId="2416"/>
    <cellStyle name="20% - Ênfase3 28 2" xfId="9066"/>
    <cellStyle name="20% - Ênfase3 28 2 2" xfId="11524"/>
    <cellStyle name="20% - Ênfase3 28 3" xfId="4588"/>
    <cellStyle name="20% - Ênfase3 29" xfId="2417"/>
    <cellStyle name="20% - Ênfase3 29 2" xfId="9067"/>
    <cellStyle name="20% - Ênfase3 29 2 2" xfId="11525"/>
    <cellStyle name="20% - Ênfase3 29 3" xfId="4589"/>
    <cellStyle name="20% - Ênfase3 3" xfId="1875"/>
    <cellStyle name="20% - Ênfase3 3 2" xfId="7935"/>
    <cellStyle name="20% - Ênfase3 3 2 2" xfId="11526"/>
    <cellStyle name="20% - Ênfase3 3 3" xfId="4590"/>
    <cellStyle name="20% - Ênfase3 3 4" xfId="26648"/>
    <cellStyle name="20% - Ênfase3 30" xfId="2418"/>
    <cellStyle name="20% - Ênfase3 30 2" xfId="9068"/>
    <cellStyle name="20% - Ênfase3 30 2 2" xfId="11527"/>
    <cellStyle name="20% - Ênfase3 30 3" xfId="4591"/>
    <cellStyle name="20% - Ênfase3 31" xfId="2419"/>
    <cellStyle name="20% - Ênfase3 31 2" xfId="9069"/>
    <cellStyle name="20% - Ênfase3 31 2 2" xfId="11528"/>
    <cellStyle name="20% - Ênfase3 31 3" xfId="4592"/>
    <cellStyle name="20% - Ênfase3 32" xfId="2420"/>
    <cellStyle name="20% - Ênfase3 32 2" xfId="9070"/>
    <cellStyle name="20% - Ênfase3 32 2 2" xfId="11529"/>
    <cellStyle name="20% - Ênfase3 32 3" xfId="4593"/>
    <cellStyle name="20% - Ênfase3 33" xfId="2421"/>
    <cellStyle name="20% - Ênfase3 33 2" xfId="9071"/>
    <cellStyle name="20% - Ênfase3 33 2 2" xfId="11530"/>
    <cellStyle name="20% - Ênfase3 33 3" xfId="4594"/>
    <cellStyle name="20% - Ênfase3 34" xfId="2422"/>
    <cellStyle name="20% - Ênfase3 34 2" xfId="9072"/>
    <cellStyle name="20% - Ênfase3 34 2 2" xfId="11531"/>
    <cellStyle name="20% - Ênfase3 34 3" xfId="4595"/>
    <cellStyle name="20% - Ênfase3 35" xfId="2423"/>
    <cellStyle name="20% - Ênfase3 35 2" xfId="9073"/>
    <cellStyle name="20% - Ênfase3 35 2 2" xfId="11532"/>
    <cellStyle name="20% - Ênfase3 35 3" xfId="4596"/>
    <cellStyle name="20% - Ênfase3 36" xfId="2424"/>
    <cellStyle name="20% - Ênfase3 36 2" xfId="9074"/>
    <cellStyle name="20% - Ênfase3 36 2 2" xfId="11533"/>
    <cellStyle name="20% - Ênfase3 36 3" xfId="4597"/>
    <cellStyle name="20% - Ênfase3 37" xfId="2425"/>
    <cellStyle name="20% - Ênfase3 37 2" xfId="9075"/>
    <cellStyle name="20% - Ênfase3 37 2 2" xfId="11534"/>
    <cellStyle name="20% - Ênfase3 37 3" xfId="4598"/>
    <cellStyle name="20% - Ênfase3 38" xfId="2426"/>
    <cellStyle name="20% - Ênfase3 38 2" xfId="9076"/>
    <cellStyle name="20% - Ênfase3 38 2 2" xfId="11535"/>
    <cellStyle name="20% - Ênfase3 38 3" xfId="4599"/>
    <cellStyle name="20% - Ênfase3 39" xfId="2427"/>
    <cellStyle name="20% - Ênfase3 39 2" xfId="9077"/>
    <cellStyle name="20% - Ênfase3 39 2 2" xfId="11536"/>
    <cellStyle name="20% - Ênfase3 39 3" xfId="4600"/>
    <cellStyle name="20% - Ênfase3 4" xfId="1876"/>
    <cellStyle name="20% - Ênfase3 4 2" xfId="3909"/>
    <cellStyle name="20% - Ênfase3 4 2 2" xfId="10503"/>
    <cellStyle name="20% - Ênfase3 4 2 2 2" xfId="11537"/>
    <cellStyle name="20% - Ênfase3 4 2 3" xfId="4602"/>
    <cellStyle name="20% - Ênfase3 4 3" xfId="7186"/>
    <cellStyle name="20% - Ênfase3 4 3 2" xfId="10651"/>
    <cellStyle name="20% - Ênfase3 4 3 2 2" xfId="11538"/>
    <cellStyle name="20% - Ênfase3 4 4" xfId="7936"/>
    <cellStyle name="20% - Ênfase3 4 4 2" xfId="11539"/>
    <cellStyle name="20% - Ênfase3 4 5" xfId="4601"/>
    <cellStyle name="20% - Ênfase3 40" xfId="2428"/>
    <cellStyle name="20% - Ênfase3 40 2" xfId="9078"/>
    <cellStyle name="20% - Ênfase3 40 2 2" xfId="11540"/>
    <cellStyle name="20% - Ênfase3 40 3" xfId="4603"/>
    <cellStyle name="20% - Ênfase3 41" xfId="2429"/>
    <cellStyle name="20% - Ênfase3 41 2" xfId="9079"/>
    <cellStyle name="20% - Ênfase3 41 2 2" xfId="11541"/>
    <cellStyle name="20% - Ênfase3 41 3" xfId="4604"/>
    <cellStyle name="20% - Ênfase3 42" xfId="2430"/>
    <cellStyle name="20% - Ênfase3 42 2" xfId="9080"/>
    <cellStyle name="20% - Ênfase3 42 2 2" xfId="11542"/>
    <cellStyle name="20% - Ênfase3 42 3" xfId="4605"/>
    <cellStyle name="20% - Ênfase3 43" xfId="2431"/>
    <cellStyle name="20% - Ênfase3 43 2" xfId="9081"/>
    <cellStyle name="20% - Ênfase3 43 2 2" xfId="11543"/>
    <cellStyle name="20% - Ênfase3 43 3" xfId="4606"/>
    <cellStyle name="20% - Ênfase3 44" xfId="2432"/>
    <cellStyle name="20% - Ênfase3 44 2" xfId="9082"/>
    <cellStyle name="20% - Ênfase3 44 2 2" xfId="11544"/>
    <cellStyle name="20% - Ênfase3 44 3" xfId="4607"/>
    <cellStyle name="20% - Ênfase3 45" xfId="2433"/>
    <cellStyle name="20% - Ênfase3 45 2" xfId="9083"/>
    <cellStyle name="20% - Ênfase3 45 2 2" xfId="11545"/>
    <cellStyle name="20% - Ênfase3 45 3" xfId="4608"/>
    <cellStyle name="20% - Ênfase3 46" xfId="2434"/>
    <cellStyle name="20% - Ênfase3 46 2" xfId="9084"/>
    <cellStyle name="20% - Ênfase3 46 2 2" xfId="11546"/>
    <cellStyle name="20% - Ênfase3 46 3" xfId="4609"/>
    <cellStyle name="20% - Ênfase3 47" xfId="2435"/>
    <cellStyle name="20% - Ênfase3 47 2" xfId="9085"/>
    <cellStyle name="20% - Ênfase3 47 2 2" xfId="11547"/>
    <cellStyle name="20% - Ênfase3 47 3" xfId="4610"/>
    <cellStyle name="20% - Ênfase3 48" xfId="2436"/>
    <cellStyle name="20% - Ênfase3 48 2" xfId="9086"/>
    <cellStyle name="20% - Ênfase3 48 2 2" xfId="11548"/>
    <cellStyle name="20% - Ênfase3 48 3" xfId="4611"/>
    <cellStyle name="20% - Ênfase3 49" xfId="2437"/>
    <cellStyle name="20% - Ênfase3 49 2" xfId="7187"/>
    <cellStyle name="20% - Ênfase3 49 2 2" xfId="10652"/>
    <cellStyle name="20% - Ênfase3 49 2 2 2" xfId="11549"/>
    <cellStyle name="20% - Ênfase3 49 3" xfId="9087"/>
    <cellStyle name="20% - Ênfase3 49 3 2" xfId="11550"/>
    <cellStyle name="20% - Ênfase3 49 4" xfId="4612"/>
    <cellStyle name="20% - Ênfase3 5" xfId="1877"/>
    <cellStyle name="20% - Ênfase3 5 2" xfId="3898"/>
    <cellStyle name="20% - Ênfase3 5 2 10" xfId="21169"/>
    <cellStyle name="20% - Ênfase3 5 2 10 2" xfId="28847"/>
    <cellStyle name="20% - Ênfase3 5 2 11" xfId="26712"/>
    <cellStyle name="20% - Ênfase3 5 2 12" xfId="27629"/>
    <cellStyle name="20% - Ênfase3 5 2 13" xfId="19951"/>
    <cellStyle name="20% - Ênfase3 5 2 2" xfId="4107"/>
    <cellStyle name="20% - Ênfase3 5 2 2 10" xfId="21223"/>
    <cellStyle name="20% - Ênfase3 5 2 2 10 2" xfId="28901"/>
    <cellStyle name="20% - Ênfase3 5 2 2 11" xfId="26713"/>
    <cellStyle name="20% - Ênfase3 5 2 2 12" xfId="27685"/>
    <cellStyle name="20% - Ênfase3 5 2 2 13" xfId="20007"/>
    <cellStyle name="20% - Ênfase3 5 2 2 2" xfId="4302"/>
    <cellStyle name="20% - Ênfase3 5 2 2 2 10" xfId="26714"/>
    <cellStyle name="20% - Ênfase3 5 2 2 2 11" xfId="27770"/>
    <cellStyle name="20% - Ênfase3 5 2 2 2 12" xfId="20092"/>
    <cellStyle name="20% - Ênfase3 5 2 2 2 2" xfId="15100"/>
    <cellStyle name="20% - Ênfase3 5 2 2 2 2 2" xfId="16381"/>
    <cellStyle name="20% - Ênfase3 5 2 2 2 2 2 2" xfId="18495"/>
    <cellStyle name="20% - Ênfase3 5 2 2 2 2 2 2 2" xfId="32891"/>
    <cellStyle name="20% - Ênfase3 5 2 2 2 2 2 2 3" xfId="25213"/>
    <cellStyle name="20% - Ênfase3 5 2 2 2 2 2 3" xfId="19748"/>
    <cellStyle name="20% - Ênfase3 5 2 2 2 2 2 3 2" xfId="34141"/>
    <cellStyle name="20% - Ênfase3 5 2 2 2 2 2 3 3" xfId="26463"/>
    <cellStyle name="20% - Ênfase3 5 2 2 2 2 2 4" xfId="23106"/>
    <cellStyle name="20% - Ênfase3 5 2 2 2 2 2 4 2" xfId="30784"/>
    <cellStyle name="20% - Ênfase3 5 2 2 2 2 2 5" xfId="28678"/>
    <cellStyle name="20% - Ênfase3 5 2 2 2 2 2 6" xfId="21000"/>
    <cellStyle name="20% - Ênfase3 5 2 2 2 2 3" xfId="15740"/>
    <cellStyle name="20% - Ênfase3 5 2 2 2 2 3 2" xfId="17870"/>
    <cellStyle name="20% - Ênfase3 5 2 2 2 2 3 2 2" xfId="32266"/>
    <cellStyle name="20% - Ênfase3 5 2 2 2 2 3 2 3" xfId="24588"/>
    <cellStyle name="20% - Ênfase3 5 2 2 2 2 3 3" xfId="30159"/>
    <cellStyle name="20% - Ênfase3 5 2 2 2 2 3 4" xfId="22481"/>
    <cellStyle name="20% - Ênfase3 5 2 2 2 2 4" xfId="17245"/>
    <cellStyle name="20% - Ênfase3 5 2 2 2 2 4 2" xfId="31641"/>
    <cellStyle name="20% - Ênfase3 5 2 2 2 2 4 3" xfId="23963"/>
    <cellStyle name="20% - Ênfase3 5 2 2 2 2 5" xfId="19123"/>
    <cellStyle name="20% - Ênfase3 5 2 2 2 2 5 2" xfId="33516"/>
    <cellStyle name="20% - Ênfase3 5 2 2 2 2 5 3" xfId="25838"/>
    <cellStyle name="20% - Ênfase3 5 2 2 2 2 6" xfId="21856"/>
    <cellStyle name="20% - Ênfase3 5 2 2 2 2 6 2" xfId="29534"/>
    <cellStyle name="20% - Ênfase3 5 2 2 2 2 7" xfId="26715"/>
    <cellStyle name="20% - Ênfase3 5 2 2 2 2 8" xfId="28053"/>
    <cellStyle name="20% - Ênfase3 5 2 2 2 2 9" xfId="20375"/>
    <cellStyle name="20% - Ênfase3 5 2 2 2 3" xfId="15087"/>
    <cellStyle name="20% - Ênfase3 5 2 2 2 3 2" xfId="16368"/>
    <cellStyle name="20% - Ênfase3 5 2 2 2 3 2 2" xfId="18482"/>
    <cellStyle name="20% - Ênfase3 5 2 2 2 3 2 2 2" xfId="32878"/>
    <cellStyle name="20% - Ênfase3 5 2 2 2 3 2 2 3" xfId="25200"/>
    <cellStyle name="20% - Ênfase3 5 2 2 2 3 2 3" xfId="19735"/>
    <cellStyle name="20% - Ênfase3 5 2 2 2 3 2 3 2" xfId="34128"/>
    <cellStyle name="20% - Ênfase3 5 2 2 2 3 2 3 3" xfId="26450"/>
    <cellStyle name="20% - Ênfase3 5 2 2 2 3 2 4" xfId="23093"/>
    <cellStyle name="20% - Ênfase3 5 2 2 2 3 2 4 2" xfId="30771"/>
    <cellStyle name="20% - Ênfase3 5 2 2 2 3 2 5" xfId="28665"/>
    <cellStyle name="20% - Ênfase3 5 2 2 2 3 2 6" xfId="20987"/>
    <cellStyle name="20% - Ênfase3 5 2 2 2 3 3" xfId="15727"/>
    <cellStyle name="20% - Ênfase3 5 2 2 2 3 3 2" xfId="17857"/>
    <cellStyle name="20% - Ênfase3 5 2 2 2 3 3 2 2" xfId="32253"/>
    <cellStyle name="20% - Ênfase3 5 2 2 2 3 3 2 3" xfId="24575"/>
    <cellStyle name="20% - Ênfase3 5 2 2 2 3 3 3" xfId="30146"/>
    <cellStyle name="20% - Ênfase3 5 2 2 2 3 3 4" xfId="22468"/>
    <cellStyle name="20% - Ênfase3 5 2 2 2 3 4" xfId="17232"/>
    <cellStyle name="20% - Ênfase3 5 2 2 2 3 4 2" xfId="31628"/>
    <cellStyle name="20% - Ênfase3 5 2 2 2 3 4 3" xfId="23950"/>
    <cellStyle name="20% - Ênfase3 5 2 2 2 3 5" xfId="19110"/>
    <cellStyle name="20% - Ênfase3 5 2 2 2 3 5 2" xfId="33503"/>
    <cellStyle name="20% - Ênfase3 5 2 2 2 3 5 3" xfId="25825"/>
    <cellStyle name="20% - Ênfase3 5 2 2 2 3 6" xfId="21843"/>
    <cellStyle name="20% - Ênfase3 5 2 2 2 3 6 2" xfId="29521"/>
    <cellStyle name="20% - Ênfase3 5 2 2 2 3 7" xfId="26716"/>
    <cellStyle name="20% - Ênfase3 5 2 2 2 3 8" xfId="28040"/>
    <cellStyle name="20% - Ênfase3 5 2 2 2 3 9" xfId="20362"/>
    <cellStyle name="20% - Ênfase3 5 2 2 2 4" xfId="15217"/>
    <cellStyle name="20% - Ênfase3 5 2 2 2 4 2" xfId="16491"/>
    <cellStyle name="20% - Ênfase3 5 2 2 2 4 2 2" xfId="18605"/>
    <cellStyle name="20% - Ênfase3 5 2 2 2 4 2 2 2" xfId="33001"/>
    <cellStyle name="20% - Ênfase3 5 2 2 2 4 2 2 3" xfId="25323"/>
    <cellStyle name="20% - Ênfase3 5 2 2 2 4 2 3" xfId="19858"/>
    <cellStyle name="20% - Ênfase3 5 2 2 2 4 2 3 2" xfId="34251"/>
    <cellStyle name="20% - Ênfase3 5 2 2 2 4 2 3 3" xfId="26573"/>
    <cellStyle name="20% - Ênfase3 5 2 2 2 4 2 4" xfId="23216"/>
    <cellStyle name="20% - Ênfase3 5 2 2 2 4 2 4 2" xfId="30894"/>
    <cellStyle name="20% - Ênfase3 5 2 2 2 4 2 5" xfId="28788"/>
    <cellStyle name="20% - Ênfase3 5 2 2 2 4 2 6" xfId="21110"/>
    <cellStyle name="20% - Ênfase3 5 2 2 2 4 3" xfId="15850"/>
    <cellStyle name="20% - Ênfase3 5 2 2 2 4 3 2" xfId="17980"/>
    <cellStyle name="20% - Ênfase3 5 2 2 2 4 3 2 2" xfId="32376"/>
    <cellStyle name="20% - Ênfase3 5 2 2 2 4 3 2 3" xfId="24698"/>
    <cellStyle name="20% - Ênfase3 5 2 2 2 4 3 3" xfId="30269"/>
    <cellStyle name="20% - Ênfase3 5 2 2 2 4 3 4" xfId="22591"/>
    <cellStyle name="20% - Ênfase3 5 2 2 2 4 4" xfId="17355"/>
    <cellStyle name="20% - Ênfase3 5 2 2 2 4 4 2" xfId="31751"/>
    <cellStyle name="20% - Ênfase3 5 2 2 2 4 4 3" xfId="24073"/>
    <cellStyle name="20% - Ênfase3 5 2 2 2 4 5" xfId="19233"/>
    <cellStyle name="20% - Ênfase3 5 2 2 2 4 5 2" xfId="33626"/>
    <cellStyle name="20% - Ênfase3 5 2 2 2 4 5 3" xfId="25948"/>
    <cellStyle name="20% - Ênfase3 5 2 2 2 4 6" xfId="21966"/>
    <cellStyle name="20% - Ênfase3 5 2 2 2 4 6 2" xfId="29644"/>
    <cellStyle name="20% - Ênfase3 5 2 2 2 4 7" xfId="26717"/>
    <cellStyle name="20% - Ênfase3 5 2 2 2 4 8" xfId="28163"/>
    <cellStyle name="20% - Ênfase3 5 2 2 2 4 9" xfId="20485"/>
    <cellStyle name="20% - Ênfase3 5 2 2 2 5" xfId="11551"/>
    <cellStyle name="20% - Ênfase3 5 2 2 2 5 2" xfId="16082"/>
    <cellStyle name="20% - Ênfase3 5 2 2 2 5 2 2" xfId="18212"/>
    <cellStyle name="20% - Ênfase3 5 2 2 2 5 2 2 2" xfId="32608"/>
    <cellStyle name="20% - Ênfase3 5 2 2 2 5 2 2 3" xfId="24930"/>
    <cellStyle name="20% - Ênfase3 5 2 2 2 5 2 3" xfId="30501"/>
    <cellStyle name="20% - Ênfase3 5 2 2 2 5 2 4" xfId="22823"/>
    <cellStyle name="20% - Ênfase3 5 2 2 2 5 3" xfId="16973"/>
    <cellStyle name="20% - Ênfase3 5 2 2 2 5 3 2" xfId="31370"/>
    <cellStyle name="20% - Ênfase3 5 2 2 2 5 3 3" xfId="23692"/>
    <cellStyle name="20% - Ênfase3 5 2 2 2 5 4" xfId="19465"/>
    <cellStyle name="20% - Ênfase3 5 2 2 2 5 4 2" xfId="33858"/>
    <cellStyle name="20% - Ênfase3 5 2 2 2 5 4 3" xfId="26180"/>
    <cellStyle name="20% - Ênfase3 5 2 2 2 5 5" xfId="21585"/>
    <cellStyle name="20% - Ênfase3 5 2 2 2 5 5 2" xfId="29263"/>
    <cellStyle name="20% - Ênfase3 5 2 2 2 5 6" xfId="26718"/>
    <cellStyle name="20% - Ênfase3 5 2 2 2 5 7" xfId="28395"/>
    <cellStyle name="20% - Ênfase3 5 2 2 2 5 8" xfId="20717"/>
    <cellStyle name="20% - Ênfase3 5 2 2 2 6" xfId="15456"/>
    <cellStyle name="20% - Ênfase3 5 2 2 2 6 2" xfId="17587"/>
    <cellStyle name="20% - Ênfase3 5 2 2 2 6 2 2" xfId="31983"/>
    <cellStyle name="20% - Ênfase3 5 2 2 2 6 2 3" xfId="24305"/>
    <cellStyle name="20% - Ênfase3 5 2 2 2 6 3" xfId="29876"/>
    <cellStyle name="20% - Ênfase3 5 2 2 2 6 4" xfId="22198"/>
    <cellStyle name="20% - Ênfase3 5 2 2 2 7" xfId="16755"/>
    <cellStyle name="20% - Ênfase3 5 2 2 2 7 2" xfId="31152"/>
    <cellStyle name="20% - Ênfase3 5 2 2 2 7 3" xfId="23474"/>
    <cellStyle name="20% - Ênfase3 5 2 2 2 8" xfId="18839"/>
    <cellStyle name="20% - Ênfase3 5 2 2 2 8 2" xfId="33233"/>
    <cellStyle name="20% - Ênfase3 5 2 2 2 8 3" xfId="25555"/>
    <cellStyle name="20% - Ênfase3 5 2 2 2 9" xfId="21355"/>
    <cellStyle name="20% - Ênfase3 5 2 2 2 9 2" xfId="29033"/>
    <cellStyle name="20% - Ênfase3 5 2 2 3" xfId="10493"/>
    <cellStyle name="20% - Ênfase3 5 2 2 3 10" xfId="20068"/>
    <cellStyle name="20% - Ênfase3 5 2 2 3 2" xfId="15067"/>
    <cellStyle name="20% - Ênfase3 5 2 2 3 2 2" xfId="16348"/>
    <cellStyle name="20% - Ênfase3 5 2 2 3 2 2 2" xfId="18462"/>
    <cellStyle name="20% - Ênfase3 5 2 2 3 2 2 2 2" xfId="32858"/>
    <cellStyle name="20% - Ênfase3 5 2 2 3 2 2 2 3" xfId="25180"/>
    <cellStyle name="20% - Ênfase3 5 2 2 3 2 2 3" xfId="19715"/>
    <cellStyle name="20% - Ênfase3 5 2 2 3 2 2 3 2" xfId="34108"/>
    <cellStyle name="20% - Ênfase3 5 2 2 3 2 2 3 3" xfId="26430"/>
    <cellStyle name="20% - Ênfase3 5 2 2 3 2 2 4" xfId="23073"/>
    <cellStyle name="20% - Ênfase3 5 2 2 3 2 2 4 2" xfId="30751"/>
    <cellStyle name="20% - Ênfase3 5 2 2 3 2 2 5" xfId="28645"/>
    <cellStyle name="20% - Ênfase3 5 2 2 3 2 2 6" xfId="20967"/>
    <cellStyle name="20% - Ênfase3 5 2 2 3 2 3" xfId="15707"/>
    <cellStyle name="20% - Ênfase3 5 2 2 3 2 3 2" xfId="17837"/>
    <cellStyle name="20% - Ênfase3 5 2 2 3 2 3 2 2" xfId="32233"/>
    <cellStyle name="20% - Ênfase3 5 2 2 3 2 3 2 3" xfId="24555"/>
    <cellStyle name="20% - Ênfase3 5 2 2 3 2 3 3" xfId="30126"/>
    <cellStyle name="20% - Ênfase3 5 2 2 3 2 3 4" xfId="22448"/>
    <cellStyle name="20% - Ênfase3 5 2 2 3 2 4" xfId="17212"/>
    <cellStyle name="20% - Ênfase3 5 2 2 3 2 4 2" xfId="31608"/>
    <cellStyle name="20% - Ênfase3 5 2 2 3 2 4 3" xfId="23930"/>
    <cellStyle name="20% - Ênfase3 5 2 2 3 2 5" xfId="19090"/>
    <cellStyle name="20% - Ênfase3 5 2 2 3 2 5 2" xfId="33483"/>
    <cellStyle name="20% - Ênfase3 5 2 2 3 2 5 3" xfId="25805"/>
    <cellStyle name="20% - Ênfase3 5 2 2 3 2 6" xfId="21823"/>
    <cellStyle name="20% - Ênfase3 5 2 2 3 2 6 2" xfId="29501"/>
    <cellStyle name="20% - Ênfase3 5 2 2 3 2 7" xfId="26720"/>
    <cellStyle name="20% - Ênfase3 5 2 2 3 2 8" xfId="28020"/>
    <cellStyle name="20% - Ênfase3 5 2 2 3 2 9" xfId="20342"/>
    <cellStyle name="20% - Ênfase3 5 2 2 3 3" xfId="16058"/>
    <cellStyle name="20% - Ênfase3 5 2 2 3 3 2" xfId="18188"/>
    <cellStyle name="20% - Ênfase3 5 2 2 3 3 2 2" xfId="32584"/>
    <cellStyle name="20% - Ênfase3 5 2 2 3 3 2 3" xfId="24906"/>
    <cellStyle name="20% - Ênfase3 5 2 2 3 3 3" xfId="19441"/>
    <cellStyle name="20% - Ênfase3 5 2 2 3 3 3 2" xfId="33834"/>
    <cellStyle name="20% - Ênfase3 5 2 2 3 3 3 3" xfId="26156"/>
    <cellStyle name="20% - Ênfase3 5 2 2 3 3 4" xfId="22799"/>
    <cellStyle name="20% - Ênfase3 5 2 2 3 3 4 2" xfId="30477"/>
    <cellStyle name="20% - Ênfase3 5 2 2 3 3 5" xfId="28371"/>
    <cellStyle name="20% - Ênfase3 5 2 2 3 3 6" xfId="20693"/>
    <cellStyle name="20% - Ênfase3 5 2 2 3 4" xfId="15432"/>
    <cellStyle name="20% - Ênfase3 5 2 2 3 4 2" xfId="17563"/>
    <cellStyle name="20% - Ênfase3 5 2 2 3 4 2 2" xfId="31959"/>
    <cellStyle name="20% - Ênfase3 5 2 2 3 4 2 3" xfId="24281"/>
    <cellStyle name="20% - Ênfase3 5 2 2 3 4 3" xfId="29852"/>
    <cellStyle name="20% - Ênfase3 5 2 2 3 4 4" xfId="22174"/>
    <cellStyle name="20% - Ênfase3 5 2 2 3 5" xfId="16949"/>
    <cellStyle name="20% - Ênfase3 5 2 2 3 5 2" xfId="31346"/>
    <cellStyle name="20% - Ênfase3 5 2 2 3 5 3" xfId="23668"/>
    <cellStyle name="20% - Ênfase3 5 2 2 3 6" xfId="18815"/>
    <cellStyle name="20% - Ênfase3 5 2 2 3 6 2" xfId="33209"/>
    <cellStyle name="20% - Ênfase3 5 2 2 3 6 3" xfId="25531"/>
    <cellStyle name="20% - Ênfase3 5 2 2 3 7" xfId="21561"/>
    <cellStyle name="20% - Ênfase3 5 2 2 3 7 2" xfId="29239"/>
    <cellStyle name="20% - Ênfase3 5 2 2 3 8" xfId="26719"/>
    <cellStyle name="20% - Ênfase3 5 2 2 3 9" xfId="27746"/>
    <cellStyle name="20% - Ênfase3 5 2 2 4" xfId="14987"/>
    <cellStyle name="20% - Ênfase3 5 2 2 4 2" xfId="16269"/>
    <cellStyle name="20% - Ênfase3 5 2 2 4 2 2" xfId="18383"/>
    <cellStyle name="20% - Ênfase3 5 2 2 4 2 2 2" xfId="32779"/>
    <cellStyle name="20% - Ênfase3 5 2 2 4 2 2 3" xfId="25101"/>
    <cellStyle name="20% - Ênfase3 5 2 2 4 2 3" xfId="19636"/>
    <cellStyle name="20% - Ênfase3 5 2 2 4 2 3 2" xfId="34029"/>
    <cellStyle name="20% - Ênfase3 5 2 2 4 2 3 3" xfId="26351"/>
    <cellStyle name="20% - Ênfase3 5 2 2 4 2 4" xfId="22994"/>
    <cellStyle name="20% - Ênfase3 5 2 2 4 2 4 2" xfId="30672"/>
    <cellStyle name="20% - Ênfase3 5 2 2 4 2 5" xfId="28566"/>
    <cellStyle name="20% - Ênfase3 5 2 2 4 2 6" xfId="20888"/>
    <cellStyle name="20% - Ênfase3 5 2 2 4 3" xfId="15628"/>
    <cellStyle name="20% - Ênfase3 5 2 2 4 3 2" xfId="17758"/>
    <cellStyle name="20% - Ênfase3 5 2 2 4 3 2 2" xfId="32154"/>
    <cellStyle name="20% - Ênfase3 5 2 2 4 3 2 3" xfId="24476"/>
    <cellStyle name="20% - Ênfase3 5 2 2 4 3 3" xfId="30047"/>
    <cellStyle name="20% - Ênfase3 5 2 2 4 3 4" xfId="22369"/>
    <cellStyle name="20% - Ênfase3 5 2 2 4 4" xfId="17133"/>
    <cellStyle name="20% - Ênfase3 5 2 2 4 4 2" xfId="31529"/>
    <cellStyle name="20% - Ênfase3 5 2 2 4 4 3" xfId="23851"/>
    <cellStyle name="20% - Ênfase3 5 2 2 4 5" xfId="19011"/>
    <cellStyle name="20% - Ênfase3 5 2 2 4 5 2" xfId="33404"/>
    <cellStyle name="20% - Ênfase3 5 2 2 4 5 3" xfId="25726"/>
    <cellStyle name="20% - Ênfase3 5 2 2 4 6" xfId="21744"/>
    <cellStyle name="20% - Ênfase3 5 2 2 4 6 2" xfId="29422"/>
    <cellStyle name="20% - Ênfase3 5 2 2 4 7" xfId="26721"/>
    <cellStyle name="20% - Ênfase3 5 2 2 4 8" xfId="27941"/>
    <cellStyle name="20% - Ênfase3 5 2 2 4 9" xfId="20263"/>
    <cellStyle name="20% - Ênfase3 5 2 2 5" xfId="15193"/>
    <cellStyle name="20% - Ênfase3 5 2 2 5 2" xfId="16467"/>
    <cellStyle name="20% - Ênfase3 5 2 2 5 2 2" xfId="18581"/>
    <cellStyle name="20% - Ênfase3 5 2 2 5 2 2 2" xfId="32977"/>
    <cellStyle name="20% - Ênfase3 5 2 2 5 2 2 3" xfId="25299"/>
    <cellStyle name="20% - Ênfase3 5 2 2 5 2 3" xfId="19834"/>
    <cellStyle name="20% - Ênfase3 5 2 2 5 2 3 2" xfId="34227"/>
    <cellStyle name="20% - Ênfase3 5 2 2 5 2 3 3" xfId="26549"/>
    <cellStyle name="20% - Ênfase3 5 2 2 5 2 4" xfId="23192"/>
    <cellStyle name="20% - Ênfase3 5 2 2 5 2 4 2" xfId="30870"/>
    <cellStyle name="20% - Ênfase3 5 2 2 5 2 5" xfId="28764"/>
    <cellStyle name="20% - Ênfase3 5 2 2 5 2 6" xfId="21086"/>
    <cellStyle name="20% - Ênfase3 5 2 2 5 3" xfId="15826"/>
    <cellStyle name="20% - Ênfase3 5 2 2 5 3 2" xfId="17956"/>
    <cellStyle name="20% - Ênfase3 5 2 2 5 3 2 2" xfId="32352"/>
    <cellStyle name="20% - Ênfase3 5 2 2 5 3 2 3" xfId="24674"/>
    <cellStyle name="20% - Ênfase3 5 2 2 5 3 3" xfId="30245"/>
    <cellStyle name="20% - Ênfase3 5 2 2 5 3 4" xfId="22567"/>
    <cellStyle name="20% - Ênfase3 5 2 2 5 4" xfId="17331"/>
    <cellStyle name="20% - Ênfase3 5 2 2 5 4 2" xfId="31727"/>
    <cellStyle name="20% - Ênfase3 5 2 2 5 4 3" xfId="24049"/>
    <cellStyle name="20% - Ênfase3 5 2 2 5 5" xfId="19209"/>
    <cellStyle name="20% - Ênfase3 5 2 2 5 5 2" xfId="33602"/>
    <cellStyle name="20% - Ênfase3 5 2 2 5 5 3" xfId="25924"/>
    <cellStyle name="20% - Ênfase3 5 2 2 5 6" xfId="21942"/>
    <cellStyle name="20% - Ênfase3 5 2 2 5 6 2" xfId="29620"/>
    <cellStyle name="20% - Ênfase3 5 2 2 5 7" xfId="26722"/>
    <cellStyle name="20% - Ênfase3 5 2 2 5 8" xfId="28139"/>
    <cellStyle name="20% - Ênfase3 5 2 2 5 9" xfId="20461"/>
    <cellStyle name="20% - Ênfase3 5 2 2 6" xfId="4444"/>
    <cellStyle name="20% - Ênfase3 5 2 2 6 2" xfId="15997"/>
    <cellStyle name="20% - Ênfase3 5 2 2 6 2 2" xfId="18127"/>
    <cellStyle name="20% - Ênfase3 5 2 2 6 2 2 2" xfId="32523"/>
    <cellStyle name="20% - Ênfase3 5 2 2 6 2 2 3" xfId="24845"/>
    <cellStyle name="20% - Ênfase3 5 2 2 6 2 3" xfId="30416"/>
    <cellStyle name="20% - Ênfase3 5 2 2 6 2 4" xfId="22738"/>
    <cellStyle name="20% - Ênfase3 5 2 2 6 3" xfId="16888"/>
    <cellStyle name="20% - Ênfase3 5 2 2 6 3 2" xfId="31285"/>
    <cellStyle name="20% - Ênfase3 5 2 2 6 3 3" xfId="23607"/>
    <cellStyle name="20% - Ênfase3 5 2 2 6 4" xfId="19380"/>
    <cellStyle name="20% - Ênfase3 5 2 2 6 4 2" xfId="33773"/>
    <cellStyle name="20% - Ênfase3 5 2 2 6 4 3" xfId="26095"/>
    <cellStyle name="20% - Ênfase3 5 2 2 6 5" xfId="21500"/>
    <cellStyle name="20% - Ênfase3 5 2 2 6 5 2" xfId="29178"/>
    <cellStyle name="20% - Ênfase3 5 2 2 6 6" xfId="26723"/>
    <cellStyle name="20% - Ênfase3 5 2 2 6 7" xfId="28310"/>
    <cellStyle name="20% - Ênfase3 5 2 2 6 8" xfId="20632"/>
    <cellStyle name="20% - Ênfase3 5 2 2 7" xfId="15370"/>
    <cellStyle name="20% - Ênfase3 5 2 2 7 2" xfId="17502"/>
    <cellStyle name="20% - Ênfase3 5 2 2 7 2 2" xfId="31898"/>
    <cellStyle name="20% - Ênfase3 5 2 2 7 2 3" xfId="24220"/>
    <cellStyle name="20% - Ênfase3 5 2 2 7 3" xfId="29791"/>
    <cellStyle name="20% - Ênfase3 5 2 2 7 4" xfId="22113"/>
    <cellStyle name="20% - Ênfase3 5 2 2 8" xfId="16623"/>
    <cellStyle name="20% - Ênfase3 5 2 2 8 2" xfId="31020"/>
    <cellStyle name="20% - Ênfase3 5 2 2 8 3" xfId="23342"/>
    <cellStyle name="20% - Ênfase3 5 2 2 9" xfId="18753"/>
    <cellStyle name="20% - Ênfase3 5 2 2 9 2" xfId="33148"/>
    <cellStyle name="20% - Ênfase3 5 2 2 9 3" xfId="25470"/>
    <cellStyle name="20% - Ênfase3 5 2 3" xfId="4233"/>
    <cellStyle name="20% - Ênfase3 5 2 3 10" xfId="27704"/>
    <cellStyle name="20% - Ênfase3 5 2 3 11" xfId="20026"/>
    <cellStyle name="20% - Ênfase3 5 2 3 2" xfId="15006"/>
    <cellStyle name="20% - Ênfase3 5 2 3 2 2" xfId="16288"/>
    <cellStyle name="20% - Ênfase3 5 2 3 2 2 2" xfId="18402"/>
    <cellStyle name="20% - Ênfase3 5 2 3 2 2 2 2" xfId="32798"/>
    <cellStyle name="20% - Ênfase3 5 2 3 2 2 2 3" xfId="25120"/>
    <cellStyle name="20% - Ênfase3 5 2 3 2 2 3" xfId="19655"/>
    <cellStyle name="20% - Ênfase3 5 2 3 2 2 3 2" xfId="34048"/>
    <cellStyle name="20% - Ênfase3 5 2 3 2 2 3 3" xfId="26370"/>
    <cellStyle name="20% - Ênfase3 5 2 3 2 2 4" xfId="23013"/>
    <cellStyle name="20% - Ênfase3 5 2 3 2 2 4 2" xfId="30691"/>
    <cellStyle name="20% - Ênfase3 5 2 3 2 2 5" xfId="28585"/>
    <cellStyle name="20% - Ênfase3 5 2 3 2 2 6" xfId="20907"/>
    <cellStyle name="20% - Ênfase3 5 2 3 2 3" xfId="15647"/>
    <cellStyle name="20% - Ênfase3 5 2 3 2 3 2" xfId="17777"/>
    <cellStyle name="20% - Ênfase3 5 2 3 2 3 2 2" xfId="32173"/>
    <cellStyle name="20% - Ênfase3 5 2 3 2 3 2 3" xfId="24495"/>
    <cellStyle name="20% - Ênfase3 5 2 3 2 3 3" xfId="30066"/>
    <cellStyle name="20% - Ênfase3 5 2 3 2 3 4" xfId="22388"/>
    <cellStyle name="20% - Ênfase3 5 2 3 2 4" xfId="17152"/>
    <cellStyle name="20% - Ênfase3 5 2 3 2 4 2" xfId="31548"/>
    <cellStyle name="20% - Ênfase3 5 2 3 2 4 3" xfId="23870"/>
    <cellStyle name="20% - Ênfase3 5 2 3 2 5" xfId="19030"/>
    <cellStyle name="20% - Ênfase3 5 2 3 2 5 2" xfId="33423"/>
    <cellStyle name="20% - Ênfase3 5 2 3 2 5 3" xfId="25745"/>
    <cellStyle name="20% - Ênfase3 5 2 3 2 6" xfId="21763"/>
    <cellStyle name="20% - Ênfase3 5 2 3 2 6 2" xfId="29441"/>
    <cellStyle name="20% - Ênfase3 5 2 3 2 7" xfId="26725"/>
    <cellStyle name="20% - Ênfase3 5 2 3 2 8" xfId="27960"/>
    <cellStyle name="20% - Ênfase3 5 2 3 2 9" xfId="20282"/>
    <cellStyle name="20% - Ênfase3 5 2 3 3" xfId="15049"/>
    <cellStyle name="20% - Ênfase3 5 2 3 3 2" xfId="16331"/>
    <cellStyle name="20% - Ênfase3 5 2 3 3 2 2" xfId="18445"/>
    <cellStyle name="20% - Ênfase3 5 2 3 3 2 2 2" xfId="32841"/>
    <cellStyle name="20% - Ênfase3 5 2 3 3 2 2 3" xfId="25163"/>
    <cellStyle name="20% - Ênfase3 5 2 3 3 2 3" xfId="19698"/>
    <cellStyle name="20% - Ênfase3 5 2 3 3 2 3 2" xfId="34091"/>
    <cellStyle name="20% - Ênfase3 5 2 3 3 2 3 3" xfId="26413"/>
    <cellStyle name="20% - Ênfase3 5 2 3 3 2 4" xfId="23056"/>
    <cellStyle name="20% - Ênfase3 5 2 3 3 2 4 2" xfId="30734"/>
    <cellStyle name="20% - Ênfase3 5 2 3 3 2 5" xfId="28628"/>
    <cellStyle name="20% - Ênfase3 5 2 3 3 2 6" xfId="20950"/>
    <cellStyle name="20% - Ênfase3 5 2 3 3 3" xfId="15690"/>
    <cellStyle name="20% - Ênfase3 5 2 3 3 3 2" xfId="17820"/>
    <cellStyle name="20% - Ênfase3 5 2 3 3 3 2 2" xfId="32216"/>
    <cellStyle name="20% - Ênfase3 5 2 3 3 3 2 3" xfId="24538"/>
    <cellStyle name="20% - Ênfase3 5 2 3 3 3 3" xfId="30109"/>
    <cellStyle name="20% - Ênfase3 5 2 3 3 3 4" xfId="22431"/>
    <cellStyle name="20% - Ênfase3 5 2 3 3 4" xfId="17195"/>
    <cellStyle name="20% - Ênfase3 5 2 3 3 4 2" xfId="31591"/>
    <cellStyle name="20% - Ênfase3 5 2 3 3 4 3" xfId="23913"/>
    <cellStyle name="20% - Ênfase3 5 2 3 3 5" xfId="19073"/>
    <cellStyle name="20% - Ênfase3 5 2 3 3 5 2" xfId="33466"/>
    <cellStyle name="20% - Ênfase3 5 2 3 3 5 3" xfId="25788"/>
    <cellStyle name="20% - Ênfase3 5 2 3 3 6" xfId="21806"/>
    <cellStyle name="20% - Ênfase3 5 2 3 3 6 2" xfId="29484"/>
    <cellStyle name="20% - Ênfase3 5 2 3 3 7" xfId="26726"/>
    <cellStyle name="20% - Ênfase3 5 2 3 3 8" xfId="28003"/>
    <cellStyle name="20% - Ênfase3 5 2 3 3 9" xfId="20325"/>
    <cellStyle name="20% - Ênfase3 5 2 3 4" xfId="4614"/>
    <cellStyle name="20% - Ênfase3 5 2 3 4 2" xfId="16016"/>
    <cellStyle name="20% - Ênfase3 5 2 3 4 2 2" xfId="18146"/>
    <cellStyle name="20% - Ênfase3 5 2 3 4 2 2 2" xfId="32542"/>
    <cellStyle name="20% - Ênfase3 5 2 3 4 2 2 3" xfId="24864"/>
    <cellStyle name="20% - Ênfase3 5 2 3 4 2 3" xfId="30435"/>
    <cellStyle name="20% - Ênfase3 5 2 3 4 2 4" xfId="22757"/>
    <cellStyle name="20% - Ênfase3 5 2 3 4 3" xfId="16907"/>
    <cellStyle name="20% - Ênfase3 5 2 3 4 3 2" xfId="31304"/>
    <cellStyle name="20% - Ênfase3 5 2 3 4 3 3" xfId="23626"/>
    <cellStyle name="20% - Ênfase3 5 2 3 4 4" xfId="19399"/>
    <cellStyle name="20% - Ênfase3 5 2 3 4 4 2" xfId="33792"/>
    <cellStyle name="20% - Ênfase3 5 2 3 4 4 3" xfId="26114"/>
    <cellStyle name="20% - Ênfase3 5 2 3 4 5" xfId="21519"/>
    <cellStyle name="20% - Ênfase3 5 2 3 4 5 2" xfId="29197"/>
    <cellStyle name="20% - Ênfase3 5 2 3 4 6" xfId="26727"/>
    <cellStyle name="20% - Ênfase3 5 2 3 4 7" xfId="28329"/>
    <cellStyle name="20% - Ênfase3 5 2 3 4 8" xfId="20651"/>
    <cellStyle name="20% - Ênfase3 5 2 3 5" xfId="15389"/>
    <cellStyle name="20% - Ênfase3 5 2 3 5 2" xfId="17521"/>
    <cellStyle name="20% - Ênfase3 5 2 3 5 2 2" xfId="31917"/>
    <cellStyle name="20% - Ênfase3 5 2 3 5 2 3" xfId="24239"/>
    <cellStyle name="20% - Ênfase3 5 2 3 5 3" xfId="29810"/>
    <cellStyle name="20% - Ênfase3 5 2 3 5 4" xfId="22132"/>
    <cellStyle name="20% - Ênfase3 5 2 3 6" xfId="16699"/>
    <cellStyle name="20% - Ênfase3 5 2 3 6 2" xfId="31096"/>
    <cellStyle name="20% - Ênfase3 5 2 3 6 3" xfId="23418"/>
    <cellStyle name="20% - Ênfase3 5 2 3 7" xfId="18772"/>
    <cellStyle name="20% - Ênfase3 5 2 3 7 2" xfId="33167"/>
    <cellStyle name="20% - Ênfase3 5 2 3 7 3" xfId="25489"/>
    <cellStyle name="20% - Ênfase3 5 2 3 8" xfId="21299"/>
    <cellStyle name="20% - Ênfase3 5 2 3 8 2" xfId="28977"/>
    <cellStyle name="20% - Ênfase3 5 2 3 9" xfId="26724"/>
    <cellStyle name="20% - Ênfase3 5 2 4" xfId="14931"/>
    <cellStyle name="20% - Ênfase3 5 2 4 2" xfId="16213"/>
    <cellStyle name="20% - Ênfase3 5 2 4 2 2" xfId="18327"/>
    <cellStyle name="20% - Ênfase3 5 2 4 2 2 2" xfId="32723"/>
    <cellStyle name="20% - Ênfase3 5 2 4 2 2 3" xfId="25045"/>
    <cellStyle name="20% - Ênfase3 5 2 4 2 3" xfId="19580"/>
    <cellStyle name="20% - Ênfase3 5 2 4 2 3 2" xfId="33973"/>
    <cellStyle name="20% - Ênfase3 5 2 4 2 3 3" xfId="26295"/>
    <cellStyle name="20% - Ênfase3 5 2 4 2 4" xfId="22938"/>
    <cellStyle name="20% - Ênfase3 5 2 4 2 4 2" xfId="30616"/>
    <cellStyle name="20% - Ênfase3 5 2 4 2 5" xfId="28510"/>
    <cellStyle name="20% - Ênfase3 5 2 4 2 6" xfId="20832"/>
    <cellStyle name="20% - Ênfase3 5 2 4 3" xfId="15572"/>
    <cellStyle name="20% - Ênfase3 5 2 4 3 2" xfId="17702"/>
    <cellStyle name="20% - Ênfase3 5 2 4 3 2 2" xfId="32098"/>
    <cellStyle name="20% - Ênfase3 5 2 4 3 2 3" xfId="24420"/>
    <cellStyle name="20% - Ênfase3 5 2 4 3 3" xfId="29991"/>
    <cellStyle name="20% - Ênfase3 5 2 4 3 4" xfId="22313"/>
    <cellStyle name="20% - Ênfase3 5 2 4 4" xfId="17077"/>
    <cellStyle name="20% - Ênfase3 5 2 4 4 2" xfId="31473"/>
    <cellStyle name="20% - Ênfase3 5 2 4 4 3" xfId="23795"/>
    <cellStyle name="20% - Ênfase3 5 2 4 5" xfId="18955"/>
    <cellStyle name="20% - Ênfase3 5 2 4 5 2" xfId="33348"/>
    <cellStyle name="20% - Ênfase3 5 2 4 5 3" xfId="25670"/>
    <cellStyle name="20% - Ênfase3 5 2 4 6" xfId="21688"/>
    <cellStyle name="20% - Ênfase3 5 2 4 6 2" xfId="29366"/>
    <cellStyle name="20% - Ênfase3 5 2 4 7" xfId="26728"/>
    <cellStyle name="20% - Ênfase3 5 2 4 8" xfId="27885"/>
    <cellStyle name="20% - Ênfase3 5 2 4 9" xfId="20207"/>
    <cellStyle name="20% - Ênfase3 5 2 5" xfId="15145"/>
    <cellStyle name="20% - Ênfase3 5 2 5 2" xfId="16425"/>
    <cellStyle name="20% - Ênfase3 5 2 5 2 2" xfId="18539"/>
    <cellStyle name="20% - Ênfase3 5 2 5 2 2 2" xfId="32935"/>
    <cellStyle name="20% - Ênfase3 5 2 5 2 2 3" xfId="25257"/>
    <cellStyle name="20% - Ênfase3 5 2 5 2 3" xfId="19792"/>
    <cellStyle name="20% - Ênfase3 5 2 5 2 3 2" xfId="34185"/>
    <cellStyle name="20% - Ênfase3 5 2 5 2 3 3" xfId="26507"/>
    <cellStyle name="20% - Ênfase3 5 2 5 2 4" xfId="23150"/>
    <cellStyle name="20% - Ênfase3 5 2 5 2 4 2" xfId="30828"/>
    <cellStyle name="20% - Ênfase3 5 2 5 2 5" xfId="28722"/>
    <cellStyle name="20% - Ênfase3 5 2 5 2 6" xfId="21044"/>
    <cellStyle name="20% - Ênfase3 5 2 5 3" xfId="15784"/>
    <cellStyle name="20% - Ênfase3 5 2 5 3 2" xfId="17914"/>
    <cellStyle name="20% - Ênfase3 5 2 5 3 2 2" xfId="32310"/>
    <cellStyle name="20% - Ênfase3 5 2 5 3 2 3" xfId="24632"/>
    <cellStyle name="20% - Ênfase3 5 2 5 3 3" xfId="30203"/>
    <cellStyle name="20% - Ênfase3 5 2 5 3 4" xfId="22525"/>
    <cellStyle name="20% - Ênfase3 5 2 5 4" xfId="17289"/>
    <cellStyle name="20% - Ênfase3 5 2 5 4 2" xfId="31685"/>
    <cellStyle name="20% - Ênfase3 5 2 5 4 3" xfId="24007"/>
    <cellStyle name="20% - Ênfase3 5 2 5 5" xfId="19167"/>
    <cellStyle name="20% - Ênfase3 5 2 5 5 2" xfId="33560"/>
    <cellStyle name="20% - Ênfase3 5 2 5 5 3" xfId="25882"/>
    <cellStyle name="20% - Ênfase3 5 2 5 6" xfId="21900"/>
    <cellStyle name="20% - Ênfase3 5 2 5 6 2" xfId="29578"/>
    <cellStyle name="20% - Ênfase3 5 2 5 7" xfId="26729"/>
    <cellStyle name="20% - Ênfase3 5 2 5 8" xfId="28097"/>
    <cellStyle name="20% - Ênfase3 5 2 5 9" xfId="20419"/>
    <cellStyle name="20% - Ênfase3 5 2 6" xfId="4388"/>
    <cellStyle name="20% - Ênfase3 5 2 6 2" xfId="15941"/>
    <cellStyle name="20% - Ênfase3 5 2 6 2 2" xfId="18071"/>
    <cellStyle name="20% - Ênfase3 5 2 6 2 2 2" xfId="32467"/>
    <cellStyle name="20% - Ênfase3 5 2 6 2 2 3" xfId="24789"/>
    <cellStyle name="20% - Ênfase3 5 2 6 2 3" xfId="30360"/>
    <cellStyle name="20% - Ênfase3 5 2 6 2 4" xfId="22682"/>
    <cellStyle name="20% - Ênfase3 5 2 6 3" xfId="16832"/>
    <cellStyle name="20% - Ênfase3 5 2 6 3 2" xfId="31229"/>
    <cellStyle name="20% - Ênfase3 5 2 6 3 3" xfId="23551"/>
    <cellStyle name="20% - Ênfase3 5 2 6 4" xfId="19324"/>
    <cellStyle name="20% - Ênfase3 5 2 6 4 2" xfId="33717"/>
    <cellStyle name="20% - Ênfase3 5 2 6 4 3" xfId="26039"/>
    <cellStyle name="20% - Ênfase3 5 2 6 5" xfId="21444"/>
    <cellStyle name="20% - Ênfase3 5 2 6 5 2" xfId="29122"/>
    <cellStyle name="20% - Ênfase3 5 2 6 6" xfId="26730"/>
    <cellStyle name="20% - Ênfase3 5 2 6 7" xfId="28254"/>
    <cellStyle name="20% - Ênfase3 5 2 6 8" xfId="20576"/>
    <cellStyle name="20% - Ênfase3 5 2 7" xfId="15314"/>
    <cellStyle name="20% - Ênfase3 5 2 7 2" xfId="17446"/>
    <cellStyle name="20% - Ênfase3 5 2 7 2 2" xfId="31842"/>
    <cellStyle name="20% - Ênfase3 5 2 7 2 3" xfId="24164"/>
    <cellStyle name="20% - Ênfase3 5 2 7 3" xfId="29735"/>
    <cellStyle name="20% - Ênfase3 5 2 7 4" xfId="22057"/>
    <cellStyle name="20% - Ênfase3 5 2 8" xfId="16569"/>
    <cellStyle name="20% - Ênfase3 5 2 8 2" xfId="30966"/>
    <cellStyle name="20% - Ênfase3 5 2 8 3" xfId="23288"/>
    <cellStyle name="20% - Ênfase3 5 2 9" xfId="18697"/>
    <cellStyle name="20% - Ênfase3 5 2 9 2" xfId="33092"/>
    <cellStyle name="20% - Ênfase3 5 2 9 3" xfId="25414"/>
    <cellStyle name="20% - Ênfase3 5 3" xfId="7188"/>
    <cellStyle name="20% - Ênfase3 5 3 10" xfId="26731"/>
    <cellStyle name="20% - Ênfase3 5 3 11" xfId="27726"/>
    <cellStyle name="20% - Ênfase3 5 3 12" xfId="20048"/>
    <cellStyle name="20% - Ênfase3 5 3 2" xfId="10653"/>
    <cellStyle name="20% - Ênfase3 5 3 2 10" xfId="26732"/>
    <cellStyle name="20% - Ênfase3 5 3 2 11" xfId="27756"/>
    <cellStyle name="20% - Ênfase3 5 3 2 12" xfId="20078"/>
    <cellStyle name="20% - Ênfase3 5 3 2 2" xfId="11552"/>
    <cellStyle name="20% - Ênfase3 5 3 2 2 10" xfId="27771"/>
    <cellStyle name="20% - Ênfase3 5 3 2 2 11" xfId="20093"/>
    <cellStyle name="20% - Ênfase3 5 3 2 2 2" xfId="15101"/>
    <cellStyle name="20% - Ênfase3 5 3 2 2 2 2" xfId="16382"/>
    <cellStyle name="20% - Ênfase3 5 3 2 2 2 2 2" xfId="18496"/>
    <cellStyle name="20% - Ênfase3 5 3 2 2 2 2 2 2" xfId="32892"/>
    <cellStyle name="20% - Ênfase3 5 3 2 2 2 2 2 3" xfId="25214"/>
    <cellStyle name="20% - Ênfase3 5 3 2 2 2 2 3" xfId="19749"/>
    <cellStyle name="20% - Ênfase3 5 3 2 2 2 2 3 2" xfId="34142"/>
    <cellStyle name="20% - Ênfase3 5 3 2 2 2 2 3 3" xfId="26464"/>
    <cellStyle name="20% - Ênfase3 5 3 2 2 2 2 4" xfId="23107"/>
    <cellStyle name="20% - Ênfase3 5 3 2 2 2 2 4 2" xfId="30785"/>
    <cellStyle name="20% - Ênfase3 5 3 2 2 2 2 5" xfId="28679"/>
    <cellStyle name="20% - Ênfase3 5 3 2 2 2 2 6" xfId="21001"/>
    <cellStyle name="20% - Ênfase3 5 3 2 2 2 3" xfId="15741"/>
    <cellStyle name="20% - Ênfase3 5 3 2 2 2 3 2" xfId="17871"/>
    <cellStyle name="20% - Ênfase3 5 3 2 2 2 3 2 2" xfId="32267"/>
    <cellStyle name="20% - Ênfase3 5 3 2 2 2 3 2 3" xfId="24589"/>
    <cellStyle name="20% - Ênfase3 5 3 2 2 2 3 3" xfId="30160"/>
    <cellStyle name="20% - Ênfase3 5 3 2 2 2 3 4" xfId="22482"/>
    <cellStyle name="20% - Ênfase3 5 3 2 2 2 4" xfId="17246"/>
    <cellStyle name="20% - Ênfase3 5 3 2 2 2 4 2" xfId="31642"/>
    <cellStyle name="20% - Ênfase3 5 3 2 2 2 4 3" xfId="23964"/>
    <cellStyle name="20% - Ênfase3 5 3 2 2 2 5" xfId="19124"/>
    <cellStyle name="20% - Ênfase3 5 3 2 2 2 5 2" xfId="33517"/>
    <cellStyle name="20% - Ênfase3 5 3 2 2 2 5 3" xfId="25839"/>
    <cellStyle name="20% - Ênfase3 5 3 2 2 2 6" xfId="21857"/>
    <cellStyle name="20% - Ênfase3 5 3 2 2 2 6 2" xfId="29535"/>
    <cellStyle name="20% - Ênfase3 5 3 2 2 2 7" xfId="26734"/>
    <cellStyle name="20% - Ênfase3 5 3 2 2 2 8" xfId="28054"/>
    <cellStyle name="20% - Ênfase3 5 3 2 2 2 9" xfId="20376"/>
    <cellStyle name="20% - Ênfase3 5 3 2 2 3" xfId="15218"/>
    <cellStyle name="20% - Ênfase3 5 3 2 2 3 2" xfId="16492"/>
    <cellStyle name="20% - Ênfase3 5 3 2 2 3 2 2" xfId="18606"/>
    <cellStyle name="20% - Ênfase3 5 3 2 2 3 2 2 2" xfId="33002"/>
    <cellStyle name="20% - Ênfase3 5 3 2 2 3 2 2 3" xfId="25324"/>
    <cellStyle name="20% - Ênfase3 5 3 2 2 3 2 3" xfId="19859"/>
    <cellStyle name="20% - Ênfase3 5 3 2 2 3 2 3 2" xfId="34252"/>
    <cellStyle name="20% - Ênfase3 5 3 2 2 3 2 3 3" xfId="26574"/>
    <cellStyle name="20% - Ênfase3 5 3 2 2 3 2 4" xfId="23217"/>
    <cellStyle name="20% - Ênfase3 5 3 2 2 3 2 4 2" xfId="30895"/>
    <cellStyle name="20% - Ênfase3 5 3 2 2 3 2 5" xfId="28789"/>
    <cellStyle name="20% - Ênfase3 5 3 2 2 3 2 6" xfId="21111"/>
    <cellStyle name="20% - Ênfase3 5 3 2 2 3 3" xfId="15851"/>
    <cellStyle name="20% - Ênfase3 5 3 2 2 3 3 2" xfId="17981"/>
    <cellStyle name="20% - Ênfase3 5 3 2 2 3 3 2 2" xfId="32377"/>
    <cellStyle name="20% - Ênfase3 5 3 2 2 3 3 2 3" xfId="24699"/>
    <cellStyle name="20% - Ênfase3 5 3 2 2 3 3 3" xfId="30270"/>
    <cellStyle name="20% - Ênfase3 5 3 2 2 3 3 4" xfId="22592"/>
    <cellStyle name="20% - Ênfase3 5 3 2 2 3 4" xfId="17356"/>
    <cellStyle name="20% - Ênfase3 5 3 2 2 3 4 2" xfId="31752"/>
    <cellStyle name="20% - Ênfase3 5 3 2 2 3 4 3" xfId="24074"/>
    <cellStyle name="20% - Ênfase3 5 3 2 2 3 5" xfId="19234"/>
    <cellStyle name="20% - Ênfase3 5 3 2 2 3 5 2" xfId="33627"/>
    <cellStyle name="20% - Ênfase3 5 3 2 2 3 5 3" xfId="25949"/>
    <cellStyle name="20% - Ênfase3 5 3 2 2 3 6" xfId="21967"/>
    <cellStyle name="20% - Ênfase3 5 3 2 2 3 6 2" xfId="29645"/>
    <cellStyle name="20% - Ênfase3 5 3 2 2 3 7" xfId="26735"/>
    <cellStyle name="20% - Ênfase3 5 3 2 2 3 8" xfId="28164"/>
    <cellStyle name="20% - Ênfase3 5 3 2 2 3 9" xfId="20486"/>
    <cellStyle name="20% - Ênfase3 5 3 2 2 4" xfId="16083"/>
    <cellStyle name="20% - Ênfase3 5 3 2 2 4 2" xfId="18213"/>
    <cellStyle name="20% - Ênfase3 5 3 2 2 4 2 2" xfId="32609"/>
    <cellStyle name="20% - Ênfase3 5 3 2 2 4 2 3" xfId="24931"/>
    <cellStyle name="20% - Ênfase3 5 3 2 2 4 3" xfId="19466"/>
    <cellStyle name="20% - Ênfase3 5 3 2 2 4 3 2" xfId="33859"/>
    <cellStyle name="20% - Ênfase3 5 3 2 2 4 3 3" xfId="26181"/>
    <cellStyle name="20% - Ênfase3 5 3 2 2 4 4" xfId="22824"/>
    <cellStyle name="20% - Ênfase3 5 3 2 2 4 4 2" xfId="30502"/>
    <cellStyle name="20% - Ênfase3 5 3 2 2 4 5" xfId="28396"/>
    <cellStyle name="20% - Ênfase3 5 3 2 2 4 6" xfId="20718"/>
    <cellStyle name="20% - Ênfase3 5 3 2 2 5" xfId="15457"/>
    <cellStyle name="20% - Ênfase3 5 3 2 2 5 2" xfId="17588"/>
    <cellStyle name="20% - Ênfase3 5 3 2 2 5 2 2" xfId="31984"/>
    <cellStyle name="20% - Ênfase3 5 3 2 2 5 2 3" xfId="24306"/>
    <cellStyle name="20% - Ênfase3 5 3 2 2 5 3" xfId="29877"/>
    <cellStyle name="20% - Ênfase3 5 3 2 2 5 4" xfId="22199"/>
    <cellStyle name="20% - Ênfase3 5 3 2 2 6" xfId="16974"/>
    <cellStyle name="20% - Ênfase3 5 3 2 2 6 2" xfId="31371"/>
    <cellStyle name="20% - Ênfase3 5 3 2 2 6 3" xfId="23693"/>
    <cellStyle name="20% - Ênfase3 5 3 2 2 7" xfId="18840"/>
    <cellStyle name="20% - Ênfase3 5 3 2 2 7 2" xfId="33234"/>
    <cellStyle name="20% - Ênfase3 5 3 2 2 7 3" xfId="25556"/>
    <cellStyle name="20% - Ênfase3 5 3 2 2 8" xfId="21586"/>
    <cellStyle name="20% - Ênfase3 5 3 2 2 8 2" xfId="29264"/>
    <cellStyle name="20% - Ênfase3 5 3 2 2 9" xfId="26733"/>
    <cellStyle name="20% - Ênfase3 5 3 2 3" xfId="15077"/>
    <cellStyle name="20% - Ênfase3 5 3 2 3 2" xfId="16358"/>
    <cellStyle name="20% - Ênfase3 5 3 2 3 2 2" xfId="18472"/>
    <cellStyle name="20% - Ênfase3 5 3 2 3 2 2 2" xfId="32868"/>
    <cellStyle name="20% - Ênfase3 5 3 2 3 2 2 3" xfId="25190"/>
    <cellStyle name="20% - Ênfase3 5 3 2 3 2 3" xfId="19725"/>
    <cellStyle name="20% - Ênfase3 5 3 2 3 2 3 2" xfId="34118"/>
    <cellStyle name="20% - Ênfase3 5 3 2 3 2 3 3" xfId="26440"/>
    <cellStyle name="20% - Ênfase3 5 3 2 3 2 4" xfId="23083"/>
    <cellStyle name="20% - Ênfase3 5 3 2 3 2 4 2" xfId="30761"/>
    <cellStyle name="20% - Ênfase3 5 3 2 3 2 5" xfId="28655"/>
    <cellStyle name="20% - Ênfase3 5 3 2 3 2 6" xfId="20977"/>
    <cellStyle name="20% - Ênfase3 5 3 2 3 3" xfId="15717"/>
    <cellStyle name="20% - Ênfase3 5 3 2 3 3 2" xfId="17847"/>
    <cellStyle name="20% - Ênfase3 5 3 2 3 3 2 2" xfId="32243"/>
    <cellStyle name="20% - Ênfase3 5 3 2 3 3 2 3" xfId="24565"/>
    <cellStyle name="20% - Ênfase3 5 3 2 3 3 3" xfId="30136"/>
    <cellStyle name="20% - Ênfase3 5 3 2 3 3 4" xfId="22458"/>
    <cellStyle name="20% - Ênfase3 5 3 2 3 4" xfId="17222"/>
    <cellStyle name="20% - Ênfase3 5 3 2 3 4 2" xfId="31618"/>
    <cellStyle name="20% - Ênfase3 5 3 2 3 4 3" xfId="23940"/>
    <cellStyle name="20% - Ênfase3 5 3 2 3 5" xfId="19100"/>
    <cellStyle name="20% - Ênfase3 5 3 2 3 5 2" xfId="33493"/>
    <cellStyle name="20% - Ênfase3 5 3 2 3 5 3" xfId="25815"/>
    <cellStyle name="20% - Ênfase3 5 3 2 3 6" xfId="21833"/>
    <cellStyle name="20% - Ênfase3 5 3 2 3 6 2" xfId="29511"/>
    <cellStyle name="20% - Ênfase3 5 3 2 3 7" xfId="26736"/>
    <cellStyle name="20% - Ênfase3 5 3 2 3 8" xfId="28030"/>
    <cellStyle name="20% - Ênfase3 5 3 2 3 9" xfId="20352"/>
    <cellStyle name="20% - Ênfase3 5 3 2 4" xfId="15203"/>
    <cellStyle name="20% - Ênfase3 5 3 2 4 2" xfId="16477"/>
    <cellStyle name="20% - Ênfase3 5 3 2 4 2 2" xfId="18591"/>
    <cellStyle name="20% - Ênfase3 5 3 2 4 2 2 2" xfId="32987"/>
    <cellStyle name="20% - Ênfase3 5 3 2 4 2 2 3" xfId="25309"/>
    <cellStyle name="20% - Ênfase3 5 3 2 4 2 3" xfId="19844"/>
    <cellStyle name="20% - Ênfase3 5 3 2 4 2 3 2" xfId="34237"/>
    <cellStyle name="20% - Ênfase3 5 3 2 4 2 3 3" xfId="26559"/>
    <cellStyle name="20% - Ênfase3 5 3 2 4 2 4" xfId="23202"/>
    <cellStyle name="20% - Ênfase3 5 3 2 4 2 4 2" xfId="30880"/>
    <cellStyle name="20% - Ênfase3 5 3 2 4 2 5" xfId="28774"/>
    <cellStyle name="20% - Ênfase3 5 3 2 4 2 6" xfId="21096"/>
    <cellStyle name="20% - Ênfase3 5 3 2 4 3" xfId="15836"/>
    <cellStyle name="20% - Ênfase3 5 3 2 4 3 2" xfId="17966"/>
    <cellStyle name="20% - Ênfase3 5 3 2 4 3 2 2" xfId="32362"/>
    <cellStyle name="20% - Ênfase3 5 3 2 4 3 2 3" xfId="24684"/>
    <cellStyle name="20% - Ênfase3 5 3 2 4 3 3" xfId="30255"/>
    <cellStyle name="20% - Ênfase3 5 3 2 4 3 4" xfId="22577"/>
    <cellStyle name="20% - Ênfase3 5 3 2 4 4" xfId="17341"/>
    <cellStyle name="20% - Ênfase3 5 3 2 4 4 2" xfId="31737"/>
    <cellStyle name="20% - Ênfase3 5 3 2 4 4 3" xfId="24059"/>
    <cellStyle name="20% - Ênfase3 5 3 2 4 5" xfId="19219"/>
    <cellStyle name="20% - Ênfase3 5 3 2 4 5 2" xfId="33612"/>
    <cellStyle name="20% - Ênfase3 5 3 2 4 5 3" xfId="25934"/>
    <cellStyle name="20% - Ênfase3 5 3 2 4 6" xfId="21952"/>
    <cellStyle name="20% - Ênfase3 5 3 2 4 6 2" xfId="29630"/>
    <cellStyle name="20% - Ênfase3 5 3 2 4 7" xfId="26737"/>
    <cellStyle name="20% - Ênfase3 5 3 2 4 8" xfId="28149"/>
    <cellStyle name="20% - Ênfase3 5 3 2 4 9" xfId="20471"/>
    <cellStyle name="20% - Ênfase3 5 3 2 5" xfId="16068"/>
    <cellStyle name="20% - Ênfase3 5 3 2 5 2" xfId="18198"/>
    <cellStyle name="20% - Ênfase3 5 3 2 5 2 2" xfId="32594"/>
    <cellStyle name="20% - Ênfase3 5 3 2 5 2 3" xfId="24916"/>
    <cellStyle name="20% - Ênfase3 5 3 2 5 3" xfId="19451"/>
    <cellStyle name="20% - Ênfase3 5 3 2 5 3 2" xfId="33844"/>
    <cellStyle name="20% - Ênfase3 5 3 2 5 3 3" xfId="26166"/>
    <cellStyle name="20% - Ênfase3 5 3 2 5 4" xfId="22809"/>
    <cellStyle name="20% - Ênfase3 5 3 2 5 4 2" xfId="30487"/>
    <cellStyle name="20% - Ênfase3 5 3 2 5 5" xfId="28381"/>
    <cellStyle name="20% - Ênfase3 5 3 2 5 6" xfId="20703"/>
    <cellStyle name="20% - Ênfase3 5 3 2 6" xfId="15442"/>
    <cellStyle name="20% - Ênfase3 5 3 2 6 2" xfId="17573"/>
    <cellStyle name="20% - Ênfase3 5 3 2 6 2 2" xfId="31969"/>
    <cellStyle name="20% - Ênfase3 5 3 2 6 2 3" xfId="24291"/>
    <cellStyle name="20% - Ênfase3 5 3 2 6 3" xfId="29862"/>
    <cellStyle name="20% - Ênfase3 5 3 2 6 4" xfId="22184"/>
    <cellStyle name="20% - Ênfase3 5 3 2 7" xfId="16959"/>
    <cellStyle name="20% - Ênfase3 5 3 2 7 2" xfId="31356"/>
    <cellStyle name="20% - Ênfase3 5 3 2 7 3" xfId="23678"/>
    <cellStyle name="20% - Ênfase3 5 3 2 8" xfId="18825"/>
    <cellStyle name="20% - Ênfase3 5 3 2 8 2" xfId="33219"/>
    <cellStyle name="20% - Ênfase3 5 3 2 8 3" xfId="25541"/>
    <cellStyle name="20% - Ênfase3 5 3 2 9" xfId="21571"/>
    <cellStyle name="20% - Ênfase3 5 3 2 9 2" xfId="29249"/>
    <cellStyle name="20% - Ênfase3 5 3 3" xfId="15032"/>
    <cellStyle name="20% - Ênfase3 5 3 3 2" xfId="16314"/>
    <cellStyle name="20% - Ênfase3 5 3 3 2 2" xfId="18428"/>
    <cellStyle name="20% - Ênfase3 5 3 3 2 2 2" xfId="32824"/>
    <cellStyle name="20% - Ênfase3 5 3 3 2 2 3" xfId="25146"/>
    <cellStyle name="20% - Ênfase3 5 3 3 2 3" xfId="19681"/>
    <cellStyle name="20% - Ênfase3 5 3 3 2 3 2" xfId="34074"/>
    <cellStyle name="20% - Ênfase3 5 3 3 2 3 3" xfId="26396"/>
    <cellStyle name="20% - Ênfase3 5 3 3 2 4" xfId="23039"/>
    <cellStyle name="20% - Ênfase3 5 3 3 2 4 2" xfId="30717"/>
    <cellStyle name="20% - Ênfase3 5 3 3 2 5" xfId="28611"/>
    <cellStyle name="20% - Ênfase3 5 3 3 2 6" xfId="20933"/>
    <cellStyle name="20% - Ênfase3 5 3 3 3" xfId="15673"/>
    <cellStyle name="20% - Ênfase3 5 3 3 3 2" xfId="17803"/>
    <cellStyle name="20% - Ênfase3 5 3 3 3 2 2" xfId="32199"/>
    <cellStyle name="20% - Ênfase3 5 3 3 3 2 3" xfId="24521"/>
    <cellStyle name="20% - Ênfase3 5 3 3 3 3" xfId="30092"/>
    <cellStyle name="20% - Ênfase3 5 3 3 3 4" xfId="22414"/>
    <cellStyle name="20% - Ênfase3 5 3 3 4" xfId="17178"/>
    <cellStyle name="20% - Ênfase3 5 3 3 4 2" xfId="31574"/>
    <cellStyle name="20% - Ênfase3 5 3 3 4 3" xfId="23896"/>
    <cellStyle name="20% - Ênfase3 5 3 3 5" xfId="19056"/>
    <cellStyle name="20% - Ênfase3 5 3 3 5 2" xfId="33449"/>
    <cellStyle name="20% - Ênfase3 5 3 3 5 3" xfId="25771"/>
    <cellStyle name="20% - Ênfase3 5 3 3 6" xfId="21789"/>
    <cellStyle name="20% - Ênfase3 5 3 3 6 2" xfId="29467"/>
    <cellStyle name="20% - Ênfase3 5 3 3 7" xfId="26738"/>
    <cellStyle name="20% - Ênfase3 5 3 3 8" xfId="27986"/>
    <cellStyle name="20% - Ênfase3 5 3 3 9" xfId="20308"/>
    <cellStyle name="20% - Ênfase3 5 3 4" xfId="15173"/>
    <cellStyle name="20% - Ênfase3 5 3 4 2" xfId="16447"/>
    <cellStyle name="20% - Ênfase3 5 3 4 2 2" xfId="18561"/>
    <cellStyle name="20% - Ênfase3 5 3 4 2 2 2" xfId="32957"/>
    <cellStyle name="20% - Ênfase3 5 3 4 2 2 3" xfId="25279"/>
    <cellStyle name="20% - Ênfase3 5 3 4 2 3" xfId="19814"/>
    <cellStyle name="20% - Ênfase3 5 3 4 2 3 2" xfId="34207"/>
    <cellStyle name="20% - Ênfase3 5 3 4 2 3 3" xfId="26529"/>
    <cellStyle name="20% - Ênfase3 5 3 4 2 4" xfId="23172"/>
    <cellStyle name="20% - Ênfase3 5 3 4 2 4 2" xfId="30850"/>
    <cellStyle name="20% - Ênfase3 5 3 4 2 5" xfId="28744"/>
    <cellStyle name="20% - Ênfase3 5 3 4 2 6" xfId="21066"/>
    <cellStyle name="20% - Ênfase3 5 3 4 3" xfId="15806"/>
    <cellStyle name="20% - Ênfase3 5 3 4 3 2" xfId="17936"/>
    <cellStyle name="20% - Ênfase3 5 3 4 3 2 2" xfId="32332"/>
    <cellStyle name="20% - Ênfase3 5 3 4 3 2 3" xfId="24654"/>
    <cellStyle name="20% - Ênfase3 5 3 4 3 3" xfId="30225"/>
    <cellStyle name="20% - Ênfase3 5 3 4 3 4" xfId="22547"/>
    <cellStyle name="20% - Ênfase3 5 3 4 4" xfId="17311"/>
    <cellStyle name="20% - Ênfase3 5 3 4 4 2" xfId="31707"/>
    <cellStyle name="20% - Ênfase3 5 3 4 4 3" xfId="24029"/>
    <cellStyle name="20% - Ênfase3 5 3 4 5" xfId="19189"/>
    <cellStyle name="20% - Ênfase3 5 3 4 5 2" xfId="33582"/>
    <cellStyle name="20% - Ênfase3 5 3 4 5 3" xfId="25904"/>
    <cellStyle name="20% - Ênfase3 5 3 4 6" xfId="21922"/>
    <cellStyle name="20% - Ênfase3 5 3 4 6 2" xfId="29600"/>
    <cellStyle name="20% - Ênfase3 5 3 4 7" xfId="26739"/>
    <cellStyle name="20% - Ênfase3 5 3 4 8" xfId="28119"/>
    <cellStyle name="20% - Ênfase3 5 3 4 9" xfId="20441"/>
    <cellStyle name="20% - Ênfase3 5 3 5" xfId="16038"/>
    <cellStyle name="20% - Ênfase3 5 3 5 2" xfId="18168"/>
    <cellStyle name="20% - Ênfase3 5 3 5 2 2" xfId="32564"/>
    <cellStyle name="20% - Ênfase3 5 3 5 2 3" xfId="24886"/>
    <cellStyle name="20% - Ênfase3 5 3 5 3" xfId="19421"/>
    <cellStyle name="20% - Ênfase3 5 3 5 3 2" xfId="33814"/>
    <cellStyle name="20% - Ênfase3 5 3 5 3 3" xfId="26136"/>
    <cellStyle name="20% - Ênfase3 5 3 5 4" xfId="22779"/>
    <cellStyle name="20% - Ênfase3 5 3 5 4 2" xfId="30457"/>
    <cellStyle name="20% - Ênfase3 5 3 5 5" xfId="28351"/>
    <cellStyle name="20% - Ênfase3 5 3 5 6" xfId="20673"/>
    <cellStyle name="20% - Ênfase3 5 3 6" xfId="15411"/>
    <cellStyle name="20% - Ênfase3 5 3 6 2" xfId="17543"/>
    <cellStyle name="20% - Ênfase3 5 3 6 2 2" xfId="31939"/>
    <cellStyle name="20% - Ênfase3 5 3 6 2 3" xfId="24261"/>
    <cellStyle name="20% - Ênfase3 5 3 6 3" xfId="29832"/>
    <cellStyle name="20% - Ênfase3 5 3 6 4" xfId="22154"/>
    <cellStyle name="20% - Ênfase3 5 3 7" xfId="16929"/>
    <cellStyle name="20% - Ênfase3 5 3 7 2" xfId="31326"/>
    <cellStyle name="20% - Ênfase3 5 3 7 3" xfId="23648"/>
    <cellStyle name="20% - Ênfase3 5 3 8" xfId="18794"/>
    <cellStyle name="20% - Ênfase3 5 3 8 2" xfId="33189"/>
    <cellStyle name="20% - Ênfase3 5 3 8 3" xfId="25511"/>
    <cellStyle name="20% - Ênfase3 5 3 9" xfId="21541"/>
    <cellStyle name="20% - Ênfase3 5 3 9 2" xfId="29219"/>
    <cellStyle name="20% - Ênfase3 5 4" xfId="7937"/>
    <cellStyle name="20% - Ênfase3 5 4 2" xfId="11553"/>
    <cellStyle name="20% - Ênfase3 5 5" xfId="4613"/>
    <cellStyle name="20% - Ênfase3 50" xfId="2438"/>
    <cellStyle name="20% - Ênfase3 50 2" xfId="7189"/>
    <cellStyle name="20% - Ênfase3 50 2 2" xfId="10654"/>
    <cellStyle name="20% - Ênfase3 50 2 2 2" xfId="11554"/>
    <cellStyle name="20% - Ênfase3 50 3" xfId="9088"/>
    <cellStyle name="20% - Ênfase3 50 3 2" xfId="11555"/>
    <cellStyle name="20% - Ênfase3 50 4" xfId="4615"/>
    <cellStyle name="20% - Ênfase3 51" xfId="2439"/>
    <cellStyle name="20% - Ênfase3 51 2" xfId="9089"/>
    <cellStyle name="20% - Ênfase3 51 2 2" xfId="11556"/>
    <cellStyle name="20% - Ênfase3 51 3" xfId="4616"/>
    <cellStyle name="20% - Ênfase3 52" xfId="3877"/>
    <cellStyle name="20% - Ênfase3 52 2" xfId="10474"/>
    <cellStyle name="20% - Ênfase3 52 2 2" xfId="11557"/>
    <cellStyle name="20% - Ênfase3 52 3" xfId="4617"/>
    <cellStyle name="20% - Ênfase3 53" xfId="3959"/>
    <cellStyle name="20% - Ênfase3 53 2" xfId="10548"/>
    <cellStyle name="20% - Ênfase3 53 2 2" xfId="11558"/>
    <cellStyle name="20% - Ênfase3 53 3" xfId="7076"/>
    <cellStyle name="20% - Ênfase3 54" xfId="3974"/>
    <cellStyle name="20% - Ênfase3 54 2" xfId="10562"/>
    <cellStyle name="20% - Ênfase3 54 2 2" xfId="11559"/>
    <cellStyle name="20% - Ênfase3 54 3" xfId="7077"/>
    <cellStyle name="20% - Ênfase3 55" xfId="3989"/>
    <cellStyle name="20% - Ênfase3 55 2" xfId="10576"/>
    <cellStyle name="20% - Ênfase3 55 2 2" xfId="11560"/>
    <cellStyle name="20% - Ênfase3 55 3" xfId="7078"/>
    <cellStyle name="20% - Ênfase3 56" xfId="1872"/>
    <cellStyle name="20% - Ênfase3 56 2" xfId="4124"/>
    <cellStyle name="20% - Ênfase3 56 2 2" xfId="11561"/>
    <cellStyle name="20% - Ênfase3 56 2 3" xfId="10590"/>
    <cellStyle name="20% - Ênfase3 56 3" xfId="7079"/>
    <cellStyle name="20% - Ênfase3 57" xfId="4141"/>
    <cellStyle name="20% - Ênfase3 57 2" xfId="10606"/>
    <cellStyle name="20% - Ênfase3 57 2 2" xfId="11562"/>
    <cellStyle name="20% - Ênfase3 57 3" xfId="7080"/>
    <cellStyle name="20% - Ênfase3 58" xfId="7142"/>
    <cellStyle name="20% - Ênfase3 58 2" xfId="10621"/>
    <cellStyle name="20% - Ênfase3 58 2 2" xfId="11563"/>
    <cellStyle name="20% - Ênfase3 59" xfId="7162"/>
    <cellStyle name="20% - Ênfase3 59 2" xfId="10635"/>
    <cellStyle name="20% - Ênfase3 59 2 2" xfId="11564"/>
    <cellStyle name="20% - Ênfase3 6" xfId="1878"/>
    <cellStyle name="20% - Ênfase3 6 2" xfId="7938"/>
    <cellStyle name="20% - Ênfase3 6 2 2" xfId="11565"/>
    <cellStyle name="20% - Ênfase3 6 3" xfId="4618"/>
    <cellStyle name="20% - Ênfase3 60" xfId="7899"/>
    <cellStyle name="20% - Ênfase3 61" xfId="7932"/>
    <cellStyle name="20% - Ênfase3 61 2" xfId="11368"/>
    <cellStyle name="20% - Ênfase3 62" xfId="11348"/>
    <cellStyle name="20% - Ênfase3 63" xfId="16111"/>
    <cellStyle name="20% - Ênfase3 63 2" xfId="18241"/>
    <cellStyle name="20% - Ênfase3 63 2 2" xfId="32637"/>
    <cellStyle name="20% - Ênfase3 63 2 3" xfId="24959"/>
    <cellStyle name="20% - Ênfase3 63 3" xfId="19494"/>
    <cellStyle name="20% - Ênfase3 63 3 2" xfId="33887"/>
    <cellStyle name="20% - Ênfase3 63 3 3" xfId="26209"/>
    <cellStyle name="20% - Ênfase3 63 4" xfId="22852"/>
    <cellStyle name="20% - Ênfase3 63 4 2" xfId="30530"/>
    <cellStyle name="20% - Ênfase3 63 5" xfId="28424"/>
    <cellStyle name="20% - Ênfase3 63 6" xfId="20746"/>
    <cellStyle name="20% - Ênfase3 64" xfId="15486"/>
    <cellStyle name="20% - Ênfase3 64 2" xfId="17616"/>
    <cellStyle name="20% - Ênfase3 64 2 2" xfId="32012"/>
    <cellStyle name="20% - Ênfase3 64 2 3" xfId="24334"/>
    <cellStyle name="20% - Ênfase3 64 3" xfId="29905"/>
    <cellStyle name="20% - Ênfase3 64 4" xfId="22227"/>
    <cellStyle name="20% - Ênfase3 65" xfId="16521"/>
    <cellStyle name="20% - Ênfase3 65 2" xfId="30923"/>
    <cellStyle name="20% - Ênfase3 65 3" xfId="23245"/>
    <cellStyle name="20% - Ênfase3 66" xfId="18869"/>
    <cellStyle name="20% - Ênfase3 66 2" xfId="33262"/>
    <cellStyle name="20% - Ênfase3 66 3" xfId="25584"/>
    <cellStyle name="20% - Ênfase3 67" xfId="21369"/>
    <cellStyle name="20% - Ênfase3 67 2" xfId="29047"/>
    <cellStyle name="20% - Ênfase3 68" xfId="26602"/>
    <cellStyle name="20% - Ênfase3 69" xfId="27799"/>
    <cellStyle name="20% - Ênfase3 7" xfId="1879"/>
    <cellStyle name="20% - Ênfase3 7 2" xfId="7939"/>
    <cellStyle name="20% - Ênfase3 7 2 2" xfId="11566"/>
    <cellStyle name="20% - Ênfase3 7 3" xfId="4619"/>
    <cellStyle name="20% - Ênfase3 70" xfId="20121"/>
    <cellStyle name="20% - Ênfase3 8" xfId="1880"/>
    <cellStyle name="20% - Ênfase3 8 2" xfId="7940"/>
    <cellStyle name="20% - Ênfase3 8 2 2" xfId="11567"/>
    <cellStyle name="20% - Ênfase3 8 3" xfId="4620"/>
    <cellStyle name="20% - Ênfase3 9" xfId="1881"/>
    <cellStyle name="20% - Ênfase3 9 2" xfId="7941"/>
    <cellStyle name="20% - Ênfase3 9 2 2" xfId="11568"/>
    <cellStyle name="20% - Ênfase3 9 3" xfId="4621"/>
    <cellStyle name="20% - Ênfase4 10" xfId="1883"/>
    <cellStyle name="20% - Ênfase4 10 2" xfId="7943"/>
    <cellStyle name="20% - Ênfase4 10 2 2" xfId="11569"/>
    <cellStyle name="20% - Ênfase4 10 3" xfId="4622"/>
    <cellStyle name="20% - Ênfase4 11" xfId="2440"/>
    <cellStyle name="20% - Ênfase4 11 2" xfId="9090"/>
    <cellStyle name="20% - Ênfase4 11 2 2" xfId="11570"/>
    <cellStyle name="20% - Ênfase4 11 3" xfId="4623"/>
    <cellStyle name="20% - Ênfase4 12" xfId="2441"/>
    <cellStyle name="20% - Ênfase4 12 2" xfId="9091"/>
    <cellStyle name="20% - Ênfase4 12 2 2" xfId="11571"/>
    <cellStyle name="20% - Ênfase4 12 3" xfId="4624"/>
    <cellStyle name="20% - Ênfase4 13" xfId="2442"/>
    <cellStyle name="20% - Ênfase4 13 2" xfId="9092"/>
    <cellStyle name="20% - Ênfase4 13 2 2" xfId="11572"/>
    <cellStyle name="20% - Ênfase4 13 3" xfId="4625"/>
    <cellStyle name="20% - Ênfase4 14" xfId="2443"/>
    <cellStyle name="20% - Ênfase4 14 2" xfId="9093"/>
    <cellStyle name="20% - Ênfase4 14 2 2" xfId="11573"/>
    <cellStyle name="20% - Ênfase4 14 3" xfId="4626"/>
    <cellStyle name="20% - Ênfase4 15" xfId="2444"/>
    <cellStyle name="20% - Ênfase4 15 2" xfId="9094"/>
    <cellStyle name="20% - Ênfase4 15 2 2" xfId="11574"/>
    <cellStyle name="20% - Ênfase4 15 3" xfId="4627"/>
    <cellStyle name="20% - Ênfase4 16" xfId="2445"/>
    <cellStyle name="20% - Ênfase4 16 2" xfId="9095"/>
    <cellStyle name="20% - Ênfase4 16 2 2" xfId="11575"/>
    <cellStyle name="20% - Ênfase4 16 3" xfId="4628"/>
    <cellStyle name="20% - Ênfase4 17" xfId="2446"/>
    <cellStyle name="20% - Ênfase4 17 2" xfId="9096"/>
    <cellStyle name="20% - Ênfase4 17 2 2" xfId="11576"/>
    <cellStyle name="20% - Ênfase4 17 3" xfId="4629"/>
    <cellStyle name="20% - Ênfase4 18" xfId="2447"/>
    <cellStyle name="20% - Ênfase4 18 2" xfId="9097"/>
    <cellStyle name="20% - Ênfase4 18 2 2" xfId="11577"/>
    <cellStyle name="20% - Ênfase4 18 3" xfId="4630"/>
    <cellStyle name="20% - Ênfase4 19" xfId="2448"/>
    <cellStyle name="20% - Ênfase4 19 2" xfId="9098"/>
    <cellStyle name="20% - Ênfase4 19 2 2" xfId="11578"/>
    <cellStyle name="20% - Ênfase4 19 3" xfId="4631"/>
    <cellStyle name="20% - Ênfase4 2" xfId="1884"/>
    <cellStyle name="20% - Ênfase4 2 2" xfId="7944"/>
    <cellStyle name="20% - Ênfase4 2 2 2" xfId="11579"/>
    <cellStyle name="20% - Ênfase4 2 3" xfId="4632"/>
    <cellStyle name="20% - Ênfase4 2 4" xfId="26634"/>
    <cellStyle name="20% - Ênfase4 20" xfId="2449"/>
    <cellStyle name="20% - Ênfase4 20 2" xfId="9099"/>
    <cellStyle name="20% - Ênfase4 20 2 2" xfId="11580"/>
    <cellStyle name="20% - Ênfase4 20 3" xfId="4633"/>
    <cellStyle name="20% - Ênfase4 21" xfId="2450"/>
    <cellStyle name="20% - Ênfase4 21 2" xfId="9100"/>
    <cellStyle name="20% - Ênfase4 21 2 2" xfId="11581"/>
    <cellStyle name="20% - Ênfase4 21 3" xfId="4634"/>
    <cellStyle name="20% - Ênfase4 22" xfId="2451"/>
    <cellStyle name="20% - Ênfase4 22 2" xfId="9101"/>
    <cellStyle name="20% - Ênfase4 22 2 2" xfId="11582"/>
    <cellStyle name="20% - Ênfase4 22 3" xfId="4635"/>
    <cellStyle name="20% - Ênfase4 23" xfId="2452"/>
    <cellStyle name="20% - Ênfase4 23 2" xfId="9102"/>
    <cellStyle name="20% - Ênfase4 23 2 2" xfId="11583"/>
    <cellStyle name="20% - Ênfase4 23 3" xfId="4636"/>
    <cellStyle name="20% - Ênfase4 24" xfId="2453"/>
    <cellStyle name="20% - Ênfase4 24 2" xfId="9103"/>
    <cellStyle name="20% - Ênfase4 24 2 2" xfId="11584"/>
    <cellStyle name="20% - Ênfase4 24 3" xfId="4637"/>
    <cellStyle name="20% - Ênfase4 25" xfId="2454"/>
    <cellStyle name="20% - Ênfase4 25 2" xfId="9104"/>
    <cellStyle name="20% - Ênfase4 25 2 2" xfId="11585"/>
    <cellStyle name="20% - Ênfase4 25 3" xfId="4638"/>
    <cellStyle name="20% - Ênfase4 26" xfId="2455"/>
    <cellStyle name="20% - Ênfase4 26 2" xfId="9105"/>
    <cellStyle name="20% - Ênfase4 26 2 2" xfId="11586"/>
    <cellStyle name="20% - Ênfase4 26 3" xfId="4639"/>
    <cellStyle name="20% - Ênfase4 27" xfId="2456"/>
    <cellStyle name="20% - Ênfase4 27 2" xfId="9106"/>
    <cellStyle name="20% - Ênfase4 27 2 2" xfId="11587"/>
    <cellStyle name="20% - Ênfase4 27 3" xfId="4640"/>
    <cellStyle name="20% - Ênfase4 28" xfId="2457"/>
    <cellStyle name="20% - Ênfase4 28 2" xfId="9107"/>
    <cellStyle name="20% - Ênfase4 28 2 2" xfId="11588"/>
    <cellStyle name="20% - Ênfase4 28 3" xfId="4641"/>
    <cellStyle name="20% - Ênfase4 29" xfId="2458"/>
    <cellStyle name="20% - Ênfase4 29 2" xfId="9108"/>
    <cellStyle name="20% - Ênfase4 29 2 2" xfId="11589"/>
    <cellStyle name="20% - Ênfase4 29 3" xfId="4642"/>
    <cellStyle name="20% - Ênfase4 3" xfId="1885"/>
    <cellStyle name="20% - Ênfase4 3 2" xfId="7945"/>
    <cellStyle name="20% - Ênfase4 3 2 2" xfId="11590"/>
    <cellStyle name="20% - Ênfase4 3 3" xfId="4643"/>
    <cellStyle name="20% - Ênfase4 3 4" xfId="26650"/>
    <cellStyle name="20% - Ênfase4 30" xfId="2459"/>
    <cellStyle name="20% - Ênfase4 30 2" xfId="9109"/>
    <cellStyle name="20% - Ênfase4 30 2 2" xfId="11591"/>
    <cellStyle name="20% - Ênfase4 30 3" xfId="4644"/>
    <cellStyle name="20% - Ênfase4 31" xfId="2460"/>
    <cellStyle name="20% - Ênfase4 31 2" xfId="9110"/>
    <cellStyle name="20% - Ênfase4 31 2 2" xfId="11592"/>
    <cellStyle name="20% - Ênfase4 31 3" xfId="4645"/>
    <cellStyle name="20% - Ênfase4 32" xfId="2461"/>
    <cellStyle name="20% - Ênfase4 32 2" xfId="9111"/>
    <cellStyle name="20% - Ênfase4 32 2 2" xfId="11593"/>
    <cellStyle name="20% - Ênfase4 32 3" xfId="4646"/>
    <cellStyle name="20% - Ênfase4 33" xfId="2462"/>
    <cellStyle name="20% - Ênfase4 33 2" xfId="9112"/>
    <cellStyle name="20% - Ênfase4 33 2 2" xfId="11594"/>
    <cellStyle name="20% - Ênfase4 33 3" xfId="4647"/>
    <cellStyle name="20% - Ênfase4 34" xfId="2463"/>
    <cellStyle name="20% - Ênfase4 34 2" xfId="9113"/>
    <cellStyle name="20% - Ênfase4 34 2 2" xfId="11595"/>
    <cellStyle name="20% - Ênfase4 34 3" xfId="4648"/>
    <cellStyle name="20% - Ênfase4 35" xfId="2464"/>
    <cellStyle name="20% - Ênfase4 35 2" xfId="9114"/>
    <cellStyle name="20% - Ênfase4 35 2 2" xfId="11596"/>
    <cellStyle name="20% - Ênfase4 35 3" xfId="4649"/>
    <cellStyle name="20% - Ênfase4 36" xfId="2465"/>
    <cellStyle name="20% - Ênfase4 36 2" xfId="9115"/>
    <cellStyle name="20% - Ênfase4 36 2 2" xfId="11597"/>
    <cellStyle name="20% - Ênfase4 36 3" xfId="4650"/>
    <cellStyle name="20% - Ênfase4 37" xfId="2466"/>
    <cellStyle name="20% - Ênfase4 37 2" xfId="9116"/>
    <cellStyle name="20% - Ênfase4 37 2 2" xfId="11598"/>
    <cellStyle name="20% - Ênfase4 37 3" xfId="4651"/>
    <cellStyle name="20% - Ênfase4 38" xfId="2467"/>
    <cellStyle name="20% - Ênfase4 38 2" xfId="9117"/>
    <cellStyle name="20% - Ênfase4 38 2 2" xfId="11599"/>
    <cellStyle name="20% - Ênfase4 38 3" xfId="4652"/>
    <cellStyle name="20% - Ênfase4 39" xfId="2468"/>
    <cellStyle name="20% - Ênfase4 39 2" xfId="9118"/>
    <cellStyle name="20% - Ênfase4 39 2 2" xfId="11600"/>
    <cellStyle name="20% - Ênfase4 39 3" xfId="4653"/>
    <cellStyle name="20% - Ênfase4 4" xfId="1886"/>
    <cellStyle name="20% - Ênfase4 4 2" xfId="3910"/>
    <cellStyle name="20% - Ênfase4 4 2 2" xfId="10504"/>
    <cellStyle name="20% - Ênfase4 4 2 2 2" xfId="11601"/>
    <cellStyle name="20% - Ênfase4 4 2 3" xfId="4655"/>
    <cellStyle name="20% - Ênfase4 4 3" xfId="7190"/>
    <cellStyle name="20% - Ênfase4 4 3 2" xfId="10655"/>
    <cellStyle name="20% - Ênfase4 4 3 2 2" xfId="11602"/>
    <cellStyle name="20% - Ênfase4 4 4" xfId="7946"/>
    <cellStyle name="20% - Ênfase4 4 4 2" xfId="11603"/>
    <cellStyle name="20% - Ênfase4 4 5" xfId="4654"/>
    <cellStyle name="20% - Ênfase4 40" xfId="2469"/>
    <cellStyle name="20% - Ênfase4 40 2" xfId="9119"/>
    <cellStyle name="20% - Ênfase4 40 2 2" xfId="11604"/>
    <cellStyle name="20% - Ênfase4 40 3" xfId="4656"/>
    <cellStyle name="20% - Ênfase4 41" xfId="2470"/>
    <cellStyle name="20% - Ênfase4 41 2" xfId="9120"/>
    <cellStyle name="20% - Ênfase4 41 2 2" xfId="11605"/>
    <cellStyle name="20% - Ênfase4 41 3" xfId="4657"/>
    <cellStyle name="20% - Ênfase4 42" xfId="2471"/>
    <cellStyle name="20% - Ênfase4 42 2" xfId="9121"/>
    <cellStyle name="20% - Ênfase4 42 2 2" xfId="11606"/>
    <cellStyle name="20% - Ênfase4 42 3" xfId="4658"/>
    <cellStyle name="20% - Ênfase4 43" xfId="2472"/>
    <cellStyle name="20% - Ênfase4 43 2" xfId="9122"/>
    <cellStyle name="20% - Ênfase4 43 2 2" xfId="11607"/>
    <cellStyle name="20% - Ênfase4 43 3" xfId="4659"/>
    <cellStyle name="20% - Ênfase4 44" xfId="2473"/>
    <cellStyle name="20% - Ênfase4 44 2" xfId="9123"/>
    <cellStyle name="20% - Ênfase4 44 2 2" xfId="11608"/>
    <cellStyle name="20% - Ênfase4 44 3" xfId="4660"/>
    <cellStyle name="20% - Ênfase4 45" xfId="2474"/>
    <cellStyle name="20% - Ênfase4 45 2" xfId="9124"/>
    <cellStyle name="20% - Ênfase4 45 2 2" xfId="11609"/>
    <cellStyle name="20% - Ênfase4 45 3" xfId="4661"/>
    <cellStyle name="20% - Ênfase4 46" xfId="2475"/>
    <cellStyle name="20% - Ênfase4 46 2" xfId="9125"/>
    <cellStyle name="20% - Ênfase4 46 2 2" xfId="11610"/>
    <cellStyle name="20% - Ênfase4 46 3" xfId="4662"/>
    <cellStyle name="20% - Ênfase4 47" xfId="2476"/>
    <cellStyle name="20% - Ênfase4 47 2" xfId="9126"/>
    <cellStyle name="20% - Ênfase4 47 2 2" xfId="11611"/>
    <cellStyle name="20% - Ênfase4 47 3" xfId="4663"/>
    <cellStyle name="20% - Ênfase4 48" xfId="2477"/>
    <cellStyle name="20% - Ênfase4 48 2" xfId="9127"/>
    <cellStyle name="20% - Ênfase4 48 2 2" xfId="11612"/>
    <cellStyle name="20% - Ênfase4 48 3" xfId="4664"/>
    <cellStyle name="20% - Ênfase4 49" xfId="2478"/>
    <cellStyle name="20% - Ênfase4 49 2" xfId="7191"/>
    <cellStyle name="20% - Ênfase4 49 2 2" xfId="10656"/>
    <cellStyle name="20% - Ênfase4 49 2 2 2" xfId="11613"/>
    <cellStyle name="20% - Ênfase4 49 3" xfId="9128"/>
    <cellStyle name="20% - Ênfase4 49 3 2" xfId="11614"/>
    <cellStyle name="20% - Ênfase4 49 4" xfId="4665"/>
    <cellStyle name="20% - Ênfase4 5" xfId="1887"/>
    <cellStyle name="20% - Ênfase4 5 2" xfId="3900"/>
    <cellStyle name="20% - Ênfase4 5 2 10" xfId="21171"/>
    <cellStyle name="20% - Ênfase4 5 2 10 2" xfId="28849"/>
    <cellStyle name="20% - Ênfase4 5 2 11" xfId="26740"/>
    <cellStyle name="20% - Ênfase4 5 2 12" xfId="27631"/>
    <cellStyle name="20% - Ênfase4 5 2 13" xfId="19953"/>
    <cellStyle name="20% - Ênfase4 5 2 2" xfId="4109"/>
    <cellStyle name="20% - Ênfase4 5 2 2 10" xfId="21225"/>
    <cellStyle name="20% - Ênfase4 5 2 2 10 2" xfId="28903"/>
    <cellStyle name="20% - Ênfase4 5 2 2 11" xfId="26741"/>
    <cellStyle name="20% - Ênfase4 5 2 2 12" xfId="27687"/>
    <cellStyle name="20% - Ênfase4 5 2 2 13" xfId="20009"/>
    <cellStyle name="20% - Ênfase4 5 2 2 2" xfId="4304"/>
    <cellStyle name="20% - Ênfase4 5 2 2 2 10" xfId="26742"/>
    <cellStyle name="20% - Ênfase4 5 2 2 2 11" xfId="27772"/>
    <cellStyle name="20% - Ênfase4 5 2 2 2 12" xfId="20094"/>
    <cellStyle name="20% - Ênfase4 5 2 2 2 2" xfId="15102"/>
    <cellStyle name="20% - Ênfase4 5 2 2 2 2 2" xfId="16383"/>
    <cellStyle name="20% - Ênfase4 5 2 2 2 2 2 2" xfId="18497"/>
    <cellStyle name="20% - Ênfase4 5 2 2 2 2 2 2 2" xfId="32893"/>
    <cellStyle name="20% - Ênfase4 5 2 2 2 2 2 2 3" xfId="25215"/>
    <cellStyle name="20% - Ênfase4 5 2 2 2 2 2 3" xfId="19750"/>
    <cellStyle name="20% - Ênfase4 5 2 2 2 2 2 3 2" xfId="34143"/>
    <cellStyle name="20% - Ênfase4 5 2 2 2 2 2 3 3" xfId="26465"/>
    <cellStyle name="20% - Ênfase4 5 2 2 2 2 2 4" xfId="23108"/>
    <cellStyle name="20% - Ênfase4 5 2 2 2 2 2 4 2" xfId="30786"/>
    <cellStyle name="20% - Ênfase4 5 2 2 2 2 2 5" xfId="28680"/>
    <cellStyle name="20% - Ênfase4 5 2 2 2 2 2 6" xfId="21002"/>
    <cellStyle name="20% - Ênfase4 5 2 2 2 2 3" xfId="15742"/>
    <cellStyle name="20% - Ênfase4 5 2 2 2 2 3 2" xfId="17872"/>
    <cellStyle name="20% - Ênfase4 5 2 2 2 2 3 2 2" xfId="32268"/>
    <cellStyle name="20% - Ênfase4 5 2 2 2 2 3 2 3" xfId="24590"/>
    <cellStyle name="20% - Ênfase4 5 2 2 2 2 3 3" xfId="30161"/>
    <cellStyle name="20% - Ênfase4 5 2 2 2 2 3 4" xfId="22483"/>
    <cellStyle name="20% - Ênfase4 5 2 2 2 2 4" xfId="17247"/>
    <cellStyle name="20% - Ênfase4 5 2 2 2 2 4 2" xfId="31643"/>
    <cellStyle name="20% - Ênfase4 5 2 2 2 2 4 3" xfId="23965"/>
    <cellStyle name="20% - Ênfase4 5 2 2 2 2 5" xfId="19125"/>
    <cellStyle name="20% - Ênfase4 5 2 2 2 2 5 2" xfId="33518"/>
    <cellStyle name="20% - Ênfase4 5 2 2 2 2 5 3" xfId="25840"/>
    <cellStyle name="20% - Ênfase4 5 2 2 2 2 6" xfId="21858"/>
    <cellStyle name="20% - Ênfase4 5 2 2 2 2 6 2" xfId="29536"/>
    <cellStyle name="20% - Ênfase4 5 2 2 2 2 7" xfId="26743"/>
    <cellStyle name="20% - Ênfase4 5 2 2 2 2 8" xfId="28055"/>
    <cellStyle name="20% - Ênfase4 5 2 2 2 2 9" xfId="20377"/>
    <cellStyle name="20% - Ênfase4 5 2 2 2 3" xfId="14916"/>
    <cellStyle name="20% - Ênfase4 5 2 2 2 3 2" xfId="16198"/>
    <cellStyle name="20% - Ênfase4 5 2 2 2 3 2 2" xfId="18312"/>
    <cellStyle name="20% - Ênfase4 5 2 2 2 3 2 2 2" xfId="32708"/>
    <cellStyle name="20% - Ênfase4 5 2 2 2 3 2 2 3" xfId="25030"/>
    <cellStyle name="20% - Ênfase4 5 2 2 2 3 2 3" xfId="19565"/>
    <cellStyle name="20% - Ênfase4 5 2 2 2 3 2 3 2" xfId="33958"/>
    <cellStyle name="20% - Ênfase4 5 2 2 2 3 2 3 3" xfId="26280"/>
    <cellStyle name="20% - Ênfase4 5 2 2 2 3 2 4" xfId="22923"/>
    <cellStyle name="20% - Ênfase4 5 2 2 2 3 2 4 2" xfId="30601"/>
    <cellStyle name="20% - Ênfase4 5 2 2 2 3 2 5" xfId="28495"/>
    <cellStyle name="20% - Ênfase4 5 2 2 2 3 2 6" xfId="20817"/>
    <cellStyle name="20% - Ênfase4 5 2 2 2 3 3" xfId="15557"/>
    <cellStyle name="20% - Ênfase4 5 2 2 2 3 3 2" xfId="17687"/>
    <cellStyle name="20% - Ênfase4 5 2 2 2 3 3 2 2" xfId="32083"/>
    <cellStyle name="20% - Ênfase4 5 2 2 2 3 3 2 3" xfId="24405"/>
    <cellStyle name="20% - Ênfase4 5 2 2 2 3 3 3" xfId="29976"/>
    <cellStyle name="20% - Ênfase4 5 2 2 2 3 3 4" xfId="22298"/>
    <cellStyle name="20% - Ênfase4 5 2 2 2 3 4" xfId="17062"/>
    <cellStyle name="20% - Ênfase4 5 2 2 2 3 4 2" xfId="31458"/>
    <cellStyle name="20% - Ênfase4 5 2 2 2 3 4 3" xfId="23780"/>
    <cellStyle name="20% - Ênfase4 5 2 2 2 3 5" xfId="18940"/>
    <cellStyle name="20% - Ênfase4 5 2 2 2 3 5 2" xfId="33333"/>
    <cellStyle name="20% - Ênfase4 5 2 2 2 3 5 3" xfId="25655"/>
    <cellStyle name="20% - Ênfase4 5 2 2 2 3 6" xfId="21673"/>
    <cellStyle name="20% - Ênfase4 5 2 2 2 3 6 2" xfId="29351"/>
    <cellStyle name="20% - Ênfase4 5 2 2 2 3 7" xfId="26744"/>
    <cellStyle name="20% - Ênfase4 5 2 2 2 3 8" xfId="27870"/>
    <cellStyle name="20% - Ênfase4 5 2 2 2 3 9" xfId="20192"/>
    <cellStyle name="20% - Ênfase4 5 2 2 2 4" xfId="15220"/>
    <cellStyle name="20% - Ênfase4 5 2 2 2 4 2" xfId="16493"/>
    <cellStyle name="20% - Ênfase4 5 2 2 2 4 2 2" xfId="18607"/>
    <cellStyle name="20% - Ênfase4 5 2 2 2 4 2 2 2" xfId="33003"/>
    <cellStyle name="20% - Ênfase4 5 2 2 2 4 2 2 3" xfId="25325"/>
    <cellStyle name="20% - Ênfase4 5 2 2 2 4 2 3" xfId="19860"/>
    <cellStyle name="20% - Ênfase4 5 2 2 2 4 2 3 2" xfId="34253"/>
    <cellStyle name="20% - Ênfase4 5 2 2 2 4 2 3 3" xfId="26575"/>
    <cellStyle name="20% - Ênfase4 5 2 2 2 4 2 4" xfId="23218"/>
    <cellStyle name="20% - Ênfase4 5 2 2 2 4 2 4 2" xfId="30896"/>
    <cellStyle name="20% - Ênfase4 5 2 2 2 4 2 5" xfId="28790"/>
    <cellStyle name="20% - Ênfase4 5 2 2 2 4 2 6" xfId="21112"/>
    <cellStyle name="20% - Ênfase4 5 2 2 2 4 3" xfId="15852"/>
    <cellStyle name="20% - Ênfase4 5 2 2 2 4 3 2" xfId="17982"/>
    <cellStyle name="20% - Ênfase4 5 2 2 2 4 3 2 2" xfId="32378"/>
    <cellStyle name="20% - Ênfase4 5 2 2 2 4 3 2 3" xfId="24700"/>
    <cellStyle name="20% - Ênfase4 5 2 2 2 4 3 3" xfId="30271"/>
    <cellStyle name="20% - Ênfase4 5 2 2 2 4 3 4" xfId="22593"/>
    <cellStyle name="20% - Ênfase4 5 2 2 2 4 4" xfId="17357"/>
    <cellStyle name="20% - Ênfase4 5 2 2 2 4 4 2" xfId="31753"/>
    <cellStyle name="20% - Ênfase4 5 2 2 2 4 4 3" xfId="24075"/>
    <cellStyle name="20% - Ênfase4 5 2 2 2 4 5" xfId="19235"/>
    <cellStyle name="20% - Ênfase4 5 2 2 2 4 5 2" xfId="33628"/>
    <cellStyle name="20% - Ênfase4 5 2 2 2 4 5 3" xfId="25950"/>
    <cellStyle name="20% - Ênfase4 5 2 2 2 4 6" xfId="21968"/>
    <cellStyle name="20% - Ênfase4 5 2 2 2 4 6 2" xfId="29646"/>
    <cellStyle name="20% - Ênfase4 5 2 2 2 4 7" xfId="26745"/>
    <cellStyle name="20% - Ênfase4 5 2 2 2 4 8" xfId="28165"/>
    <cellStyle name="20% - Ênfase4 5 2 2 2 4 9" xfId="20487"/>
    <cellStyle name="20% - Ênfase4 5 2 2 2 5" xfId="11615"/>
    <cellStyle name="20% - Ênfase4 5 2 2 2 5 2" xfId="16084"/>
    <cellStyle name="20% - Ênfase4 5 2 2 2 5 2 2" xfId="18214"/>
    <cellStyle name="20% - Ênfase4 5 2 2 2 5 2 2 2" xfId="32610"/>
    <cellStyle name="20% - Ênfase4 5 2 2 2 5 2 2 3" xfId="24932"/>
    <cellStyle name="20% - Ênfase4 5 2 2 2 5 2 3" xfId="30503"/>
    <cellStyle name="20% - Ênfase4 5 2 2 2 5 2 4" xfId="22825"/>
    <cellStyle name="20% - Ênfase4 5 2 2 2 5 3" xfId="16975"/>
    <cellStyle name="20% - Ênfase4 5 2 2 2 5 3 2" xfId="31372"/>
    <cellStyle name="20% - Ênfase4 5 2 2 2 5 3 3" xfId="23694"/>
    <cellStyle name="20% - Ênfase4 5 2 2 2 5 4" xfId="19467"/>
    <cellStyle name="20% - Ênfase4 5 2 2 2 5 4 2" xfId="33860"/>
    <cellStyle name="20% - Ênfase4 5 2 2 2 5 4 3" xfId="26182"/>
    <cellStyle name="20% - Ênfase4 5 2 2 2 5 5" xfId="21587"/>
    <cellStyle name="20% - Ênfase4 5 2 2 2 5 5 2" xfId="29265"/>
    <cellStyle name="20% - Ênfase4 5 2 2 2 5 6" xfId="26746"/>
    <cellStyle name="20% - Ênfase4 5 2 2 2 5 7" xfId="28397"/>
    <cellStyle name="20% - Ênfase4 5 2 2 2 5 8" xfId="20719"/>
    <cellStyle name="20% - Ênfase4 5 2 2 2 6" xfId="15458"/>
    <cellStyle name="20% - Ênfase4 5 2 2 2 6 2" xfId="17589"/>
    <cellStyle name="20% - Ênfase4 5 2 2 2 6 2 2" xfId="31985"/>
    <cellStyle name="20% - Ênfase4 5 2 2 2 6 2 3" xfId="24307"/>
    <cellStyle name="20% - Ênfase4 5 2 2 2 6 3" xfId="29878"/>
    <cellStyle name="20% - Ênfase4 5 2 2 2 6 4" xfId="22200"/>
    <cellStyle name="20% - Ênfase4 5 2 2 2 7" xfId="16757"/>
    <cellStyle name="20% - Ênfase4 5 2 2 2 7 2" xfId="31154"/>
    <cellStyle name="20% - Ênfase4 5 2 2 2 7 3" xfId="23476"/>
    <cellStyle name="20% - Ênfase4 5 2 2 2 8" xfId="18841"/>
    <cellStyle name="20% - Ênfase4 5 2 2 2 8 2" xfId="33235"/>
    <cellStyle name="20% - Ênfase4 5 2 2 2 8 3" xfId="25557"/>
    <cellStyle name="20% - Ênfase4 5 2 2 2 9" xfId="21357"/>
    <cellStyle name="20% - Ênfase4 5 2 2 2 9 2" xfId="29035"/>
    <cellStyle name="20% - Ênfase4 5 2 2 3" xfId="10495"/>
    <cellStyle name="20% - Ênfase4 5 2 2 3 10" xfId="20070"/>
    <cellStyle name="20% - Ênfase4 5 2 2 3 2" xfId="15069"/>
    <cellStyle name="20% - Ênfase4 5 2 2 3 2 2" xfId="16350"/>
    <cellStyle name="20% - Ênfase4 5 2 2 3 2 2 2" xfId="18464"/>
    <cellStyle name="20% - Ênfase4 5 2 2 3 2 2 2 2" xfId="32860"/>
    <cellStyle name="20% - Ênfase4 5 2 2 3 2 2 2 3" xfId="25182"/>
    <cellStyle name="20% - Ênfase4 5 2 2 3 2 2 3" xfId="19717"/>
    <cellStyle name="20% - Ênfase4 5 2 2 3 2 2 3 2" xfId="34110"/>
    <cellStyle name="20% - Ênfase4 5 2 2 3 2 2 3 3" xfId="26432"/>
    <cellStyle name="20% - Ênfase4 5 2 2 3 2 2 4" xfId="23075"/>
    <cellStyle name="20% - Ênfase4 5 2 2 3 2 2 4 2" xfId="30753"/>
    <cellStyle name="20% - Ênfase4 5 2 2 3 2 2 5" xfId="28647"/>
    <cellStyle name="20% - Ênfase4 5 2 2 3 2 2 6" xfId="20969"/>
    <cellStyle name="20% - Ênfase4 5 2 2 3 2 3" xfId="15709"/>
    <cellStyle name="20% - Ênfase4 5 2 2 3 2 3 2" xfId="17839"/>
    <cellStyle name="20% - Ênfase4 5 2 2 3 2 3 2 2" xfId="32235"/>
    <cellStyle name="20% - Ênfase4 5 2 2 3 2 3 2 3" xfId="24557"/>
    <cellStyle name="20% - Ênfase4 5 2 2 3 2 3 3" xfId="30128"/>
    <cellStyle name="20% - Ênfase4 5 2 2 3 2 3 4" xfId="22450"/>
    <cellStyle name="20% - Ênfase4 5 2 2 3 2 4" xfId="17214"/>
    <cellStyle name="20% - Ênfase4 5 2 2 3 2 4 2" xfId="31610"/>
    <cellStyle name="20% - Ênfase4 5 2 2 3 2 4 3" xfId="23932"/>
    <cellStyle name="20% - Ênfase4 5 2 2 3 2 5" xfId="19092"/>
    <cellStyle name="20% - Ênfase4 5 2 2 3 2 5 2" xfId="33485"/>
    <cellStyle name="20% - Ênfase4 5 2 2 3 2 5 3" xfId="25807"/>
    <cellStyle name="20% - Ênfase4 5 2 2 3 2 6" xfId="21825"/>
    <cellStyle name="20% - Ênfase4 5 2 2 3 2 6 2" xfId="29503"/>
    <cellStyle name="20% - Ênfase4 5 2 2 3 2 7" xfId="26748"/>
    <cellStyle name="20% - Ênfase4 5 2 2 3 2 8" xfId="28022"/>
    <cellStyle name="20% - Ênfase4 5 2 2 3 2 9" xfId="20344"/>
    <cellStyle name="20% - Ênfase4 5 2 2 3 3" xfId="16060"/>
    <cellStyle name="20% - Ênfase4 5 2 2 3 3 2" xfId="18190"/>
    <cellStyle name="20% - Ênfase4 5 2 2 3 3 2 2" xfId="32586"/>
    <cellStyle name="20% - Ênfase4 5 2 2 3 3 2 3" xfId="24908"/>
    <cellStyle name="20% - Ênfase4 5 2 2 3 3 3" xfId="19443"/>
    <cellStyle name="20% - Ênfase4 5 2 2 3 3 3 2" xfId="33836"/>
    <cellStyle name="20% - Ênfase4 5 2 2 3 3 3 3" xfId="26158"/>
    <cellStyle name="20% - Ênfase4 5 2 2 3 3 4" xfId="22801"/>
    <cellStyle name="20% - Ênfase4 5 2 2 3 3 4 2" xfId="30479"/>
    <cellStyle name="20% - Ênfase4 5 2 2 3 3 5" xfId="28373"/>
    <cellStyle name="20% - Ênfase4 5 2 2 3 3 6" xfId="20695"/>
    <cellStyle name="20% - Ênfase4 5 2 2 3 4" xfId="15434"/>
    <cellStyle name="20% - Ênfase4 5 2 2 3 4 2" xfId="17565"/>
    <cellStyle name="20% - Ênfase4 5 2 2 3 4 2 2" xfId="31961"/>
    <cellStyle name="20% - Ênfase4 5 2 2 3 4 2 3" xfId="24283"/>
    <cellStyle name="20% - Ênfase4 5 2 2 3 4 3" xfId="29854"/>
    <cellStyle name="20% - Ênfase4 5 2 2 3 4 4" xfId="22176"/>
    <cellStyle name="20% - Ênfase4 5 2 2 3 5" xfId="16951"/>
    <cellStyle name="20% - Ênfase4 5 2 2 3 5 2" xfId="31348"/>
    <cellStyle name="20% - Ênfase4 5 2 2 3 5 3" xfId="23670"/>
    <cellStyle name="20% - Ênfase4 5 2 2 3 6" xfId="18817"/>
    <cellStyle name="20% - Ênfase4 5 2 2 3 6 2" xfId="33211"/>
    <cellStyle name="20% - Ênfase4 5 2 2 3 6 3" xfId="25533"/>
    <cellStyle name="20% - Ênfase4 5 2 2 3 7" xfId="21563"/>
    <cellStyle name="20% - Ênfase4 5 2 2 3 7 2" xfId="29241"/>
    <cellStyle name="20% - Ênfase4 5 2 2 3 8" xfId="26747"/>
    <cellStyle name="20% - Ênfase4 5 2 2 3 9" xfId="27748"/>
    <cellStyle name="20% - Ênfase4 5 2 2 4" xfId="14989"/>
    <cellStyle name="20% - Ênfase4 5 2 2 4 2" xfId="16271"/>
    <cellStyle name="20% - Ênfase4 5 2 2 4 2 2" xfId="18385"/>
    <cellStyle name="20% - Ênfase4 5 2 2 4 2 2 2" xfId="32781"/>
    <cellStyle name="20% - Ênfase4 5 2 2 4 2 2 3" xfId="25103"/>
    <cellStyle name="20% - Ênfase4 5 2 2 4 2 3" xfId="19638"/>
    <cellStyle name="20% - Ênfase4 5 2 2 4 2 3 2" xfId="34031"/>
    <cellStyle name="20% - Ênfase4 5 2 2 4 2 3 3" xfId="26353"/>
    <cellStyle name="20% - Ênfase4 5 2 2 4 2 4" xfId="22996"/>
    <cellStyle name="20% - Ênfase4 5 2 2 4 2 4 2" xfId="30674"/>
    <cellStyle name="20% - Ênfase4 5 2 2 4 2 5" xfId="28568"/>
    <cellStyle name="20% - Ênfase4 5 2 2 4 2 6" xfId="20890"/>
    <cellStyle name="20% - Ênfase4 5 2 2 4 3" xfId="15630"/>
    <cellStyle name="20% - Ênfase4 5 2 2 4 3 2" xfId="17760"/>
    <cellStyle name="20% - Ênfase4 5 2 2 4 3 2 2" xfId="32156"/>
    <cellStyle name="20% - Ênfase4 5 2 2 4 3 2 3" xfId="24478"/>
    <cellStyle name="20% - Ênfase4 5 2 2 4 3 3" xfId="30049"/>
    <cellStyle name="20% - Ênfase4 5 2 2 4 3 4" xfId="22371"/>
    <cellStyle name="20% - Ênfase4 5 2 2 4 4" xfId="17135"/>
    <cellStyle name="20% - Ênfase4 5 2 2 4 4 2" xfId="31531"/>
    <cellStyle name="20% - Ênfase4 5 2 2 4 4 3" xfId="23853"/>
    <cellStyle name="20% - Ênfase4 5 2 2 4 5" xfId="19013"/>
    <cellStyle name="20% - Ênfase4 5 2 2 4 5 2" xfId="33406"/>
    <cellStyle name="20% - Ênfase4 5 2 2 4 5 3" xfId="25728"/>
    <cellStyle name="20% - Ênfase4 5 2 2 4 6" xfId="21746"/>
    <cellStyle name="20% - Ênfase4 5 2 2 4 6 2" xfId="29424"/>
    <cellStyle name="20% - Ênfase4 5 2 2 4 7" xfId="26749"/>
    <cellStyle name="20% - Ênfase4 5 2 2 4 8" xfId="27943"/>
    <cellStyle name="20% - Ênfase4 5 2 2 4 9" xfId="20265"/>
    <cellStyle name="20% - Ênfase4 5 2 2 5" xfId="15195"/>
    <cellStyle name="20% - Ênfase4 5 2 2 5 2" xfId="16469"/>
    <cellStyle name="20% - Ênfase4 5 2 2 5 2 2" xfId="18583"/>
    <cellStyle name="20% - Ênfase4 5 2 2 5 2 2 2" xfId="32979"/>
    <cellStyle name="20% - Ênfase4 5 2 2 5 2 2 3" xfId="25301"/>
    <cellStyle name="20% - Ênfase4 5 2 2 5 2 3" xfId="19836"/>
    <cellStyle name="20% - Ênfase4 5 2 2 5 2 3 2" xfId="34229"/>
    <cellStyle name="20% - Ênfase4 5 2 2 5 2 3 3" xfId="26551"/>
    <cellStyle name="20% - Ênfase4 5 2 2 5 2 4" xfId="23194"/>
    <cellStyle name="20% - Ênfase4 5 2 2 5 2 4 2" xfId="30872"/>
    <cellStyle name="20% - Ênfase4 5 2 2 5 2 5" xfId="28766"/>
    <cellStyle name="20% - Ênfase4 5 2 2 5 2 6" xfId="21088"/>
    <cellStyle name="20% - Ênfase4 5 2 2 5 3" xfId="15828"/>
    <cellStyle name="20% - Ênfase4 5 2 2 5 3 2" xfId="17958"/>
    <cellStyle name="20% - Ênfase4 5 2 2 5 3 2 2" xfId="32354"/>
    <cellStyle name="20% - Ênfase4 5 2 2 5 3 2 3" xfId="24676"/>
    <cellStyle name="20% - Ênfase4 5 2 2 5 3 3" xfId="30247"/>
    <cellStyle name="20% - Ênfase4 5 2 2 5 3 4" xfId="22569"/>
    <cellStyle name="20% - Ênfase4 5 2 2 5 4" xfId="17333"/>
    <cellStyle name="20% - Ênfase4 5 2 2 5 4 2" xfId="31729"/>
    <cellStyle name="20% - Ênfase4 5 2 2 5 4 3" xfId="24051"/>
    <cellStyle name="20% - Ênfase4 5 2 2 5 5" xfId="19211"/>
    <cellStyle name="20% - Ênfase4 5 2 2 5 5 2" xfId="33604"/>
    <cellStyle name="20% - Ênfase4 5 2 2 5 5 3" xfId="25926"/>
    <cellStyle name="20% - Ênfase4 5 2 2 5 6" xfId="21944"/>
    <cellStyle name="20% - Ênfase4 5 2 2 5 6 2" xfId="29622"/>
    <cellStyle name="20% - Ênfase4 5 2 2 5 7" xfId="26750"/>
    <cellStyle name="20% - Ênfase4 5 2 2 5 8" xfId="28141"/>
    <cellStyle name="20% - Ênfase4 5 2 2 5 9" xfId="20463"/>
    <cellStyle name="20% - Ênfase4 5 2 2 6" xfId="4446"/>
    <cellStyle name="20% - Ênfase4 5 2 2 6 2" xfId="15999"/>
    <cellStyle name="20% - Ênfase4 5 2 2 6 2 2" xfId="18129"/>
    <cellStyle name="20% - Ênfase4 5 2 2 6 2 2 2" xfId="32525"/>
    <cellStyle name="20% - Ênfase4 5 2 2 6 2 2 3" xfId="24847"/>
    <cellStyle name="20% - Ênfase4 5 2 2 6 2 3" xfId="30418"/>
    <cellStyle name="20% - Ênfase4 5 2 2 6 2 4" xfId="22740"/>
    <cellStyle name="20% - Ênfase4 5 2 2 6 3" xfId="16890"/>
    <cellStyle name="20% - Ênfase4 5 2 2 6 3 2" xfId="31287"/>
    <cellStyle name="20% - Ênfase4 5 2 2 6 3 3" xfId="23609"/>
    <cellStyle name="20% - Ênfase4 5 2 2 6 4" xfId="19382"/>
    <cellStyle name="20% - Ênfase4 5 2 2 6 4 2" xfId="33775"/>
    <cellStyle name="20% - Ênfase4 5 2 2 6 4 3" xfId="26097"/>
    <cellStyle name="20% - Ênfase4 5 2 2 6 5" xfId="21502"/>
    <cellStyle name="20% - Ênfase4 5 2 2 6 5 2" xfId="29180"/>
    <cellStyle name="20% - Ênfase4 5 2 2 6 6" xfId="26751"/>
    <cellStyle name="20% - Ênfase4 5 2 2 6 7" xfId="28312"/>
    <cellStyle name="20% - Ênfase4 5 2 2 6 8" xfId="20634"/>
    <cellStyle name="20% - Ênfase4 5 2 2 7" xfId="15372"/>
    <cellStyle name="20% - Ênfase4 5 2 2 7 2" xfId="17504"/>
    <cellStyle name="20% - Ênfase4 5 2 2 7 2 2" xfId="31900"/>
    <cellStyle name="20% - Ênfase4 5 2 2 7 2 3" xfId="24222"/>
    <cellStyle name="20% - Ênfase4 5 2 2 7 3" xfId="29793"/>
    <cellStyle name="20% - Ênfase4 5 2 2 7 4" xfId="22115"/>
    <cellStyle name="20% - Ênfase4 5 2 2 8" xfId="16625"/>
    <cellStyle name="20% - Ênfase4 5 2 2 8 2" xfId="31022"/>
    <cellStyle name="20% - Ênfase4 5 2 2 8 3" xfId="23344"/>
    <cellStyle name="20% - Ênfase4 5 2 2 9" xfId="18755"/>
    <cellStyle name="20% - Ênfase4 5 2 2 9 2" xfId="33150"/>
    <cellStyle name="20% - Ênfase4 5 2 2 9 3" xfId="25472"/>
    <cellStyle name="20% - Ênfase4 5 2 3" xfId="4235"/>
    <cellStyle name="20% - Ênfase4 5 2 3 10" xfId="27705"/>
    <cellStyle name="20% - Ênfase4 5 2 3 11" xfId="20027"/>
    <cellStyle name="20% - Ênfase4 5 2 3 2" xfId="15007"/>
    <cellStyle name="20% - Ênfase4 5 2 3 2 2" xfId="16289"/>
    <cellStyle name="20% - Ênfase4 5 2 3 2 2 2" xfId="18403"/>
    <cellStyle name="20% - Ênfase4 5 2 3 2 2 2 2" xfId="32799"/>
    <cellStyle name="20% - Ênfase4 5 2 3 2 2 2 3" xfId="25121"/>
    <cellStyle name="20% - Ênfase4 5 2 3 2 2 3" xfId="19656"/>
    <cellStyle name="20% - Ênfase4 5 2 3 2 2 3 2" xfId="34049"/>
    <cellStyle name="20% - Ênfase4 5 2 3 2 2 3 3" xfId="26371"/>
    <cellStyle name="20% - Ênfase4 5 2 3 2 2 4" xfId="23014"/>
    <cellStyle name="20% - Ênfase4 5 2 3 2 2 4 2" xfId="30692"/>
    <cellStyle name="20% - Ênfase4 5 2 3 2 2 5" xfId="28586"/>
    <cellStyle name="20% - Ênfase4 5 2 3 2 2 6" xfId="20908"/>
    <cellStyle name="20% - Ênfase4 5 2 3 2 3" xfId="15648"/>
    <cellStyle name="20% - Ênfase4 5 2 3 2 3 2" xfId="17778"/>
    <cellStyle name="20% - Ênfase4 5 2 3 2 3 2 2" xfId="32174"/>
    <cellStyle name="20% - Ênfase4 5 2 3 2 3 2 3" xfId="24496"/>
    <cellStyle name="20% - Ênfase4 5 2 3 2 3 3" xfId="30067"/>
    <cellStyle name="20% - Ênfase4 5 2 3 2 3 4" xfId="22389"/>
    <cellStyle name="20% - Ênfase4 5 2 3 2 4" xfId="17153"/>
    <cellStyle name="20% - Ênfase4 5 2 3 2 4 2" xfId="31549"/>
    <cellStyle name="20% - Ênfase4 5 2 3 2 4 3" xfId="23871"/>
    <cellStyle name="20% - Ênfase4 5 2 3 2 5" xfId="19031"/>
    <cellStyle name="20% - Ênfase4 5 2 3 2 5 2" xfId="33424"/>
    <cellStyle name="20% - Ênfase4 5 2 3 2 5 3" xfId="25746"/>
    <cellStyle name="20% - Ênfase4 5 2 3 2 6" xfId="21764"/>
    <cellStyle name="20% - Ênfase4 5 2 3 2 6 2" xfId="29442"/>
    <cellStyle name="20% - Ênfase4 5 2 3 2 7" xfId="26753"/>
    <cellStyle name="20% - Ênfase4 5 2 3 2 8" xfId="27961"/>
    <cellStyle name="20% - Ênfase4 5 2 3 2 9" xfId="20283"/>
    <cellStyle name="20% - Ênfase4 5 2 3 3" xfId="15024"/>
    <cellStyle name="20% - Ênfase4 5 2 3 3 2" xfId="16306"/>
    <cellStyle name="20% - Ênfase4 5 2 3 3 2 2" xfId="18420"/>
    <cellStyle name="20% - Ênfase4 5 2 3 3 2 2 2" xfId="32816"/>
    <cellStyle name="20% - Ênfase4 5 2 3 3 2 2 3" xfId="25138"/>
    <cellStyle name="20% - Ênfase4 5 2 3 3 2 3" xfId="19673"/>
    <cellStyle name="20% - Ênfase4 5 2 3 3 2 3 2" xfId="34066"/>
    <cellStyle name="20% - Ênfase4 5 2 3 3 2 3 3" xfId="26388"/>
    <cellStyle name="20% - Ênfase4 5 2 3 3 2 4" xfId="23031"/>
    <cellStyle name="20% - Ênfase4 5 2 3 3 2 4 2" xfId="30709"/>
    <cellStyle name="20% - Ênfase4 5 2 3 3 2 5" xfId="28603"/>
    <cellStyle name="20% - Ênfase4 5 2 3 3 2 6" xfId="20925"/>
    <cellStyle name="20% - Ênfase4 5 2 3 3 3" xfId="15665"/>
    <cellStyle name="20% - Ênfase4 5 2 3 3 3 2" xfId="17795"/>
    <cellStyle name="20% - Ênfase4 5 2 3 3 3 2 2" xfId="32191"/>
    <cellStyle name="20% - Ênfase4 5 2 3 3 3 2 3" xfId="24513"/>
    <cellStyle name="20% - Ênfase4 5 2 3 3 3 3" xfId="30084"/>
    <cellStyle name="20% - Ênfase4 5 2 3 3 3 4" xfId="22406"/>
    <cellStyle name="20% - Ênfase4 5 2 3 3 4" xfId="17170"/>
    <cellStyle name="20% - Ênfase4 5 2 3 3 4 2" xfId="31566"/>
    <cellStyle name="20% - Ênfase4 5 2 3 3 4 3" xfId="23888"/>
    <cellStyle name="20% - Ênfase4 5 2 3 3 5" xfId="19048"/>
    <cellStyle name="20% - Ênfase4 5 2 3 3 5 2" xfId="33441"/>
    <cellStyle name="20% - Ênfase4 5 2 3 3 5 3" xfId="25763"/>
    <cellStyle name="20% - Ênfase4 5 2 3 3 6" xfId="21781"/>
    <cellStyle name="20% - Ênfase4 5 2 3 3 6 2" xfId="29459"/>
    <cellStyle name="20% - Ênfase4 5 2 3 3 7" xfId="26754"/>
    <cellStyle name="20% - Ênfase4 5 2 3 3 8" xfId="27978"/>
    <cellStyle name="20% - Ênfase4 5 2 3 3 9" xfId="20300"/>
    <cellStyle name="20% - Ênfase4 5 2 3 4" xfId="4667"/>
    <cellStyle name="20% - Ênfase4 5 2 3 4 2" xfId="16017"/>
    <cellStyle name="20% - Ênfase4 5 2 3 4 2 2" xfId="18147"/>
    <cellStyle name="20% - Ênfase4 5 2 3 4 2 2 2" xfId="32543"/>
    <cellStyle name="20% - Ênfase4 5 2 3 4 2 2 3" xfId="24865"/>
    <cellStyle name="20% - Ênfase4 5 2 3 4 2 3" xfId="30436"/>
    <cellStyle name="20% - Ênfase4 5 2 3 4 2 4" xfId="22758"/>
    <cellStyle name="20% - Ênfase4 5 2 3 4 3" xfId="16908"/>
    <cellStyle name="20% - Ênfase4 5 2 3 4 3 2" xfId="31305"/>
    <cellStyle name="20% - Ênfase4 5 2 3 4 3 3" xfId="23627"/>
    <cellStyle name="20% - Ênfase4 5 2 3 4 4" xfId="19400"/>
    <cellStyle name="20% - Ênfase4 5 2 3 4 4 2" xfId="33793"/>
    <cellStyle name="20% - Ênfase4 5 2 3 4 4 3" xfId="26115"/>
    <cellStyle name="20% - Ênfase4 5 2 3 4 5" xfId="21520"/>
    <cellStyle name="20% - Ênfase4 5 2 3 4 5 2" xfId="29198"/>
    <cellStyle name="20% - Ênfase4 5 2 3 4 6" xfId="26755"/>
    <cellStyle name="20% - Ênfase4 5 2 3 4 7" xfId="28330"/>
    <cellStyle name="20% - Ênfase4 5 2 3 4 8" xfId="20652"/>
    <cellStyle name="20% - Ênfase4 5 2 3 5" xfId="15390"/>
    <cellStyle name="20% - Ênfase4 5 2 3 5 2" xfId="17522"/>
    <cellStyle name="20% - Ênfase4 5 2 3 5 2 2" xfId="31918"/>
    <cellStyle name="20% - Ênfase4 5 2 3 5 2 3" xfId="24240"/>
    <cellStyle name="20% - Ênfase4 5 2 3 5 3" xfId="29811"/>
    <cellStyle name="20% - Ênfase4 5 2 3 5 4" xfId="22133"/>
    <cellStyle name="20% - Ênfase4 5 2 3 6" xfId="16701"/>
    <cellStyle name="20% - Ênfase4 5 2 3 6 2" xfId="31098"/>
    <cellStyle name="20% - Ênfase4 5 2 3 6 3" xfId="23420"/>
    <cellStyle name="20% - Ênfase4 5 2 3 7" xfId="18773"/>
    <cellStyle name="20% - Ênfase4 5 2 3 7 2" xfId="33168"/>
    <cellStyle name="20% - Ênfase4 5 2 3 7 3" xfId="25490"/>
    <cellStyle name="20% - Ênfase4 5 2 3 8" xfId="21301"/>
    <cellStyle name="20% - Ênfase4 5 2 3 8 2" xfId="28979"/>
    <cellStyle name="20% - Ênfase4 5 2 3 9" xfId="26752"/>
    <cellStyle name="20% - Ênfase4 5 2 4" xfId="14933"/>
    <cellStyle name="20% - Ênfase4 5 2 4 2" xfId="16215"/>
    <cellStyle name="20% - Ênfase4 5 2 4 2 2" xfId="18329"/>
    <cellStyle name="20% - Ênfase4 5 2 4 2 2 2" xfId="32725"/>
    <cellStyle name="20% - Ênfase4 5 2 4 2 2 3" xfId="25047"/>
    <cellStyle name="20% - Ênfase4 5 2 4 2 3" xfId="19582"/>
    <cellStyle name="20% - Ênfase4 5 2 4 2 3 2" xfId="33975"/>
    <cellStyle name="20% - Ênfase4 5 2 4 2 3 3" xfId="26297"/>
    <cellStyle name="20% - Ênfase4 5 2 4 2 4" xfId="22940"/>
    <cellStyle name="20% - Ênfase4 5 2 4 2 4 2" xfId="30618"/>
    <cellStyle name="20% - Ênfase4 5 2 4 2 5" xfId="28512"/>
    <cellStyle name="20% - Ênfase4 5 2 4 2 6" xfId="20834"/>
    <cellStyle name="20% - Ênfase4 5 2 4 3" xfId="15574"/>
    <cellStyle name="20% - Ênfase4 5 2 4 3 2" xfId="17704"/>
    <cellStyle name="20% - Ênfase4 5 2 4 3 2 2" xfId="32100"/>
    <cellStyle name="20% - Ênfase4 5 2 4 3 2 3" xfId="24422"/>
    <cellStyle name="20% - Ênfase4 5 2 4 3 3" xfId="29993"/>
    <cellStyle name="20% - Ênfase4 5 2 4 3 4" xfId="22315"/>
    <cellStyle name="20% - Ênfase4 5 2 4 4" xfId="17079"/>
    <cellStyle name="20% - Ênfase4 5 2 4 4 2" xfId="31475"/>
    <cellStyle name="20% - Ênfase4 5 2 4 4 3" xfId="23797"/>
    <cellStyle name="20% - Ênfase4 5 2 4 5" xfId="18957"/>
    <cellStyle name="20% - Ênfase4 5 2 4 5 2" xfId="33350"/>
    <cellStyle name="20% - Ênfase4 5 2 4 5 3" xfId="25672"/>
    <cellStyle name="20% - Ênfase4 5 2 4 6" xfId="21690"/>
    <cellStyle name="20% - Ênfase4 5 2 4 6 2" xfId="29368"/>
    <cellStyle name="20% - Ênfase4 5 2 4 7" xfId="26756"/>
    <cellStyle name="20% - Ênfase4 5 2 4 8" xfId="27887"/>
    <cellStyle name="20% - Ênfase4 5 2 4 9" xfId="20209"/>
    <cellStyle name="20% - Ênfase4 5 2 5" xfId="15146"/>
    <cellStyle name="20% - Ênfase4 5 2 5 2" xfId="16426"/>
    <cellStyle name="20% - Ênfase4 5 2 5 2 2" xfId="18540"/>
    <cellStyle name="20% - Ênfase4 5 2 5 2 2 2" xfId="32936"/>
    <cellStyle name="20% - Ênfase4 5 2 5 2 2 3" xfId="25258"/>
    <cellStyle name="20% - Ênfase4 5 2 5 2 3" xfId="19793"/>
    <cellStyle name="20% - Ênfase4 5 2 5 2 3 2" xfId="34186"/>
    <cellStyle name="20% - Ênfase4 5 2 5 2 3 3" xfId="26508"/>
    <cellStyle name="20% - Ênfase4 5 2 5 2 4" xfId="23151"/>
    <cellStyle name="20% - Ênfase4 5 2 5 2 4 2" xfId="30829"/>
    <cellStyle name="20% - Ênfase4 5 2 5 2 5" xfId="28723"/>
    <cellStyle name="20% - Ênfase4 5 2 5 2 6" xfId="21045"/>
    <cellStyle name="20% - Ênfase4 5 2 5 3" xfId="15785"/>
    <cellStyle name="20% - Ênfase4 5 2 5 3 2" xfId="17915"/>
    <cellStyle name="20% - Ênfase4 5 2 5 3 2 2" xfId="32311"/>
    <cellStyle name="20% - Ênfase4 5 2 5 3 2 3" xfId="24633"/>
    <cellStyle name="20% - Ênfase4 5 2 5 3 3" xfId="30204"/>
    <cellStyle name="20% - Ênfase4 5 2 5 3 4" xfId="22526"/>
    <cellStyle name="20% - Ênfase4 5 2 5 4" xfId="17290"/>
    <cellStyle name="20% - Ênfase4 5 2 5 4 2" xfId="31686"/>
    <cellStyle name="20% - Ênfase4 5 2 5 4 3" xfId="24008"/>
    <cellStyle name="20% - Ênfase4 5 2 5 5" xfId="19168"/>
    <cellStyle name="20% - Ênfase4 5 2 5 5 2" xfId="33561"/>
    <cellStyle name="20% - Ênfase4 5 2 5 5 3" xfId="25883"/>
    <cellStyle name="20% - Ênfase4 5 2 5 6" xfId="21901"/>
    <cellStyle name="20% - Ênfase4 5 2 5 6 2" xfId="29579"/>
    <cellStyle name="20% - Ênfase4 5 2 5 7" xfId="26757"/>
    <cellStyle name="20% - Ênfase4 5 2 5 8" xfId="28098"/>
    <cellStyle name="20% - Ênfase4 5 2 5 9" xfId="20420"/>
    <cellStyle name="20% - Ênfase4 5 2 6" xfId="4390"/>
    <cellStyle name="20% - Ênfase4 5 2 6 2" xfId="15943"/>
    <cellStyle name="20% - Ênfase4 5 2 6 2 2" xfId="18073"/>
    <cellStyle name="20% - Ênfase4 5 2 6 2 2 2" xfId="32469"/>
    <cellStyle name="20% - Ênfase4 5 2 6 2 2 3" xfId="24791"/>
    <cellStyle name="20% - Ênfase4 5 2 6 2 3" xfId="30362"/>
    <cellStyle name="20% - Ênfase4 5 2 6 2 4" xfId="22684"/>
    <cellStyle name="20% - Ênfase4 5 2 6 3" xfId="16834"/>
    <cellStyle name="20% - Ênfase4 5 2 6 3 2" xfId="31231"/>
    <cellStyle name="20% - Ênfase4 5 2 6 3 3" xfId="23553"/>
    <cellStyle name="20% - Ênfase4 5 2 6 4" xfId="19326"/>
    <cellStyle name="20% - Ênfase4 5 2 6 4 2" xfId="33719"/>
    <cellStyle name="20% - Ênfase4 5 2 6 4 3" xfId="26041"/>
    <cellStyle name="20% - Ênfase4 5 2 6 5" xfId="21446"/>
    <cellStyle name="20% - Ênfase4 5 2 6 5 2" xfId="29124"/>
    <cellStyle name="20% - Ênfase4 5 2 6 6" xfId="26758"/>
    <cellStyle name="20% - Ênfase4 5 2 6 7" xfId="28256"/>
    <cellStyle name="20% - Ênfase4 5 2 6 8" xfId="20578"/>
    <cellStyle name="20% - Ênfase4 5 2 7" xfId="15316"/>
    <cellStyle name="20% - Ênfase4 5 2 7 2" xfId="17448"/>
    <cellStyle name="20% - Ênfase4 5 2 7 2 2" xfId="31844"/>
    <cellStyle name="20% - Ênfase4 5 2 7 2 3" xfId="24166"/>
    <cellStyle name="20% - Ênfase4 5 2 7 3" xfId="29737"/>
    <cellStyle name="20% - Ênfase4 5 2 7 4" xfId="22059"/>
    <cellStyle name="20% - Ênfase4 5 2 8" xfId="16571"/>
    <cellStyle name="20% - Ênfase4 5 2 8 2" xfId="30968"/>
    <cellStyle name="20% - Ênfase4 5 2 8 3" xfId="23290"/>
    <cellStyle name="20% - Ênfase4 5 2 9" xfId="18699"/>
    <cellStyle name="20% - Ênfase4 5 2 9 2" xfId="33094"/>
    <cellStyle name="20% - Ênfase4 5 2 9 3" xfId="25416"/>
    <cellStyle name="20% - Ênfase4 5 3" xfId="7192"/>
    <cellStyle name="20% - Ênfase4 5 3 10" xfId="26759"/>
    <cellStyle name="20% - Ênfase4 5 3 11" xfId="27727"/>
    <cellStyle name="20% - Ênfase4 5 3 12" xfId="20049"/>
    <cellStyle name="20% - Ênfase4 5 3 2" xfId="10657"/>
    <cellStyle name="20% - Ênfase4 5 3 2 10" xfId="26760"/>
    <cellStyle name="20% - Ênfase4 5 3 2 11" xfId="27757"/>
    <cellStyle name="20% - Ênfase4 5 3 2 12" xfId="20079"/>
    <cellStyle name="20% - Ênfase4 5 3 2 2" xfId="11616"/>
    <cellStyle name="20% - Ênfase4 5 3 2 2 10" xfId="27773"/>
    <cellStyle name="20% - Ênfase4 5 3 2 2 11" xfId="20095"/>
    <cellStyle name="20% - Ênfase4 5 3 2 2 2" xfId="15103"/>
    <cellStyle name="20% - Ênfase4 5 3 2 2 2 2" xfId="16384"/>
    <cellStyle name="20% - Ênfase4 5 3 2 2 2 2 2" xfId="18498"/>
    <cellStyle name="20% - Ênfase4 5 3 2 2 2 2 2 2" xfId="32894"/>
    <cellStyle name="20% - Ênfase4 5 3 2 2 2 2 2 3" xfId="25216"/>
    <cellStyle name="20% - Ênfase4 5 3 2 2 2 2 3" xfId="19751"/>
    <cellStyle name="20% - Ênfase4 5 3 2 2 2 2 3 2" xfId="34144"/>
    <cellStyle name="20% - Ênfase4 5 3 2 2 2 2 3 3" xfId="26466"/>
    <cellStyle name="20% - Ênfase4 5 3 2 2 2 2 4" xfId="23109"/>
    <cellStyle name="20% - Ênfase4 5 3 2 2 2 2 4 2" xfId="30787"/>
    <cellStyle name="20% - Ênfase4 5 3 2 2 2 2 5" xfId="28681"/>
    <cellStyle name="20% - Ênfase4 5 3 2 2 2 2 6" xfId="21003"/>
    <cellStyle name="20% - Ênfase4 5 3 2 2 2 3" xfId="15743"/>
    <cellStyle name="20% - Ênfase4 5 3 2 2 2 3 2" xfId="17873"/>
    <cellStyle name="20% - Ênfase4 5 3 2 2 2 3 2 2" xfId="32269"/>
    <cellStyle name="20% - Ênfase4 5 3 2 2 2 3 2 3" xfId="24591"/>
    <cellStyle name="20% - Ênfase4 5 3 2 2 2 3 3" xfId="30162"/>
    <cellStyle name="20% - Ênfase4 5 3 2 2 2 3 4" xfId="22484"/>
    <cellStyle name="20% - Ênfase4 5 3 2 2 2 4" xfId="17248"/>
    <cellStyle name="20% - Ênfase4 5 3 2 2 2 4 2" xfId="31644"/>
    <cellStyle name="20% - Ênfase4 5 3 2 2 2 4 3" xfId="23966"/>
    <cellStyle name="20% - Ênfase4 5 3 2 2 2 5" xfId="19126"/>
    <cellStyle name="20% - Ênfase4 5 3 2 2 2 5 2" xfId="33519"/>
    <cellStyle name="20% - Ênfase4 5 3 2 2 2 5 3" xfId="25841"/>
    <cellStyle name="20% - Ênfase4 5 3 2 2 2 6" xfId="21859"/>
    <cellStyle name="20% - Ênfase4 5 3 2 2 2 6 2" xfId="29537"/>
    <cellStyle name="20% - Ênfase4 5 3 2 2 2 7" xfId="26762"/>
    <cellStyle name="20% - Ênfase4 5 3 2 2 2 8" xfId="28056"/>
    <cellStyle name="20% - Ênfase4 5 3 2 2 2 9" xfId="20378"/>
    <cellStyle name="20% - Ênfase4 5 3 2 2 3" xfId="15221"/>
    <cellStyle name="20% - Ênfase4 5 3 2 2 3 2" xfId="16494"/>
    <cellStyle name="20% - Ênfase4 5 3 2 2 3 2 2" xfId="18608"/>
    <cellStyle name="20% - Ênfase4 5 3 2 2 3 2 2 2" xfId="33004"/>
    <cellStyle name="20% - Ênfase4 5 3 2 2 3 2 2 3" xfId="25326"/>
    <cellStyle name="20% - Ênfase4 5 3 2 2 3 2 3" xfId="19861"/>
    <cellStyle name="20% - Ênfase4 5 3 2 2 3 2 3 2" xfId="34254"/>
    <cellStyle name="20% - Ênfase4 5 3 2 2 3 2 3 3" xfId="26576"/>
    <cellStyle name="20% - Ênfase4 5 3 2 2 3 2 4" xfId="23219"/>
    <cellStyle name="20% - Ênfase4 5 3 2 2 3 2 4 2" xfId="30897"/>
    <cellStyle name="20% - Ênfase4 5 3 2 2 3 2 5" xfId="28791"/>
    <cellStyle name="20% - Ênfase4 5 3 2 2 3 2 6" xfId="21113"/>
    <cellStyle name="20% - Ênfase4 5 3 2 2 3 3" xfId="15853"/>
    <cellStyle name="20% - Ênfase4 5 3 2 2 3 3 2" xfId="17983"/>
    <cellStyle name="20% - Ênfase4 5 3 2 2 3 3 2 2" xfId="32379"/>
    <cellStyle name="20% - Ênfase4 5 3 2 2 3 3 2 3" xfId="24701"/>
    <cellStyle name="20% - Ênfase4 5 3 2 2 3 3 3" xfId="30272"/>
    <cellStyle name="20% - Ênfase4 5 3 2 2 3 3 4" xfId="22594"/>
    <cellStyle name="20% - Ênfase4 5 3 2 2 3 4" xfId="17358"/>
    <cellStyle name="20% - Ênfase4 5 3 2 2 3 4 2" xfId="31754"/>
    <cellStyle name="20% - Ênfase4 5 3 2 2 3 4 3" xfId="24076"/>
    <cellStyle name="20% - Ênfase4 5 3 2 2 3 5" xfId="19236"/>
    <cellStyle name="20% - Ênfase4 5 3 2 2 3 5 2" xfId="33629"/>
    <cellStyle name="20% - Ênfase4 5 3 2 2 3 5 3" xfId="25951"/>
    <cellStyle name="20% - Ênfase4 5 3 2 2 3 6" xfId="21969"/>
    <cellStyle name="20% - Ênfase4 5 3 2 2 3 6 2" xfId="29647"/>
    <cellStyle name="20% - Ênfase4 5 3 2 2 3 7" xfId="26763"/>
    <cellStyle name="20% - Ênfase4 5 3 2 2 3 8" xfId="28166"/>
    <cellStyle name="20% - Ênfase4 5 3 2 2 3 9" xfId="20488"/>
    <cellStyle name="20% - Ênfase4 5 3 2 2 4" xfId="16085"/>
    <cellStyle name="20% - Ênfase4 5 3 2 2 4 2" xfId="18215"/>
    <cellStyle name="20% - Ênfase4 5 3 2 2 4 2 2" xfId="32611"/>
    <cellStyle name="20% - Ênfase4 5 3 2 2 4 2 3" xfId="24933"/>
    <cellStyle name="20% - Ênfase4 5 3 2 2 4 3" xfId="19468"/>
    <cellStyle name="20% - Ênfase4 5 3 2 2 4 3 2" xfId="33861"/>
    <cellStyle name="20% - Ênfase4 5 3 2 2 4 3 3" xfId="26183"/>
    <cellStyle name="20% - Ênfase4 5 3 2 2 4 4" xfId="22826"/>
    <cellStyle name="20% - Ênfase4 5 3 2 2 4 4 2" xfId="30504"/>
    <cellStyle name="20% - Ênfase4 5 3 2 2 4 5" xfId="28398"/>
    <cellStyle name="20% - Ênfase4 5 3 2 2 4 6" xfId="20720"/>
    <cellStyle name="20% - Ênfase4 5 3 2 2 5" xfId="15459"/>
    <cellStyle name="20% - Ênfase4 5 3 2 2 5 2" xfId="17590"/>
    <cellStyle name="20% - Ênfase4 5 3 2 2 5 2 2" xfId="31986"/>
    <cellStyle name="20% - Ênfase4 5 3 2 2 5 2 3" xfId="24308"/>
    <cellStyle name="20% - Ênfase4 5 3 2 2 5 3" xfId="29879"/>
    <cellStyle name="20% - Ênfase4 5 3 2 2 5 4" xfId="22201"/>
    <cellStyle name="20% - Ênfase4 5 3 2 2 6" xfId="16976"/>
    <cellStyle name="20% - Ênfase4 5 3 2 2 6 2" xfId="31373"/>
    <cellStyle name="20% - Ênfase4 5 3 2 2 6 3" xfId="23695"/>
    <cellStyle name="20% - Ênfase4 5 3 2 2 7" xfId="18842"/>
    <cellStyle name="20% - Ênfase4 5 3 2 2 7 2" xfId="33236"/>
    <cellStyle name="20% - Ênfase4 5 3 2 2 7 3" xfId="25558"/>
    <cellStyle name="20% - Ênfase4 5 3 2 2 8" xfId="21588"/>
    <cellStyle name="20% - Ênfase4 5 3 2 2 8 2" xfId="29266"/>
    <cellStyle name="20% - Ênfase4 5 3 2 2 9" xfId="26761"/>
    <cellStyle name="20% - Ênfase4 5 3 2 3" xfId="15078"/>
    <cellStyle name="20% - Ênfase4 5 3 2 3 2" xfId="16359"/>
    <cellStyle name="20% - Ênfase4 5 3 2 3 2 2" xfId="18473"/>
    <cellStyle name="20% - Ênfase4 5 3 2 3 2 2 2" xfId="32869"/>
    <cellStyle name="20% - Ênfase4 5 3 2 3 2 2 3" xfId="25191"/>
    <cellStyle name="20% - Ênfase4 5 3 2 3 2 3" xfId="19726"/>
    <cellStyle name="20% - Ênfase4 5 3 2 3 2 3 2" xfId="34119"/>
    <cellStyle name="20% - Ênfase4 5 3 2 3 2 3 3" xfId="26441"/>
    <cellStyle name="20% - Ênfase4 5 3 2 3 2 4" xfId="23084"/>
    <cellStyle name="20% - Ênfase4 5 3 2 3 2 4 2" xfId="30762"/>
    <cellStyle name="20% - Ênfase4 5 3 2 3 2 5" xfId="28656"/>
    <cellStyle name="20% - Ênfase4 5 3 2 3 2 6" xfId="20978"/>
    <cellStyle name="20% - Ênfase4 5 3 2 3 3" xfId="15718"/>
    <cellStyle name="20% - Ênfase4 5 3 2 3 3 2" xfId="17848"/>
    <cellStyle name="20% - Ênfase4 5 3 2 3 3 2 2" xfId="32244"/>
    <cellStyle name="20% - Ênfase4 5 3 2 3 3 2 3" xfId="24566"/>
    <cellStyle name="20% - Ênfase4 5 3 2 3 3 3" xfId="30137"/>
    <cellStyle name="20% - Ênfase4 5 3 2 3 3 4" xfId="22459"/>
    <cellStyle name="20% - Ênfase4 5 3 2 3 4" xfId="17223"/>
    <cellStyle name="20% - Ênfase4 5 3 2 3 4 2" xfId="31619"/>
    <cellStyle name="20% - Ênfase4 5 3 2 3 4 3" xfId="23941"/>
    <cellStyle name="20% - Ênfase4 5 3 2 3 5" xfId="19101"/>
    <cellStyle name="20% - Ênfase4 5 3 2 3 5 2" xfId="33494"/>
    <cellStyle name="20% - Ênfase4 5 3 2 3 5 3" xfId="25816"/>
    <cellStyle name="20% - Ênfase4 5 3 2 3 6" xfId="21834"/>
    <cellStyle name="20% - Ênfase4 5 3 2 3 6 2" xfId="29512"/>
    <cellStyle name="20% - Ênfase4 5 3 2 3 7" xfId="26764"/>
    <cellStyle name="20% - Ênfase4 5 3 2 3 8" xfId="28031"/>
    <cellStyle name="20% - Ênfase4 5 3 2 3 9" xfId="20353"/>
    <cellStyle name="20% - Ênfase4 5 3 2 4" xfId="15204"/>
    <cellStyle name="20% - Ênfase4 5 3 2 4 2" xfId="16478"/>
    <cellStyle name="20% - Ênfase4 5 3 2 4 2 2" xfId="18592"/>
    <cellStyle name="20% - Ênfase4 5 3 2 4 2 2 2" xfId="32988"/>
    <cellStyle name="20% - Ênfase4 5 3 2 4 2 2 3" xfId="25310"/>
    <cellStyle name="20% - Ênfase4 5 3 2 4 2 3" xfId="19845"/>
    <cellStyle name="20% - Ênfase4 5 3 2 4 2 3 2" xfId="34238"/>
    <cellStyle name="20% - Ênfase4 5 3 2 4 2 3 3" xfId="26560"/>
    <cellStyle name="20% - Ênfase4 5 3 2 4 2 4" xfId="23203"/>
    <cellStyle name="20% - Ênfase4 5 3 2 4 2 4 2" xfId="30881"/>
    <cellStyle name="20% - Ênfase4 5 3 2 4 2 5" xfId="28775"/>
    <cellStyle name="20% - Ênfase4 5 3 2 4 2 6" xfId="21097"/>
    <cellStyle name="20% - Ênfase4 5 3 2 4 3" xfId="15837"/>
    <cellStyle name="20% - Ênfase4 5 3 2 4 3 2" xfId="17967"/>
    <cellStyle name="20% - Ênfase4 5 3 2 4 3 2 2" xfId="32363"/>
    <cellStyle name="20% - Ênfase4 5 3 2 4 3 2 3" xfId="24685"/>
    <cellStyle name="20% - Ênfase4 5 3 2 4 3 3" xfId="30256"/>
    <cellStyle name="20% - Ênfase4 5 3 2 4 3 4" xfId="22578"/>
    <cellStyle name="20% - Ênfase4 5 3 2 4 4" xfId="17342"/>
    <cellStyle name="20% - Ênfase4 5 3 2 4 4 2" xfId="31738"/>
    <cellStyle name="20% - Ênfase4 5 3 2 4 4 3" xfId="24060"/>
    <cellStyle name="20% - Ênfase4 5 3 2 4 5" xfId="19220"/>
    <cellStyle name="20% - Ênfase4 5 3 2 4 5 2" xfId="33613"/>
    <cellStyle name="20% - Ênfase4 5 3 2 4 5 3" xfId="25935"/>
    <cellStyle name="20% - Ênfase4 5 3 2 4 6" xfId="21953"/>
    <cellStyle name="20% - Ênfase4 5 3 2 4 6 2" xfId="29631"/>
    <cellStyle name="20% - Ênfase4 5 3 2 4 7" xfId="26765"/>
    <cellStyle name="20% - Ênfase4 5 3 2 4 8" xfId="28150"/>
    <cellStyle name="20% - Ênfase4 5 3 2 4 9" xfId="20472"/>
    <cellStyle name="20% - Ênfase4 5 3 2 5" xfId="16069"/>
    <cellStyle name="20% - Ênfase4 5 3 2 5 2" xfId="18199"/>
    <cellStyle name="20% - Ênfase4 5 3 2 5 2 2" xfId="32595"/>
    <cellStyle name="20% - Ênfase4 5 3 2 5 2 3" xfId="24917"/>
    <cellStyle name="20% - Ênfase4 5 3 2 5 3" xfId="19452"/>
    <cellStyle name="20% - Ênfase4 5 3 2 5 3 2" xfId="33845"/>
    <cellStyle name="20% - Ênfase4 5 3 2 5 3 3" xfId="26167"/>
    <cellStyle name="20% - Ênfase4 5 3 2 5 4" xfId="22810"/>
    <cellStyle name="20% - Ênfase4 5 3 2 5 4 2" xfId="30488"/>
    <cellStyle name="20% - Ênfase4 5 3 2 5 5" xfId="28382"/>
    <cellStyle name="20% - Ênfase4 5 3 2 5 6" xfId="20704"/>
    <cellStyle name="20% - Ênfase4 5 3 2 6" xfId="15443"/>
    <cellStyle name="20% - Ênfase4 5 3 2 6 2" xfId="17574"/>
    <cellStyle name="20% - Ênfase4 5 3 2 6 2 2" xfId="31970"/>
    <cellStyle name="20% - Ênfase4 5 3 2 6 2 3" xfId="24292"/>
    <cellStyle name="20% - Ênfase4 5 3 2 6 3" xfId="29863"/>
    <cellStyle name="20% - Ênfase4 5 3 2 6 4" xfId="22185"/>
    <cellStyle name="20% - Ênfase4 5 3 2 7" xfId="16960"/>
    <cellStyle name="20% - Ênfase4 5 3 2 7 2" xfId="31357"/>
    <cellStyle name="20% - Ênfase4 5 3 2 7 3" xfId="23679"/>
    <cellStyle name="20% - Ênfase4 5 3 2 8" xfId="18826"/>
    <cellStyle name="20% - Ênfase4 5 3 2 8 2" xfId="33220"/>
    <cellStyle name="20% - Ênfase4 5 3 2 8 3" xfId="25542"/>
    <cellStyle name="20% - Ênfase4 5 3 2 9" xfId="21572"/>
    <cellStyle name="20% - Ênfase4 5 3 2 9 2" xfId="29250"/>
    <cellStyle name="20% - Ênfase4 5 3 3" xfId="15033"/>
    <cellStyle name="20% - Ênfase4 5 3 3 2" xfId="16315"/>
    <cellStyle name="20% - Ênfase4 5 3 3 2 2" xfId="18429"/>
    <cellStyle name="20% - Ênfase4 5 3 3 2 2 2" xfId="32825"/>
    <cellStyle name="20% - Ênfase4 5 3 3 2 2 3" xfId="25147"/>
    <cellStyle name="20% - Ênfase4 5 3 3 2 3" xfId="19682"/>
    <cellStyle name="20% - Ênfase4 5 3 3 2 3 2" xfId="34075"/>
    <cellStyle name="20% - Ênfase4 5 3 3 2 3 3" xfId="26397"/>
    <cellStyle name="20% - Ênfase4 5 3 3 2 4" xfId="23040"/>
    <cellStyle name="20% - Ênfase4 5 3 3 2 4 2" xfId="30718"/>
    <cellStyle name="20% - Ênfase4 5 3 3 2 5" xfId="28612"/>
    <cellStyle name="20% - Ênfase4 5 3 3 2 6" xfId="20934"/>
    <cellStyle name="20% - Ênfase4 5 3 3 3" xfId="15674"/>
    <cellStyle name="20% - Ênfase4 5 3 3 3 2" xfId="17804"/>
    <cellStyle name="20% - Ênfase4 5 3 3 3 2 2" xfId="32200"/>
    <cellStyle name="20% - Ênfase4 5 3 3 3 2 3" xfId="24522"/>
    <cellStyle name="20% - Ênfase4 5 3 3 3 3" xfId="30093"/>
    <cellStyle name="20% - Ênfase4 5 3 3 3 4" xfId="22415"/>
    <cellStyle name="20% - Ênfase4 5 3 3 4" xfId="17179"/>
    <cellStyle name="20% - Ênfase4 5 3 3 4 2" xfId="31575"/>
    <cellStyle name="20% - Ênfase4 5 3 3 4 3" xfId="23897"/>
    <cellStyle name="20% - Ênfase4 5 3 3 5" xfId="19057"/>
    <cellStyle name="20% - Ênfase4 5 3 3 5 2" xfId="33450"/>
    <cellStyle name="20% - Ênfase4 5 3 3 5 3" xfId="25772"/>
    <cellStyle name="20% - Ênfase4 5 3 3 6" xfId="21790"/>
    <cellStyle name="20% - Ênfase4 5 3 3 6 2" xfId="29468"/>
    <cellStyle name="20% - Ênfase4 5 3 3 7" xfId="26766"/>
    <cellStyle name="20% - Ênfase4 5 3 3 8" xfId="27987"/>
    <cellStyle name="20% - Ênfase4 5 3 3 9" xfId="20309"/>
    <cellStyle name="20% - Ênfase4 5 3 4" xfId="15174"/>
    <cellStyle name="20% - Ênfase4 5 3 4 2" xfId="16448"/>
    <cellStyle name="20% - Ênfase4 5 3 4 2 2" xfId="18562"/>
    <cellStyle name="20% - Ênfase4 5 3 4 2 2 2" xfId="32958"/>
    <cellStyle name="20% - Ênfase4 5 3 4 2 2 3" xfId="25280"/>
    <cellStyle name="20% - Ênfase4 5 3 4 2 3" xfId="19815"/>
    <cellStyle name="20% - Ênfase4 5 3 4 2 3 2" xfId="34208"/>
    <cellStyle name="20% - Ênfase4 5 3 4 2 3 3" xfId="26530"/>
    <cellStyle name="20% - Ênfase4 5 3 4 2 4" xfId="23173"/>
    <cellStyle name="20% - Ênfase4 5 3 4 2 4 2" xfId="30851"/>
    <cellStyle name="20% - Ênfase4 5 3 4 2 5" xfId="28745"/>
    <cellStyle name="20% - Ênfase4 5 3 4 2 6" xfId="21067"/>
    <cellStyle name="20% - Ênfase4 5 3 4 3" xfId="15807"/>
    <cellStyle name="20% - Ênfase4 5 3 4 3 2" xfId="17937"/>
    <cellStyle name="20% - Ênfase4 5 3 4 3 2 2" xfId="32333"/>
    <cellStyle name="20% - Ênfase4 5 3 4 3 2 3" xfId="24655"/>
    <cellStyle name="20% - Ênfase4 5 3 4 3 3" xfId="30226"/>
    <cellStyle name="20% - Ênfase4 5 3 4 3 4" xfId="22548"/>
    <cellStyle name="20% - Ênfase4 5 3 4 4" xfId="17312"/>
    <cellStyle name="20% - Ênfase4 5 3 4 4 2" xfId="31708"/>
    <cellStyle name="20% - Ênfase4 5 3 4 4 3" xfId="24030"/>
    <cellStyle name="20% - Ênfase4 5 3 4 5" xfId="19190"/>
    <cellStyle name="20% - Ênfase4 5 3 4 5 2" xfId="33583"/>
    <cellStyle name="20% - Ênfase4 5 3 4 5 3" xfId="25905"/>
    <cellStyle name="20% - Ênfase4 5 3 4 6" xfId="21923"/>
    <cellStyle name="20% - Ênfase4 5 3 4 6 2" xfId="29601"/>
    <cellStyle name="20% - Ênfase4 5 3 4 7" xfId="26767"/>
    <cellStyle name="20% - Ênfase4 5 3 4 8" xfId="28120"/>
    <cellStyle name="20% - Ênfase4 5 3 4 9" xfId="20442"/>
    <cellStyle name="20% - Ênfase4 5 3 5" xfId="16039"/>
    <cellStyle name="20% - Ênfase4 5 3 5 2" xfId="18169"/>
    <cellStyle name="20% - Ênfase4 5 3 5 2 2" xfId="32565"/>
    <cellStyle name="20% - Ênfase4 5 3 5 2 3" xfId="24887"/>
    <cellStyle name="20% - Ênfase4 5 3 5 3" xfId="19422"/>
    <cellStyle name="20% - Ênfase4 5 3 5 3 2" xfId="33815"/>
    <cellStyle name="20% - Ênfase4 5 3 5 3 3" xfId="26137"/>
    <cellStyle name="20% - Ênfase4 5 3 5 4" xfId="22780"/>
    <cellStyle name="20% - Ênfase4 5 3 5 4 2" xfId="30458"/>
    <cellStyle name="20% - Ênfase4 5 3 5 5" xfId="28352"/>
    <cellStyle name="20% - Ênfase4 5 3 5 6" xfId="20674"/>
    <cellStyle name="20% - Ênfase4 5 3 6" xfId="15412"/>
    <cellStyle name="20% - Ênfase4 5 3 6 2" xfId="17544"/>
    <cellStyle name="20% - Ênfase4 5 3 6 2 2" xfId="31940"/>
    <cellStyle name="20% - Ênfase4 5 3 6 2 3" xfId="24262"/>
    <cellStyle name="20% - Ênfase4 5 3 6 3" xfId="29833"/>
    <cellStyle name="20% - Ênfase4 5 3 6 4" xfId="22155"/>
    <cellStyle name="20% - Ênfase4 5 3 7" xfId="16930"/>
    <cellStyle name="20% - Ênfase4 5 3 7 2" xfId="31327"/>
    <cellStyle name="20% - Ênfase4 5 3 7 3" xfId="23649"/>
    <cellStyle name="20% - Ênfase4 5 3 8" xfId="18795"/>
    <cellStyle name="20% - Ênfase4 5 3 8 2" xfId="33190"/>
    <cellStyle name="20% - Ênfase4 5 3 8 3" xfId="25512"/>
    <cellStyle name="20% - Ênfase4 5 3 9" xfId="21542"/>
    <cellStyle name="20% - Ênfase4 5 3 9 2" xfId="29220"/>
    <cellStyle name="20% - Ênfase4 5 4" xfId="7947"/>
    <cellStyle name="20% - Ênfase4 5 4 2" xfId="11617"/>
    <cellStyle name="20% - Ênfase4 5 5" xfId="4666"/>
    <cellStyle name="20% - Ênfase4 50" xfId="2479"/>
    <cellStyle name="20% - Ênfase4 50 2" xfId="7193"/>
    <cellStyle name="20% - Ênfase4 50 2 2" xfId="10658"/>
    <cellStyle name="20% - Ênfase4 50 2 2 2" xfId="11618"/>
    <cellStyle name="20% - Ênfase4 50 3" xfId="9129"/>
    <cellStyle name="20% - Ênfase4 50 3 2" xfId="11619"/>
    <cellStyle name="20% - Ênfase4 50 4" xfId="4668"/>
    <cellStyle name="20% - Ênfase4 51" xfId="2480"/>
    <cellStyle name="20% - Ênfase4 51 2" xfId="9130"/>
    <cellStyle name="20% - Ênfase4 51 2 2" xfId="11620"/>
    <cellStyle name="20% - Ênfase4 51 3" xfId="4669"/>
    <cellStyle name="20% - Ênfase4 52" xfId="3879"/>
    <cellStyle name="20% - Ênfase4 52 2" xfId="10476"/>
    <cellStyle name="20% - Ênfase4 52 2 2" xfId="11621"/>
    <cellStyle name="20% - Ênfase4 52 3" xfId="4670"/>
    <cellStyle name="20% - Ênfase4 53" xfId="3961"/>
    <cellStyle name="20% - Ênfase4 53 2" xfId="10550"/>
    <cellStyle name="20% - Ênfase4 53 2 2" xfId="11622"/>
    <cellStyle name="20% - Ênfase4 53 3" xfId="7081"/>
    <cellStyle name="20% - Ênfase4 54" xfId="3976"/>
    <cellStyle name="20% - Ênfase4 54 2" xfId="10564"/>
    <cellStyle name="20% - Ênfase4 54 2 2" xfId="11623"/>
    <cellStyle name="20% - Ênfase4 54 3" xfId="7082"/>
    <cellStyle name="20% - Ênfase4 55" xfId="3991"/>
    <cellStyle name="20% - Ênfase4 55 2" xfId="10578"/>
    <cellStyle name="20% - Ênfase4 55 2 2" xfId="11624"/>
    <cellStyle name="20% - Ênfase4 55 3" xfId="7083"/>
    <cellStyle name="20% - Ênfase4 56" xfId="1882"/>
    <cellStyle name="20% - Ênfase4 56 2" xfId="4126"/>
    <cellStyle name="20% - Ênfase4 56 2 2" xfId="11625"/>
    <cellStyle name="20% - Ênfase4 56 2 3" xfId="10592"/>
    <cellStyle name="20% - Ênfase4 56 3" xfId="7084"/>
    <cellStyle name="20% - Ênfase4 57" xfId="4143"/>
    <cellStyle name="20% - Ênfase4 57 2" xfId="10608"/>
    <cellStyle name="20% - Ênfase4 57 2 2" xfId="11626"/>
    <cellStyle name="20% - Ênfase4 57 3" xfId="7085"/>
    <cellStyle name="20% - Ênfase4 58" xfId="7143"/>
    <cellStyle name="20% - Ênfase4 58 2" xfId="10623"/>
    <cellStyle name="20% - Ênfase4 58 2 2" xfId="11627"/>
    <cellStyle name="20% - Ênfase4 59" xfId="7163"/>
    <cellStyle name="20% - Ênfase4 59 2" xfId="10637"/>
    <cellStyle name="20% - Ênfase4 59 2 2" xfId="11628"/>
    <cellStyle name="20% - Ênfase4 6" xfId="1888"/>
    <cellStyle name="20% - Ênfase4 6 2" xfId="7948"/>
    <cellStyle name="20% - Ênfase4 6 2 2" xfId="11629"/>
    <cellStyle name="20% - Ênfase4 6 3" xfId="4671"/>
    <cellStyle name="20% - Ênfase4 60" xfId="7900"/>
    <cellStyle name="20% - Ênfase4 61" xfId="7942"/>
    <cellStyle name="20% - Ênfase4 61 2" xfId="11370"/>
    <cellStyle name="20% - Ênfase4 62" xfId="11349"/>
    <cellStyle name="20% - Ênfase4 63" xfId="16113"/>
    <cellStyle name="20% - Ênfase4 63 2" xfId="18243"/>
    <cellStyle name="20% - Ênfase4 63 2 2" xfId="32639"/>
    <cellStyle name="20% - Ênfase4 63 2 3" xfId="24961"/>
    <cellStyle name="20% - Ênfase4 63 3" xfId="19496"/>
    <cellStyle name="20% - Ênfase4 63 3 2" xfId="33889"/>
    <cellStyle name="20% - Ênfase4 63 3 3" xfId="26211"/>
    <cellStyle name="20% - Ênfase4 63 4" xfId="22854"/>
    <cellStyle name="20% - Ênfase4 63 4 2" xfId="30532"/>
    <cellStyle name="20% - Ênfase4 63 5" xfId="28426"/>
    <cellStyle name="20% - Ênfase4 63 6" xfId="20748"/>
    <cellStyle name="20% - Ênfase4 64" xfId="15488"/>
    <cellStyle name="20% - Ênfase4 64 2" xfId="17618"/>
    <cellStyle name="20% - Ênfase4 64 2 2" xfId="32014"/>
    <cellStyle name="20% - Ênfase4 64 2 3" xfId="24336"/>
    <cellStyle name="20% - Ênfase4 64 3" xfId="29907"/>
    <cellStyle name="20% - Ênfase4 64 4" xfId="22229"/>
    <cellStyle name="20% - Ênfase4 65" xfId="16523"/>
    <cellStyle name="20% - Ênfase4 65 2" xfId="30925"/>
    <cellStyle name="20% - Ênfase4 65 3" xfId="23247"/>
    <cellStyle name="20% - Ênfase4 66" xfId="18871"/>
    <cellStyle name="20% - Ênfase4 66 2" xfId="33264"/>
    <cellStyle name="20% - Ênfase4 66 3" xfId="25586"/>
    <cellStyle name="20% - Ênfase4 67" xfId="21371"/>
    <cellStyle name="20% - Ênfase4 67 2" xfId="29049"/>
    <cellStyle name="20% - Ênfase4 68" xfId="26604"/>
    <cellStyle name="20% - Ênfase4 69" xfId="27801"/>
    <cellStyle name="20% - Ênfase4 7" xfId="1889"/>
    <cellStyle name="20% - Ênfase4 7 2" xfId="7949"/>
    <cellStyle name="20% - Ênfase4 7 2 2" xfId="11630"/>
    <cellStyle name="20% - Ênfase4 7 3" xfId="4672"/>
    <cellStyle name="20% - Ênfase4 70" xfId="20123"/>
    <cellStyle name="20% - Ênfase4 8" xfId="1890"/>
    <cellStyle name="20% - Ênfase4 8 2" xfId="7950"/>
    <cellStyle name="20% - Ênfase4 8 2 2" xfId="11631"/>
    <cellStyle name="20% - Ênfase4 8 3" xfId="4673"/>
    <cellStyle name="20% - Ênfase4 9" xfId="1891"/>
    <cellStyle name="20% - Ênfase4 9 2" xfId="7951"/>
    <cellStyle name="20% - Ênfase4 9 2 2" xfId="11632"/>
    <cellStyle name="20% - Ênfase4 9 3" xfId="4674"/>
    <cellStyle name="20% - Ênfase5 10" xfId="1893"/>
    <cellStyle name="20% - Ênfase5 10 2" xfId="7953"/>
    <cellStyle name="20% - Ênfase5 10 2 2" xfId="11633"/>
    <cellStyle name="20% - Ênfase5 10 3" xfId="4675"/>
    <cellStyle name="20% - Ênfase5 11" xfId="2481"/>
    <cellStyle name="20% - Ênfase5 11 2" xfId="9131"/>
    <cellStyle name="20% - Ênfase5 11 2 2" xfId="11634"/>
    <cellStyle name="20% - Ênfase5 11 3" xfId="4676"/>
    <cellStyle name="20% - Ênfase5 12" xfId="2482"/>
    <cellStyle name="20% - Ênfase5 12 2" xfId="9132"/>
    <cellStyle name="20% - Ênfase5 12 2 2" xfId="11635"/>
    <cellStyle name="20% - Ênfase5 12 3" xfId="4677"/>
    <cellStyle name="20% - Ênfase5 13" xfId="2483"/>
    <cellStyle name="20% - Ênfase5 13 2" xfId="9133"/>
    <cellStyle name="20% - Ênfase5 13 2 2" xfId="11636"/>
    <cellStyle name="20% - Ênfase5 13 3" xfId="4678"/>
    <cellStyle name="20% - Ênfase5 14" xfId="2484"/>
    <cellStyle name="20% - Ênfase5 14 2" xfId="9134"/>
    <cellStyle name="20% - Ênfase5 14 2 2" xfId="11637"/>
    <cellStyle name="20% - Ênfase5 14 3" xfId="4679"/>
    <cellStyle name="20% - Ênfase5 15" xfId="2485"/>
    <cellStyle name="20% - Ênfase5 15 2" xfId="9135"/>
    <cellStyle name="20% - Ênfase5 15 2 2" xfId="11638"/>
    <cellStyle name="20% - Ênfase5 15 3" xfId="4680"/>
    <cellStyle name="20% - Ênfase5 16" xfId="2486"/>
    <cellStyle name="20% - Ênfase5 16 2" xfId="9136"/>
    <cellStyle name="20% - Ênfase5 16 2 2" xfId="11639"/>
    <cellStyle name="20% - Ênfase5 16 3" xfId="4681"/>
    <cellStyle name="20% - Ênfase5 17" xfId="2487"/>
    <cellStyle name="20% - Ênfase5 17 2" xfId="9137"/>
    <cellStyle name="20% - Ênfase5 17 2 2" xfId="11640"/>
    <cellStyle name="20% - Ênfase5 17 3" xfId="4682"/>
    <cellStyle name="20% - Ênfase5 18" xfId="2488"/>
    <cellStyle name="20% - Ênfase5 18 2" xfId="9138"/>
    <cellStyle name="20% - Ênfase5 18 2 2" xfId="11641"/>
    <cellStyle name="20% - Ênfase5 18 3" xfId="4683"/>
    <cellStyle name="20% - Ênfase5 19" xfId="2489"/>
    <cellStyle name="20% - Ênfase5 19 2" xfId="9139"/>
    <cellStyle name="20% - Ênfase5 19 2 2" xfId="11642"/>
    <cellStyle name="20% - Ênfase5 19 3" xfId="4684"/>
    <cellStyle name="20% - Ênfase5 2" xfId="1894"/>
    <cellStyle name="20% - Ênfase5 2 2" xfId="7954"/>
    <cellStyle name="20% - Ênfase5 2 2 2" xfId="11643"/>
    <cellStyle name="20% - Ênfase5 2 3" xfId="4685"/>
    <cellStyle name="20% - Ênfase5 2 4" xfId="26636"/>
    <cellStyle name="20% - Ênfase5 20" xfId="2490"/>
    <cellStyle name="20% - Ênfase5 20 2" xfId="9140"/>
    <cellStyle name="20% - Ênfase5 20 2 2" xfId="11644"/>
    <cellStyle name="20% - Ênfase5 20 3" xfId="4686"/>
    <cellStyle name="20% - Ênfase5 21" xfId="2491"/>
    <cellStyle name="20% - Ênfase5 21 2" xfId="9141"/>
    <cellStyle name="20% - Ênfase5 21 2 2" xfId="11645"/>
    <cellStyle name="20% - Ênfase5 21 3" xfId="4687"/>
    <cellStyle name="20% - Ênfase5 22" xfId="2492"/>
    <cellStyle name="20% - Ênfase5 22 2" xfId="9142"/>
    <cellStyle name="20% - Ênfase5 22 2 2" xfId="11646"/>
    <cellStyle name="20% - Ênfase5 22 3" xfId="4688"/>
    <cellStyle name="20% - Ênfase5 23" xfId="2493"/>
    <cellStyle name="20% - Ênfase5 23 2" xfId="9143"/>
    <cellStyle name="20% - Ênfase5 23 2 2" xfId="11647"/>
    <cellStyle name="20% - Ênfase5 23 3" xfId="4689"/>
    <cellStyle name="20% - Ênfase5 24" xfId="2494"/>
    <cellStyle name="20% - Ênfase5 24 2" xfId="9144"/>
    <cellStyle name="20% - Ênfase5 24 2 2" xfId="11648"/>
    <cellStyle name="20% - Ênfase5 24 3" xfId="4690"/>
    <cellStyle name="20% - Ênfase5 25" xfId="2495"/>
    <cellStyle name="20% - Ênfase5 25 2" xfId="9145"/>
    <cellStyle name="20% - Ênfase5 25 2 2" xfId="11649"/>
    <cellStyle name="20% - Ênfase5 25 3" xfId="4691"/>
    <cellStyle name="20% - Ênfase5 26" xfId="2496"/>
    <cellStyle name="20% - Ênfase5 26 2" xfId="9146"/>
    <cellStyle name="20% - Ênfase5 26 2 2" xfId="11650"/>
    <cellStyle name="20% - Ênfase5 26 3" xfId="4692"/>
    <cellStyle name="20% - Ênfase5 27" xfId="2497"/>
    <cellStyle name="20% - Ênfase5 27 2" xfId="9147"/>
    <cellStyle name="20% - Ênfase5 27 2 2" xfId="11651"/>
    <cellStyle name="20% - Ênfase5 27 3" xfId="4693"/>
    <cellStyle name="20% - Ênfase5 28" xfId="2498"/>
    <cellStyle name="20% - Ênfase5 28 2" xfId="9148"/>
    <cellStyle name="20% - Ênfase5 28 2 2" xfId="11652"/>
    <cellStyle name="20% - Ênfase5 28 3" xfId="4694"/>
    <cellStyle name="20% - Ênfase5 29" xfId="2499"/>
    <cellStyle name="20% - Ênfase5 29 2" xfId="9149"/>
    <cellStyle name="20% - Ênfase5 29 2 2" xfId="11653"/>
    <cellStyle name="20% - Ênfase5 29 3" xfId="4695"/>
    <cellStyle name="20% - Ênfase5 3" xfId="1895"/>
    <cellStyle name="20% - Ênfase5 3 2" xfId="7955"/>
    <cellStyle name="20% - Ênfase5 3 2 2" xfId="11654"/>
    <cellStyle name="20% - Ênfase5 3 3" xfId="4696"/>
    <cellStyle name="20% - Ênfase5 3 4" xfId="26652"/>
    <cellStyle name="20% - Ênfase5 30" xfId="2500"/>
    <cellStyle name="20% - Ênfase5 30 2" xfId="9150"/>
    <cellStyle name="20% - Ênfase5 30 2 2" xfId="11655"/>
    <cellStyle name="20% - Ênfase5 30 3" xfId="4697"/>
    <cellStyle name="20% - Ênfase5 31" xfId="2501"/>
    <cellStyle name="20% - Ênfase5 31 2" xfId="9151"/>
    <cellStyle name="20% - Ênfase5 31 2 2" xfId="11656"/>
    <cellStyle name="20% - Ênfase5 31 3" xfId="4698"/>
    <cellStyle name="20% - Ênfase5 32" xfId="2502"/>
    <cellStyle name="20% - Ênfase5 32 2" xfId="9152"/>
    <cellStyle name="20% - Ênfase5 32 2 2" xfId="11657"/>
    <cellStyle name="20% - Ênfase5 32 3" xfId="4699"/>
    <cellStyle name="20% - Ênfase5 33" xfId="2503"/>
    <cellStyle name="20% - Ênfase5 33 2" xfId="9153"/>
    <cellStyle name="20% - Ênfase5 33 2 2" xfId="11658"/>
    <cellStyle name="20% - Ênfase5 33 3" xfId="4700"/>
    <cellStyle name="20% - Ênfase5 34" xfId="2504"/>
    <cellStyle name="20% - Ênfase5 34 2" xfId="9154"/>
    <cellStyle name="20% - Ênfase5 34 2 2" xfId="11659"/>
    <cellStyle name="20% - Ênfase5 34 3" xfId="4701"/>
    <cellStyle name="20% - Ênfase5 35" xfId="2505"/>
    <cellStyle name="20% - Ênfase5 35 2" xfId="9155"/>
    <cellStyle name="20% - Ênfase5 35 2 2" xfId="11660"/>
    <cellStyle name="20% - Ênfase5 35 3" xfId="4702"/>
    <cellStyle name="20% - Ênfase5 36" xfId="2506"/>
    <cellStyle name="20% - Ênfase5 36 2" xfId="9156"/>
    <cellStyle name="20% - Ênfase5 36 2 2" xfId="11661"/>
    <cellStyle name="20% - Ênfase5 36 3" xfId="4703"/>
    <cellStyle name="20% - Ênfase5 37" xfId="2507"/>
    <cellStyle name="20% - Ênfase5 37 2" xfId="9157"/>
    <cellStyle name="20% - Ênfase5 37 2 2" xfId="11662"/>
    <cellStyle name="20% - Ênfase5 37 3" xfId="4704"/>
    <cellStyle name="20% - Ênfase5 38" xfId="2508"/>
    <cellStyle name="20% - Ênfase5 38 2" xfId="9158"/>
    <cellStyle name="20% - Ênfase5 38 2 2" xfId="11663"/>
    <cellStyle name="20% - Ênfase5 38 3" xfId="4705"/>
    <cellStyle name="20% - Ênfase5 39" xfId="2509"/>
    <cellStyle name="20% - Ênfase5 39 2" xfId="9159"/>
    <cellStyle name="20% - Ênfase5 39 2 2" xfId="11664"/>
    <cellStyle name="20% - Ênfase5 39 3" xfId="4706"/>
    <cellStyle name="20% - Ênfase5 4" xfId="1896"/>
    <cellStyle name="20% - Ênfase5 4 2" xfId="3911"/>
    <cellStyle name="20% - Ênfase5 4 2 2" xfId="10505"/>
    <cellStyle name="20% - Ênfase5 4 2 2 2" xfId="11665"/>
    <cellStyle name="20% - Ênfase5 4 2 3" xfId="4708"/>
    <cellStyle name="20% - Ênfase5 4 3" xfId="7194"/>
    <cellStyle name="20% - Ênfase5 4 3 2" xfId="10659"/>
    <cellStyle name="20% - Ênfase5 4 3 2 2" xfId="11666"/>
    <cellStyle name="20% - Ênfase5 4 4" xfId="7956"/>
    <cellStyle name="20% - Ênfase5 4 4 2" xfId="11667"/>
    <cellStyle name="20% - Ênfase5 4 5" xfId="4707"/>
    <cellStyle name="20% - Ênfase5 40" xfId="2510"/>
    <cellStyle name="20% - Ênfase5 40 2" xfId="9160"/>
    <cellStyle name="20% - Ênfase5 40 2 2" xfId="11668"/>
    <cellStyle name="20% - Ênfase5 40 3" xfId="4709"/>
    <cellStyle name="20% - Ênfase5 41" xfId="2511"/>
    <cellStyle name="20% - Ênfase5 41 2" xfId="9161"/>
    <cellStyle name="20% - Ênfase5 41 2 2" xfId="11669"/>
    <cellStyle name="20% - Ênfase5 41 3" xfId="4710"/>
    <cellStyle name="20% - Ênfase5 42" xfId="2512"/>
    <cellStyle name="20% - Ênfase5 42 2" xfId="9162"/>
    <cellStyle name="20% - Ênfase5 42 2 2" xfId="11670"/>
    <cellStyle name="20% - Ênfase5 42 3" xfId="4711"/>
    <cellStyle name="20% - Ênfase5 43" xfId="2513"/>
    <cellStyle name="20% - Ênfase5 43 2" xfId="9163"/>
    <cellStyle name="20% - Ênfase5 43 2 2" xfId="11671"/>
    <cellStyle name="20% - Ênfase5 43 3" xfId="4712"/>
    <cellStyle name="20% - Ênfase5 44" xfId="2514"/>
    <cellStyle name="20% - Ênfase5 44 2" xfId="9164"/>
    <cellStyle name="20% - Ênfase5 44 2 2" xfId="11672"/>
    <cellStyle name="20% - Ênfase5 44 3" xfId="4713"/>
    <cellStyle name="20% - Ênfase5 45" xfId="2515"/>
    <cellStyle name="20% - Ênfase5 45 2" xfId="9165"/>
    <cellStyle name="20% - Ênfase5 45 2 2" xfId="11673"/>
    <cellStyle name="20% - Ênfase5 45 3" xfId="4714"/>
    <cellStyle name="20% - Ênfase5 46" xfId="2516"/>
    <cellStyle name="20% - Ênfase5 46 2" xfId="9166"/>
    <cellStyle name="20% - Ênfase5 46 2 2" xfId="11674"/>
    <cellStyle name="20% - Ênfase5 46 3" xfId="4715"/>
    <cellStyle name="20% - Ênfase5 47" xfId="2517"/>
    <cellStyle name="20% - Ênfase5 47 2" xfId="9167"/>
    <cellStyle name="20% - Ênfase5 47 2 2" xfId="11675"/>
    <cellStyle name="20% - Ênfase5 47 3" xfId="4716"/>
    <cellStyle name="20% - Ênfase5 48" xfId="2518"/>
    <cellStyle name="20% - Ênfase5 48 2" xfId="9168"/>
    <cellStyle name="20% - Ênfase5 48 2 2" xfId="11676"/>
    <cellStyle name="20% - Ênfase5 48 3" xfId="4717"/>
    <cellStyle name="20% - Ênfase5 49" xfId="2519"/>
    <cellStyle name="20% - Ênfase5 49 2" xfId="7195"/>
    <cellStyle name="20% - Ênfase5 49 2 2" xfId="10660"/>
    <cellStyle name="20% - Ênfase5 49 2 2 2" xfId="11677"/>
    <cellStyle name="20% - Ênfase5 49 3" xfId="9169"/>
    <cellStyle name="20% - Ênfase5 49 3 2" xfId="11678"/>
    <cellStyle name="20% - Ênfase5 49 4" xfId="4718"/>
    <cellStyle name="20% - Ênfase5 5" xfId="1897"/>
    <cellStyle name="20% - Ênfase5 5 2" xfId="3902"/>
    <cellStyle name="20% - Ênfase5 5 2 10" xfId="21173"/>
    <cellStyle name="20% - Ênfase5 5 2 10 2" xfId="28851"/>
    <cellStyle name="20% - Ênfase5 5 2 11" xfId="26768"/>
    <cellStyle name="20% - Ênfase5 5 2 12" xfId="27633"/>
    <cellStyle name="20% - Ênfase5 5 2 13" xfId="19955"/>
    <cellStyle name="20% - Ênfase5 5 2 2" xfId="4111"/>
    <cellStyle name="20% - Ênfase5 5 2 2 10" xfId="21227"/>
    <cellStyle name="20% - Ênfase5 5 2 2 10 2" xfId="28905"/>
    <cellStyle name="20% - Ênfase5 5 2 2 11" xfId="26769"/>
    <cellStyle name="20% - Ênfase5 5 2 2 12" xfId="27689"/>
    <cellStyle name="20% - Ênfase5 5 2 2 13" xfId="20011"/>
    <cellStyle name="20% - Ênfase5 5 2 2 2" xfId="4306"/>
    <cellStyle name="20% - Ênfase5 5 2 2 2 10" xfId="26770"/>
    <cellStyle name="20% - Ênfase5 5 2 2 2 11" xfId="27774"/>
    <cellStyle name="20% - Ênfase5 5 2 2 2 12" xfId="20096"/>
    <cellStyle name="20% - Ênfase5 5 2 2 2 2" xfId="15104"/>
    <cellStyle name="20% - Ênfase5 5 2 2 2 2 2" xfId="16385"/>
    <cellStyle name="20% - Ênfase5 5 2 2 2 2 2 2" xfId="18499"/>
    <cellStyle name="20% - Ênfase5 5 2 2 2 2 2 2 2" xfId="32895"/>
    <cellStyle name="20% - Ênfase5 5 2 2 2 2 2 2 3" xfId="25217"/>
    <cellStyle name="20% - Ênfase5 5 2 2 2 2 2 3" xfId="19752"/>
    <cellStyle name="20% - Ênfase5 5 2 2 2 2 2 3 2" xfId="34145"/>
    <cellStyle name="20% - Ênfase5 5 2 2 2 2 2 3 3" xfId="26467"/>
    <cellStyle name="20% - Ênfase5 5 2 2 2 2 2 4" xfId="23110"/>
    <cellStyle name="20% - Ênfase5 5 2 2 2 2 2 4 2" xfId="30788"/>
    <cellStyle name="20% - Ênfase5 5 2 2 2 2 2 5" xfId="28682"/>
    <cellStyle name="20% - Ênfase5 5 2 2 2 2 2 6" xfId="21004"/>
    <cellStyle name="20% - Ênfase5 5 2 2 2 2 3" xfId="15744"/>
    <cellStyle name="20% - Ênfase5 5 2 2 2 2 3 2" xfId="17874"/>
    <cellStyle name="20% - Ênfase5 5 2 2 2 2 3 2 2" xfId="32270"/>
    <cellStyle name="20% - Ênfase5 5 2 2 2 2 3 2 3" xfId="24592"/>
    <cellStyle name="20% - Ênfase5 5 2 2 2 2 3 3" xfId="30163"/>
    <cellStyle name="20% - Ênfase5 5 2 2 2 2 3 4" xfId="22485"/>
    <cellStyle name="20% - Ênfase5 5 2 2 2 2 4" xfId="17249"/>
    <cellStyle name="20% - Ênfase5 5 2 2 2 2 4 2" xfId="31645"/>
    <cellStyle name="20% - Ênfase5 5 2 2 2 2 4 3" xfId="23967"/>
    <cellStyle name="20% - Ênfase5 5 2 2 2 2 5" xfId="19127"/>
    <cellStyle name="20% - Ênfase5 5 2 2 2 2 5 2" xfId="33520"/>
    <cellStyle name="20% - Ênfase5 5 2 2 2 2 5 3" xfId="25842"/>
    <cellStyle name="20% - Ênfase5 5 2 2 2 2 6" xfId="21860"/>
    <cellStyle name="20% - Ênfase5 5 2 2 2 2 6 2" xfId="29538"/>
    <cellStyle name="20% - Ênfase5 5 2 2 2 2 7" xfId="26771"/>
    <cellStyle name="20% - Ênfase5 5 2 2 2 2 8" xfId="28057"/>
    <cellStyle name="20% - Ênfase5 5 2 2 2 2 9" xfId="20379"/>
    <cellStyle name="20% - Ênfase5 5 2 2 2 3" xfId="15120"/>
    <cellStyle name="20% - Ênfase5 5 2 2 2 3 2" xfId="16401"/>
    <cellStyle name="20% - Ênfase5 5 2 2 2 3 2 2" xfId="18515"/>
    <cellStyle name="20% - Ênfase5 5 2 2 2 3 2 2 2" xfId="32911"/>
    <cellStyle name="20% - Ênfase5 5 2 2 2 3 2 2 3" xfId="25233"/>
    <cellStyle name="20% - Ênfase5 5 2 2 2 3 2 3" xfId="19768"/>
    <cellStyle name="20% - Ênfase5 5 2 2 2 3 2 3 2" xfId="34161"/>
    <cellStyle name="20% - Ênfase5 5 2 2 2 3 2 3 3" xfId="26483"/>
    <cellStyle name="20% - Ênfase5 5 2 2 2 3 2 4" xfId="23126"/>
    <cellStyle name="20% - Ênfase5 5 2 2 2 3 2 4 2" xfId="30804"/>
    <cellStyle name="20% - Ênfase5 5 2 2 2 3 2 5" xfId="28698"/>
    <cellStyle name="20% - Ênfase5 5 2 2 2 3 2 6" xfId="21020"/>
    <cellStyle name="20% - Ênfase5 5 2 2 2 3 3" xfId="15760"/>
    <cellStyle name="20% - Ênfase5 5 2 2 2 3 3 2" xfId="17890"/>
    <cellStyle name="20% - Ênfase5 5 2 2 2 3 3 2 2" xfId="32286"/>
    <cellStyle name="20% - Ênfase5 5 2 2 2 3 3 2 3" xfId="24608"/>
    <cellStyle name="20% - Ênfase5 5 2 2 2 3 3 3" xfId="30179"/>
    <cellStyle name="20% - Ênfase5 5 2 2 2 3 3 4" xfId="22501"/>
    <cellStyle name="20% - Ênfase5 5 2 2 2 3 4" xfId="17265"/>
    <cellStyle name="20% - Ênfase5 5 2 2 2 3 4 2" xfId="31661"/>
    <cellStyle name="20% - Ênfase5 5 2 2 2 3 4 3" xfId="23983"/>
    <cellStyle name="20% - Ênfase5 5 2 2 2 3 5" xfId="19143"/>
    <cellStyle name="20% - Ênfase5 5 2 2 2 3 5 2" xfId="33536"/>
    <cellStyle name="20% - Ênfase5 5 2 2 2 3 5 3" xfId="25858"/>
    <cellStyle name="20% - Ênfase5 5 2 2 2 3 6" xfId="21876"/>
    <cellStyle name="20% - Ênfase5 5 2 2 2 3 6 2" xfId="29554"/>
    <cellStyle name="20% - Ênfase5 5 2 2 2 3 7" xfId="26772"/>
    <cellStyle name="20% - Ênfase5 5 2 2 2 3 8" xfId="28073"/>
    <cellStyle name="20% - Ênfase5 5 2 2 2 3 9" xfId="20395"/>
    <cellStyle name="20% - Ênfase5 5 2 2 2 4" xfId="15222"/>
    <cellStyle name="20% - Ênfase5 5 2 2 2 4 2" xfId="16495"/>
    <cellStyle name="20% - Ênfase5 5 2 2 2 4 2 2" xfId="18609"/>
    <cellStyle name="20% - Ênfase5 5 2 2 2 4 2 2 2" xfId="33005"/>
    <cellStyle name="20% - Ênfase5 5 2 2 2 4 2 2 3" xfId="25327"/>
    <cellStyle name="20% - Ênfase5 5 2 2 2 4 2 3" xfId="19862"/>
    <cellStyle name="20% - Ênfase5 5 2 2 2 4 2 3 2" xfId="34255"/>
    <cellStyle name="20% - Ênfase5 5 2 2 2 4 2 3 3" xfId="26577"/>
    <cellStyle name="20% - Ênfase5 5 2 2 2 4 2 4" xfId="23220"/>
    <cellStyle name="20% - Ênfase5 5 2 2 2 4 2 4 2" xfId="30898"/>
    <cellStyle name="20% - Ênfase5 5 2 2 2 4 2 5" xfId="28792"/>
    <cellStyle name="20% - Ênfase5 5 2 2 2 4 2 6" xfId="21114"/>
    <cellStyle name="20% - Ênfase5 5 2 2 2 4 3" xfId="15854"/>
    <cellStyle name="20% - Ênfase5 5 2 2 2 4 3 2" xfId="17984"/>
    <cellStyle name="20% - Ênfase5 5 2 2 2 4 3 2 2" xfId="32380"/>
    <cellStyle name="20% - Ênfase5 5 2 2 2 4 3 2 3" xfId="24702"/>
    <cellStyle name="20% - Ênfase5 5 2 2 2 4 3 3" xfId="30273"/>
    <cellStyle name="20% - Ênfase5 5 2 2 2 4 3 4" xfId="22595"/>
    <cellStyle name="20% - Ênfase5 5 2 2 2 4 4" xfId="17359"/>
    <cellStyle name="20% - Ênfase5 5 2 2 2 4 4 2" xfId="31755"/>
    <cellStyle name="20% - Ênfase5 5 2 2 2 4 4 3" xfId="24077"/>
    <cellStyle name="20% - Ênfase5 5 2 2 2 4 5" xfId="19237"/>
    <cellStyle name="20% - Ênfase5 5 2 2 2 4 5 2" xfId="33630"/>
    <cellStyle name="20% - Ênfase5 5 2 2 2 4 5 3" xfId="25952"/>
    <cellStyle name="20% - Ênfase5 5 2 2 2 4 6" xfId="21970"/>
    <cellStyle name="20% - Ênfase5 5 2 2 2 4 6 2" xfId="29648"/>
    <cellStyle name="20% - Ênfase5 5 2 2 2 4 7" xfId="26773"/>
    <cellStyle name="20% - Ênfase5 5 2 2 2 4 8" xfId="28167"/>
    <cellStyle name="20% - Ênfase5 5 2 2 2 4 9" xfId="20489"/>
    <cellStyle name="20% - Ênfase5 5 2 2 2 5" xfId="11679"/>
    <cellStyle name="20% - Ênfase5 5 2 2 2 5 2" xfId="16086"/>
    <cellStyle name="20% - Ênfase5 5 2 2 2 5 2 2" xfId="18216"/>
    <cellStyle name="20% - Ênfase5 5 2 2 2 5 2 2 2" xfId="32612"/>
    <cellStyle name="20% - Ênfase5 5 2 2 2 5 2 2 3" xfId="24934"/>
    <cellStyle name="20% - Ênfase5 5 2 2 2 5 2 3" xfId="30505"/>
    <cellStyle name="20% - Ênfase5 5 2 2 2 5 2 4" xfId="22827"/>
    <cellStyle name="20% - Ênfase5 5 2 2 2 5 3" xfId="16977"/>
    <cellStyle name="20% - Ênfase5 5 2 2 2 5 3 2" xfId="31374"/>
    <cellStyle name="20% - Ênfase5 5 2 2 2 5 3 3" xfId="23696"/>
    <cellStyle name="20% - Ênfase5 5 2 2 2 5 4" xfId="19469"/>
    <cellStyle name="20% - Ênfase5 5 2 2 2 5 4 2" xfId="33862"/>
    <cellStyle name="20% - Ênfase5 5 2 2 2 5 4 3" xfId="26184"/>
    <cellStyle name="20% - Ênfase5 5 2 2 2 5 5" xfId="21589"/>
    <cellStyle name="20% - Ênfase5 5 2 2 2 5 5 2" xfId="29267"/>
    <cellStyle name="20% - Ênfase5 5 2 2 2 5 6" xfId="26774"/>
    <cellStyle name="20% - Ênfase5 5 2 2 2 5 7" xfId="28399"/>
    <cellStyle name="20% - Ênfase5 5 2 2 2 5 8" xfId="20721"/>
    <cellStyle name="20% - Ênfase5 5 2 2 2 6" xfId="15460"/>
    <cellStyle name="20% - Ênfase5 5 2 2 2 6 2" xfId="17591"/>
    <cellStyle name="20% - Ênfase5 5 2 2 2 6 2 2" xfId="31987"/>
    <cellStyle name="20% - Ênfase5 5 2 2 2 6 2 3" xfId="24309"/>
    <cellStyle name="20% - Ênfase5 5 2 2 2 6 3" xfId="29880"/>
    <cellStyle name="20% - Ênfase5 5 2 2 2 6 4" xfId="22202"/>
    <cellStyle name="20% - Ênfase5 5 2 2 2 7" xfId="16759"/>
    <cellStyle name="20% - Ênfase5 5 2 2 2 7 2" xfId="31156"/>
    <cellStyle name="20% - Ênfase5 5 2 2 2 7 3" xfId="23478"/>
    <cellStyle name="20% - Ênfase5 5 2 2 2 8" xfId="18843"/>
    <cellStyle name="20% - Ênfase5 5 2 2 2 8 2" xfId="33237"/>
    <cellStyle name="20% - Ênfase5 5 2 2 2 8 3" xfId="25559"/>
    <cellStyle name="20% - Ênfase5 5 2 2 2 9" xfId="21359"/>
    <cellStyle name="20% - Ênfase5 5 2 2 2 9 2" xfId="29037"/>
    <cellStyle name="20% - Ênfase5 5 2 2 3" xfId="10497"/>
    <cellStyle name="20% - Ênfase5 5 2 2 3 10" xfId="20072"/>
    <cellStyle name="20% - Ênfase5 5 2 2 3 2" xfId="15071"/>
    <cellStyle name="20% - Ênfase5 5 2 2 3 2 2" xfId="16352"/>
    <cellStyle name="20% - Ênfase5 5 2 2 3 2 2 2" xfId="18466"/>
    <cellStyle name="20% - Ênfase5 5 2 2 3 2 2 2 2" xfId="32862"/>
    <cellStyle name="20% - Ênfase5 5 2 2 3 2 2 2 3" xfId="25184"/>
    <cellStyle name="20% - Ênfase5 5 2 2 3 2 2 3" xfId="19719"/>
    <cellStyle name="20% - Ênfase5 5 2 2 3 2 2 3 2" xfId="34112"/>
    <cellStyle name="20% - Ênfase5 5 2 2 3 2 2 3 3" xfId="26434"/>
    <cellStyle name="20% - Ênfase5 5 2 2 3 2 2 4" xfId="23077"/>
    <cellStyle name="20% - Ênfase5 5 2 2 3 2 2 4 2" xfId="30755"/>
    <cellStyle name="20% - Ênfase5 5 2 2 3 2 2 5" xfId="28649"/>
    <cellStyle name="20% - Ênfase5 5 2 2 3 2 2 6" xfId="20971"/>
    <cellStyle name="20% - Ênfase5 5 2 2 3 2 3" xfId="15711"/>
    <cellStyle name="20% - Ênfase5 5 2 2 3 2 3 2" xfId="17841"/>
    <cellStyle name="20% - Ênfase5 5 2 2 3 2 3 2 2" xfId="32237"/>
    <cellStyle name="20% - Ênfase5 5 2 2 3 2 3 2 3" xfId="24559"/>
    <cellStyle name="20% - Ênfase5 5 2 2 3 2 3 3" xfId="30130"/>
    <cellStyle name="20% - Ênfase5 5 2 2 3 2 3 4" xfId="22452"/>
    <cellStyle name="20% - Ênfase5 5 2 2 3 2 4" xfId="17216"/>
    <cellStyle name="20% - Ênfase5 5 2 2 3 2 4 2" xfId="31612"/>
    <cellStyle name="20% - Ênfase5 5 2 2 3 2 4 3" xfId="23934"/>
    <cellStyle name="20% - Ênfase5 5 2 2 3 2 5" xfId="19094"/>
    <cellStyle name="20% - Ênfase5 5 2 2 3 2 5 2" xfId="33487"/>
    <cellStyle name="20% - Ênfase5 5 2 2 3 2 5 3" xfId="25809"/>
    <cellStyle name="20% - Ênfase5 5 2 2 3 2 6" xfId="21827"/>
    <cellStyle name="20% - Ênfase5 5 2 2 3 2 6 2" xfId="29505"/>
    <cellStyle name="20% - Ênfase5 5 2 2 3 2 7" xfId="26776"/>
    <cellStyle name="20% - Ênfase5 5 2 2 3 2 8" xfId="28024"/>
    <cellStyle name="20% - Ênfase5 5 2 2 3 2 9" xfId="20346"/>
    <cellStyle name="20% - Ênfase5 5 2 2 3 3" xfId="16062"/>
    <cellStyle name="20% - Ênfase5 5 2 2 3 3 2" xfId="18192"/>
    <cellStyle name="20% - Ênfase5 5 2 2 3 3 2 2" xfId="32588"/>
    <cellStyle name="20% - Ênfase5 5 2 2 3 3 2 3" xfId="24910"/>
    <cellStyle name="20% - Ênfase5 5 2 2 3 3 3" xfId="19445"/>
    <cellStyle name="20% - Ênfase5 5 2 2 3 3 3 2" xfId="33838"/>
    <cellStyle name="20% - Ênfase5 5 2 2 3 3 3 3" xfId="26160"/>
    <cellStyle name="20% - Ênfase5 5 2 2 3 3 4" xfId="22803"/>
    <cellStyle name="20% - Ênfase5 5 2 2 3 3 4 2" xfId="30481"/>
    <cellStyle name="20% - Ênfase5 5 2 2 3 3 5" xfId="28375"/>
    <cellStyle name="20% - Ênfase5 5 2 2 3 3 6" xfId="20697"/>
    <cellStyle name="20% - Ênfase5 5 2 2 3 4" xfId="15436"/>
    <cellStyle name="20% - Ênfase5 5 2 2 3 4 2" xfId="17567"/>
    <cellStyle name="20% - Ênfase5 5 2 2 3 4 2 2" xfId="31963"/>
    <cellStyle name="20% - Ênfase5 5 2 2 3 4 2 3" xfId="24285"/>
    <cellStyle name="20% - Ênfase5 5 2 2 3 4 3" xfId="29856"/>
    <cellStyle name="20% - Ênfase5 5 2 2 3 4 4" xfId="22178"/>
    <cellStyle name="20% - Ênfase5 5 2 2 3 5" xfId="16953"/>
    <cellStyle name="20% - Ênfase5 5 2 2 3 5 2" xfId="31350"/>
    <cellStyle name="20% - Ênfase5 5 2 2 3 5 3" xfId="23672"/>
    <cellStyle name="20% - Ênfase5 5 2 2 3 6" xfId="18819"/>
    <cellStyle name="20% - Ênfase5 5 2 2 3 6 2" xfId="33213"/>
    <cellStyle name="20% - Ênfase5 5 2 2 3 6 3" xfId="25535"/>
    <cellStyle name="20% - Ênfase5 5 2 2 3 7" xfId="21565"/>
    <cellStyle name="20% - Ênfase5 5 2 2 3 7 2" xfId="29243"/>
    <cellStyle name="20% - Ênfase5 5 2 2 3 8" xfId="26775"/>
    <cellStyle name="20% - Ênfase5 5 2 2 3 9" xfId="27750"/>
    <cellStyle name="20% - Ênfase5 5 2 2 4" xfId="14991"/>
    <cellStyle name="20% - Ênfase5 5 2 2 4 2" xfId="16273"/>
    <cellStyle name="20% - Ênfase5 5 2 2 4 2 2" xfId="18387"/>
    <cellStyle name="20% - Ênfase5 5 2 2 4 2 2 2" xfId="32783"/>
    <cellStyle name="20% - Ênfase5 5 2 2 4 2 2 3" xfId="25105"/>
    <cellStyle name="20% - Ênfase5 5 2 2 4 2 3" xfId="19640"/>
    <cellStyle name="20% - Ênfase5 5 2 2 4 2 3 2" xfId="34033"/>
    <cellStyle name="20% - Ênfase5 5 2 2 4 2 3 3" xfId="26355"/>
    <cellStyle name="20% - Ênfase5 5 2 2 4 2 4" xfId="22998"/>
    <cellStyle name="20% - Ênfase5 5 2 2 4 2 4 2" xfId="30676"/>
    <cellStyle name="20% - Ênfase5 5 2 2 4 2 5" xfId="28570"/>
    <cellStyle name="20% - Ênfase5 5 2 2 4 2 6" xfId="20892"/>
    <cellStyle name="20% - Ênfase5 5 2 2 4 3" xfId="15632"/>
    <cellStyle name="20% - Ênfase5 5 2 2 4 3 2" xfId="17762"/>
    <cellStyle name="20% - Ênfase5 5 2 2 4 3 2 2" xfId="32158"/>
    <cellStyle name="20% - Ênfase5 5 2 2 4 3 2 3" xfId="24480"/>
    <cellStyle name="20% - Ênfase5 5 2 2 4 3 3" xfId="30051"/>
    <cellStyle name="20% - Ênfase5 5 2 2 4 3 4" xfId="22373"/>
    <cellStyle name="20% - Ênfase5 5 2 2 4 4" xfId="17137"/>
    <cellStyle name="20% - Ênfase5 5 2 2 4 4 2" xfId="31533"/>
    <cellStyle name="20% - Ênfase5 5 2 2 4 4 3" xfId="23855"/>
    <cellStyle name="20% - Ênfase5 5 2 2 4 5" xfId="19015"/>
    <cellStyle name="20% - Ênfase5 5 2 2 4 5 2" xfId="33408"/>
    <cellStyle name="20% - Ênfase5 5 2 2 4 5 3" xfId="25730"/>
    <cellStyle name="20% - Ênfase5 5 2 2 4 6" xfId="21748"/>
    <cellStyle name="20% - Ênfase5 5 2 2 4 6 2" xfId="29426"/>
    <cellStyle name="20% - Ênfase5 5 2 2 4 7" xfId="26777"/>
    <cellStyle name="20% - Ênfase5 5 2 2 4 8" xfId="27945"/>
    <cellStyle name="20% - Ênfase5 5 2 2 4 9" xfId="20267"/>
    <cellStyle name="20% - Ênfase5 5 2 2 5" xfId="15197"/>
    <cellStyle name="20% - Ênfase5 5 2 2 5 2" xfId="16471"/>
    <cellStyle name="20% - Ênfase5 5 2 2 5 2 2" xfId="18585"/>
    <cellStyle name="20% - Ênfase5 5 2 2 5 2 2 2" xfId="32981"/>
    <cellStyle name="20% - Ênfase5 5 2 2 5 2 2 3" xfId="25303"/>
    <cellStyle name="20% - Ênfase5 5 2 2 5 2 3" xfId="19838"/>
    <cellStyle name="20% - Ênfase5 5 2 2 5 2 3 2" xfId="34231"/>
    <cellStyle name="20% - Ênfase5 5 2 2 5 2 3 3" xfId="26553"/>
    <cellStyle name="20% - Ênfase5 5 2 2 5 2 4" xfId="23196"/>
    <cellStyle name="20% - Ênfase5 5 2 2 5 2 4 2" xfId="30874"/>
    <cellStyle name="20% - Ênfase5 5 2 2 5 2 5" xfId="28768"/>
    <cellStyle name="20% - Ênfase5 5 2 2 5 2 6" xfId="21090"/>
    <cellStyle name="20% - Ênfase5 5 2 2 5 3" xfId="15830"/>
    <cellStyle name="20% - Ênfase5 5 2 2 5 3 2" xfId="17960"/>
    <cellStyle name="20% - Ênfase5 5 2 2 5 3 2 2" xfId="32356"/>
    <cellStyle name="20% - Ênfase5 5 2 2 5 3 2 3" xfId="24678"/>
    <cellStyle name="20% - Ênfase5 5 2 2 5 3 3" xfId="30249"/>
    <cellStyle name="20% - Ênfase5 5 2 2 5 3 4" xfId="22571"/>
    <cellStyle name="20% - Ênfase5 5 2 2 5 4" xfId="17335"/>
    <cellStyle name="20% - Ênfase5 5 2 2 5 4 2" xfId="31731"/>
    <cellStyle name="20% - Ênfase5 5 2 2 5 4 3" xfId="24053"/>
    <cellStyle name="20% - Ênfase5 5 2 2 5 5" xfId="19213"/>
    <cellStyle name="20% - Ênfase5 5 2 2 5 5 2" xfId="33606"/>
    <cellStyle name="20% - Ênfase5 5 2 2 5 5 3" xfId="25928"/>
    <cellStyle name="20% - Ênfase5 5 2 2 5 6" xfId="21946"/>
    <cellStyle name="20% - Ênfase5 5 2 2 5 6 2" xfId="29624"/>
    <cellStyle name="20% - Ênfase5 5 2 2 5 7" xfId="26778"/>
    <cellStyle name="20% - Ênfase5 5 2 2 5 8" xfId="28143"/>
    <cellStyle name="20% - Ênfase5 5 2 2 5 9" xfId="20465"/>
    <cellStyle name="20% - Ênfase5 5 2 2 6" xfId="4448"/>
    <cellStyle name="20% - Ênfase5 5 2 2 6 2" xfId="16001"/>
    <cellStyle name="20% - Ênfase5 5 2 2 6 2 2" xfId="18131"/>
    <cellStyle name="20% - Ênfase5 5 2 2 6 2 2 2" xfId="32527"/>
    <cellStyle name="20% - Ênfase5 5 2 2 6 2 2 3" xfId="24849"/>
    <cellStyle name="20% - Ênfase5 5 2 2 6 2 3" xfId="30420"/>
    <cellStyle name="20% - Ênfase5 5 2 2 6 2 4" xfId="22742"/>
    <cellStyle name="20% - Ênfase5 5 2 2 6 3" xfId="16892"/>
    <cellStyle name="20% - Ênfase5 5 2 2 6 3 2" xfId="31289"/>
    <cellStyle name="20% - Ênfase5 5 2 2 6 3 3" xfId="23611"/>
    <cellStyle name="20% - Ênfase5 5 2 2 6 4" xfId="19384"/>
    <cellStyle name="20% - Ênfase5 5 2 2 6 4 2" xfId="33777"/>
    <cellStyle name="20% - Ênfase5 5 2 2 6 4 3" xfId="26099"/>
    <cellStyle name="20% - Ênfase5 5 2 2 6 5" xfId="21504"/>
    <cellStyle name="20% - Ênfase5 5 2 2 6 5 2" xfId="29182"/>
    <cellStyle name="20% - Ênfase5 5 2 2 6 6" xfId="26779"/>
    <cellStyle name="20% - Ênfase5 5 2 2 6 7" xfId="28314"/>
    <cellStyle name="20% - Ênfase5 5 2 2 6 8" xfId="20636"/>
    <cellStyle name="20% - Ênfase5 5 2 2 7" xfId="15374"/>
    <cellStyle name="20% - Ênfase5 5 2 2 7 2" xfId="17506"/>
    <cellStyle name="20% - Ênfase5 5 2 2 7 2 2" xfId="31902"/>
    <cellStyle name="20% - Ênfase5 5 2 2 7 2 3" xfId="24224"/>
    <cellStyle name="20% - Ênfase5 5 2 2 7 3" xfId="29795"/>
    <cellStyle name="20% - Ênfase5 5 2 2 7 4" xfId="22117"/>
    <cellStyle name="20% - Ênfase5 5 2 2 8" xfId="16627"/>
    <cellStyle name="20% - Ênfase5 5 2 2 8 2" xfId="31024"/>
    <cellStyle name="20% - Ênfase5 5 2 2 8 3" xfId="23346"/>
    <cellStyle name="20% - Ênfase5 5 2 2 9" xfId="18757"/>
    <cellStyle name="20% - Ênfase5 5 2 2 9 2" xfId="33152"/>
    <cellStyle name="20% - Ênfase5 5 2 2 9 3" xfId="25474"/>
    <cellStyle name="20% - Ênfase5 5 2 3" xfId="4237"/>
    <cellStyle name="20% - Ênfase5 5 2 3 10" xfId="27706"/>
    <cellStyle name="20% - Ênfase5 5 2 3 11" xfId="20028"/>
    <cellStyle name="20% - Ênfase5 5 2 3 2" xfId="15008"/>
    <cellStyle name="20% - Ênfase5 5 2 3 2 2" xfId="16290"/>
    <cellStyle name="20% - Ênfase5 5 2 3 2 2 2" xfId="18404"/>
    <cellStyle name="20% - Ênfase5 5 2 3 2 2 2 2" xfId="32800"/>
    <cellStyle name="20% - Ênfase5 5 2 3 2 2 2 3" xfId="25122"/>
    <cellStyle name="20% - Ênfase5 5 2 3 2 2 3" xfId="19657"/>
    <cellStyle name="20% - Ênfase5 5 2 3 2 2 3 2" xfId="34050"/>
    <cellStyle name="20% - Ênfase5 5 2 3 2 2 3 3" xfId="26372"/>
    <cellStyle name="20% - Ênfase5 5 2 3 2 2 4" xfId="23015"/>
    <cellStyle name="20% - Ênfase5 5 2 3 2 2 4 2" xfId="30693"/>
    <cellStyle name="20% - Ênfase5 5 2 3 2 2 5" xfId="28587"/>
    <cellStyle name="20% - Ênfase5 5 2 3 2 2 6" xfId="20909"/>
    <cellStyle name="20% - Ênfase5 5 2 3 2 3" xfId="15649"/>
    <cellStyle name="20% - Ênfase5 5 2 3 2 3 2" xfId="17779"/>
    <cellStyle name="20% - Ênfase5 5 2 3 2 3 2 2" xfId="32175"/>
    <cellStyle name="20% - Ênfase5 5 2 3 2 3 2 3" xfId="24497"/>
    <cellStyle name="20% - Ênfase5 5 2 3 2 3 3" xfId="30068"/>
    <cellStyle name="20% - Ênfase5 5 2 3 2 3 4" xfId="22390"/>
    <cellStyle name="20% - Ênfase5 5 2 3 2 4" xfId="17154"/>
    <cellStyle name="20% - Ênfase5 5 2 3 2 4 2" xfId="31550"/>
    <cellStyle name="20% - Ênfase5 5 2 3 2 4 3" xfId="23872"/>
    <cellStyle name="20% - Ênfase5 5 2 3 2 5" xfId="19032"/>
    <cellStyle name="20% - Ênfase5 5 2 3 2 5 2" xfId="33425"/>
    <cellStyle name="20% - Ênfase5 5 2 3 2 5 3" xfId="25747"/>
    <cellStyle name="20% - Ênfase5 5 2 3 2 6" xfId="21765"/>
    <cellStyle name="20% - Ênfase5 5 2 3 2 6 2" xfId="29443"/>
    <cellStyle name="20% - Ênfase5 5 2 3 2 7" xfId="26781"/>
    <cellStyle name="20% - Ênfase5 5 2 3 2 8" xfId="27962"/>
    <cellStyle name="20% - Ênfase5 5 2 3 2 9" xfId="20284"/>
    <cellStyle name="20% - Ênfase5 5 2 3 3" xfId="15056"/>
    <cellStyle name="20% - Ênfase5 5 2 3 3 2" xfId="16337"/>
    <cellStyle name="20% - Ênfase5 5 2 3 3 2 2" xfId="18451"/>
    <cellStyle name="20% - Ênfase5 5 2 3 3 2 2 2" xfId="32847"/>
    <cellStyle name="20% - Ênfase5 5 2 3 3 2 2 3" xfId="25169"/>
    <cellStyle name="20% - Ênfase5 5 2 3 3 2 3" xfId="19704"/>
    <cellStyle name="20% - Ênfase5 5 2 3 3 2 3 2" xfId="34097"/>
    <cellStyle name="20% - Ênfase5 5 2 3 3 2 3 3" xfId="26419"/>
    <cellStyle name="20% - Ênfase5 5 2 3 3 2 4" xfId="23062"/>
    <cellStyle name="20% - Ênfase5 5 2 3 3 2 4 2" xfId="30740"/>
    <cellStyle name="20% - Ênfase5 5 2 3 3 2 5" xfId="28634"/>
    <cellStyle name="20% - Ênfase5 5 2 3 3 2 6" xfId="20956"/>
    <cellStyle name="20% - Ênfase5 5 2 3 3 3" xfId="15696"/>
    <cellStyle name="20% - Ênfase5 5 2 3 3 3 2" xfId="17826"/>
    <cellStyle name="20% - Ênfase5 5 2 3 3 3 2 2" xfId="32222"/>
    <cellStyle name="20% - Ênfase5 5 2 3 3 3 2 3" xfId="24544"/>
    <cellStyle name="20% - Ênfase5 5 2 3 3 3 3" xfId="30115"/>
    <cellStyle name="20% - Ênfase5 5 2 3 3 3 4" xfId="22437"/>
    <cellStyle name="20% - Ênfase5 5 2 3 3 4" xfId="17201"/>
    <cellStyle name="20% - Ênfase5 5 2 3 3 4 2" xfId="31597"/>
    <cellStyle name="20% - Ênfase5 5 2 3 3 4 3" xfId="23919"/>
    <cellStyle name="20% - Ênfase5 5 2 3 3 5" xfId="19079"/>
    <cellStyle name="20% - Ênfase5 5 2 3 3 5 2" xfId="33472"/>
    <cellStyle name="20% - Ênfase5 5 2 3 3 5 3" xfId="25794"/>
    <cellStyle name="20% - Ênfase5 5 2 3 3 6" xfId="21812"/>
    <cellStyle name="20% - Ênfase5 5 2 3 3 6 2" xfId="29490"/>
    <cellStyle name="20% - Ênfase5 5 2 3 3 7" xfId="26782"/>
    <cellStyle name="20% - Ênfase5 5 2 3 3 8" xfId="28009"/>
    <cellStyle name="20% - Ênfase5 5 2 3 3 9" xfId="20331"/>
    <cellStyle name="20% - Ênfase5 5 2 3 4" xfId="4720"/>
    <cellStyle name="20% - Ênfase5 5 2 3 4 2" xfId="16018"/>
    <cellStyle name="20% - Ênfase5 5 2 3 4 2 2" xfId="18148"/>
    <cellStyle name="20% - Ênfase5 5 2 3 4 2 2 2" xfId="32544"/>
    <cellStyle name="20% - Ênfase5 5 2 3 4 2 2 3" xfId="24866"/>
    <cellStyle name="20% - Ênfase5 5 2 3 4 2 3" xfId="30437"/>
    <cellStyle name="20% - Ênfase5 5 2 3 4 2 4" xfId="22759"/>
    <cellStyle name="20% - Ênfase5 5 2 3 4 3" xfId="16909"/>
    <cellStyle name="20% - Ênfase5 5 2 3 4 3 2" xfId="31306"/>
    <cellStyle name="20% - Ênfase5 5 2 3 4 3 3" xfId="23628"/>
    <cellStyle name="20% - Ênfase5 5 2 3 4 4" xfId="19401"/>
    <cellStyle name="20% - Ênfase5 5 2 3 4 4 2" xfId="33794"/>
    <cellStyle name="20% - Ênfase5 5 2 3 4 4 3" xfId="26116"/>
    <cellStyle name="20% - Ênfase5 5 2 3 4 5" xfId="21521"/>
    <cellStyle name="20% - Ênfase5 5 2 3 4 5 2" xfId="29199"/>
    <cellStyle name="20% - Ênfase5 5 2 3 4 6" xfId="26783"/>
    <cellStyle name="20% - Ênfase5 5 2 3 4 7" xfId="28331"/>
    <cellStyle name="20% - Ênfase5 5 2 3 4 8" xfId="20653"/>
    <cellStyle name="20% - Ênfase5 5 2 3 5" xfId="15391"/>
    <cellStyle name="20% - Ênfase5 5 2 3 5 2" xfId="17523"/>
    <cellStyle name="20% - Ênfase5 5 2 3 5 2 2" xfId="31919"/>
    <cellStyle name="20% - Ênfase5 5 2 3 5 2 3" xfId="24241"/>
    <cellStyle name="20% - Ênfase5 5 2 3 5 3" xfId="29812"/>
    <cellStyle name="20% - Ênfase5 5 2 3 5 4" xfId="22134"/>
    <cellStyle name="20% - Ênfase5 5 2 3 6" xfId="16703"/>
    <cellStyle name="20% - Ênfase5 5 2 3 6 2" xfId="31100"/>
    <cellStyle name="20% - Ênfase5 5 2 3 6 3" xfId="23422"/>
    <cellStyle name="20% - Ênfase5 5 2 3 7" xfId="18774"/>
    <cellStyle name="20% - Ênfase5 5 2 3 7 2" xfId="33169"/>
    <cellStyle name="20% - Ênfase5 5 2 3 7 3" xfId="25491"/>
    <cellStyle name="20% - Ênfase5 5 2 3 8" xfId="21303"/>
    <cellStyle name="20% - Ênfase5 5 2 3 8 2" xfId="28981"/>
    <cellStyle name="20% - Ênfase5 5 2 3 9" xfId="26780"/>
    <cellStyle name="20% - Ênfase5 5 2 4" xfId="14935"/>
    <cellStyle name="20% - Ênfase5 5 2 4 2" xfId="16217"/>
    <cellStyle name="20% - Ênfase5 5 2 4 2 2" xfId="18331"/>
    <cellStyle name="20% - Ênfase5 5 2 4 2 2 2" xfId="32727"/>
    <cellStyle name="20% - Ênfase5 5 2 4 2 2 3" xfId="25049"/>
    <cellStyle name="20% - Ênfase5 5 2 4 2 3" xfId="19584"/>
    <cellStyle name="20% - Ênfase5 5 2 4 2 3 2" xfId="33977"/>
    <cellStyle name="20% - Ênfase5 5 2 4 2 3 3" xfId="26299"/>
    <cellStyle name="20% - Ênfase5 5 2 4 2 4" xfId="22942"/>
    <cellStyle name="20% - Ênfase5 5 2 4 2 4 2" xfId="30620"/>
    <cellStyle name="20% - Ênfase5 5 2 4 2 5" xfId="28514"/>
    <cellStyle name="20% - Ênfase5 5 2 4 2 6" xfId="20836"/>
    <cellStyle name="20% - Ênfase5 5 2 4 3" xfId="15576"/>
    <cellStyle name="20% - Ênfase5 5 2 4 3 2" xfId="17706"/>
    <cellStyle name="20% - Ênfase5 5 2 4 3 2 2" xfId="32102"/>
    <cellStyle name="20% - Ênfase5 5 2 4 3 2 3" xfId="24424"/>
    <cellStyle name="20% - Ênfase5 5 2 4 3 3" xfId="29995"/>
    <cellStyle name="20% - Ênfase5 5 2 4 3 4" xfId="22317"/>
    <cellStyle name="20% - Ênfase5 5 2 4 4" xfId="17081"/>
    <cellStyle name="20% - Ênfase5 5 2 4 4 2" xfId="31477"/>
    <cellStyle name="20% - Ênfase5 5 2 4 4 3" xfId="23799"/>
    <cellStyle name="20% - Ênfase5 5 2 4 5" xfId="18959"/>
    <cellStyle name="20% - Ênfase5 5 2 4 5 2" xfId="33352"/>
    <cellStyle name="20% - Ênfase5 5 2 4 5 3" xfId="25674"/>
    <cellStyle name="20% - Ênfase5 5 2 4 6" xfId="21692"/>
    <cellStyle name="20% - Ênfase5 5 2 4 6 2" xfId="29370"/>
    <cellStyle name="20% - Ênfase5 5 2 4 7" xfId="26784"/>
    <cellStyle name="20% - Ênfase5 5 2 4 8" xfId="27889"/>
    <cellStyle name="20% - Ênfase5 5 2 4 9" xfId="20211"/>
    <cellStyle name="20% - Ênfase5 5 2 5" xfId="15147"/>
    <cellStyle name="20% - Ênfase5 5 2 5 2" xfId="16427"/>
    <cellStyle name="20% - Ênfase5 5 2 5 2 2" xfId="18541"/>
    <cellStyle name="20% - Ênfase5 5 2 5 2 2 2" xfId="32937"/>
    <cellStyle name="20% - Ênfase5 5 2 5 2 2 3" xfId="25259"/>
    <cellStyle name="20% - Ênfase5 5 2 5 2 3" xfId="19794"/>
    <cellStyle name="20% - Ênfase5 5 2 5 2 3 2" xfId="34187"/>
    <cellStyle name="20% - Ênfase5 5 2 5 2 3 3" xfId="26509"/>
    <cellStyle name="20% - Ênfase5 5 2 5 2 4" xfId="23152"/>
    <cellStyle name="20% - Ênfase5 5 2 5 2 4 2" xfId="30830"/>
    <cellStyle name="20% - Ênfase5 5 2 5 2 5" xfId="28724"/>
    <cellStyle name="20% - Ênfase5 5 2 5 2 6" xfId="21046"/>
    <cellStyle name="20% - Ênfase5 5 2 5 3" xfId="15786"/>
    <cellStyle name="20% - Ênfase5 5 2 5 3 2" xfId="17916"/>
    <cellStyle name="20% - Ênfase5 5 2 5 3 2 2" xfId="32312"/>
    <cellStyle name="20% - Ênfase5 5 2 5 3 2 3" xfId="24634"/>
    <cellStyle name="20% - Ênfase5 5 2 5 3 3" xfId="30205"/>
    <cellStyle name="20% - Ênfase5 5 2 5 3 4" xfId="22527"/>
    <cellStyle name="20% - Ênfase5 5 2 5 4" xfId="17291"/>
    <cellStyle name="20% - Ênfase5 5 2 5 4 2" xfId="31687"/>
    <cellStyle name="20% - Ênfase5 5 2 5 4 3" xfId="24009"/>
    <cellStyle name="20% - Ênfase5 5 2 5 5" xfId="19169"/>
    <cellStyle name="20% - Ênfase5 5 2 5 5 2" xfId="33562"/>
    <cellStyle name="20% - Ênfase5 5 2 5 5 3" xfId="25884"/>
    <cellStyle name="20% - Ênfase5 5 2 5 6" xfId="21902"/>
    <cellStyle name="20% - Ênfase5 5 2 5 6 2" xfId="29580"/>
    <cellStyle name="20% - Ênfase5 5 2 5 7" xfId="26785"/>
    <cellStyle name="20% - Ênfase5 5 2 5 8" xfId="28099"/>
    <cellStyle name="20% - Ênfase5 5 2 5 9" xfId="20421"/>
    <cellStyle name="20% - Ênfase5 5 2 6" xfId="4392"/>
    <cellStyle name="20% - Ênfase5 5 2 6 2" xfId="15945"/>
    <cellStyle name="20% - Ênfase5 5 2 6 2 2" xfId="18075"/>
    <cellStyle name="20% - Ênfase5 5 2 6 2 2 2" xfId="32471"/>
    <cellStyle name="20% - Ênfase5 5 2 6 2 2 3" xfId="24793"/>
    <cellStyle name="20% - Ênfase5 5 2 6 2 3" xfId="30364"/>
    <cellStyle name="20% - Ênfase5 5 2 6 2 4" xfId="22686"/>
    <cellStyle name="20% - Ênfase5 5 2 6 3" xfId="16836"/>
    <cellStyle name="20% - Ênfase5 5 2 6 3 2" xfId="31233"/>
    <cellStyle name="20% - Ênfase5 5 2 6 3 3" xfId="23555"/>
    <cellStyle name="20% - Ênfase5 5 2 6 4" xfId="19328"/>
    <cellStyle name="20% - Ênfase5 5 2 6 4 2" xfId="33721"/>
    <cellStyle name="20% - Ênfase5 5 2 6 4 3" xfId="26043"/>
    <cellStyle name="20% - Ênfase5 5 2 6 5" xfId="21448"/>
    <cellStyle name="20% - Ênfase5 5 2 6 5 2" xfId="29126"/>
    <cellStyle name="20% - Ênfase5 5 2 6 6" xfId="26786"/>
    <cellStyle name="20% - Ênfase5 5 2 6 7" xfId="28258"/>
    <cellStyle name="20% - Ênfase5 5 2 6 8" xfId="20580"/>
    <cellStyle name="20% - Ênfase5 5 2 7" xfId="15318"/>
    <cellStyle name="20% - Ênfase5 5 2 7 2" xfId="17450"/>
    <cellStyle name="20% - Ênfase5 5 2 7 2 2" xfId="31846"/>
    <cellStyle name="20% - Ênfase5 5 2 7 2 3" xfId="24168"/>
    <cellStyle name="20% - Ênfase5 5 2 7 3" xfId="29739"/>
    <cellStyle name="20% - Ênfase5 5 2 7 4" xfId="22061"/>
    <cellStyle name="20% - Ênfase5 5 2 8" xfId="16573"/>
    <cellStyle name="20% - Ênfase5 5 2 8 2" xfId="30970"/>
    <cellStyle name="20% - Ênfase5 5 2 8 3" xfId="23292"/>
    <cellStyle name="20% - Ênfase5 5 2 9" xfId="18701"/>
    <cellStyle name="20% - Ênfase5 5 2 9 2" xfId="33096"/>
    <cellStyle name="20% - Ênfase5 5 2 9 3" xfId="25418"/>
    <cellStyle name="20% - Ênfase5 5 3" xfId="7196"/>
    <cellStyle name="20% - Ênfase5 5 3 10" xfId="26787"/>
    <cellStyle name="20% - Ênfase5 5 3 11" xfId="27728"/>
    <cellStyle name="20% - Ênfase5 5 3 12" xfId="20050"/>
    <cellStyle name="20% - Ênfase5 5 3 2" xfId="10661"/>
    <cellStyle name="20% - Ênfase5 5 3 2 10" xfId="26788"/>
    <cellStyle name="20% - Ênfase5 5 3 2 11" xfId="27758"/>
    <cellStyle name="20% - Ênfase5 5 3 2 12" xfId="20080"/>
    <cellStyle name="20% - Ênfase5 5 3 2 2" xfId="11680"/>
    <cellStyle name="20% - Ênfase5 5 3 2 2 10" xfId="27775"/>
    <cellStyle name="20% - Ênfase5 5 3 2 2 11" xfId="20097"/>
    <cellStyle name="20% - Ênfase5 5 3 2 2 2" xfId="15105"/>
    <cellStyle name="20% - Ênfase5 5 3 2 2 2 2" xfId="16386"/>
    <cellStyle name="20% - Ênfase5 5 3 2 2 2 2 2" xfId="18500"/>
    <cellStyle name="20% - Ênfase5 5 3 2 2 2 2 2 2" xfId="32896"/>
    <cellStyle name="20% - Ênfase5 5 3 2 2 2 2 2 3" xfId="25218"/>
    <cellStyle name="20% - Ênfase5 5 3 2 2 2 2 3" xfId="19753"/>
    <cellStyle name="20% - Ênfase5 5 3 2 2 2 2 3 2" xfId="34146"/>
    <cellStyle name="20% - Ênfase5 5 3 2 2 2 2 3 3" xfId="26468"/>
    <cellStyle name="20% - Ênfase5 5 3 2 2 2 2 4" xfId="23111"/>
    <cellStyle name="20% - Ênfase5 5 3 2 2 2 2 4 2" xfId="30789"/>
    <cellStyle name="20% - Ênfase5 5 3 2 2 2 2 5" xfId="28683"/>
    <cellStyle name="20% - Ênfase5 5 3 2 2 2 2 6" xfId="21005"/>
    <cellStyle name="20% - Ênfase5 5 3 2 2 2 3" xfId="15745"/>
    <cellStyle name="20% - Ênfase5 5 3 2 2 2 3 2" xfId="17875"/>
    <cellStyle name="20% - Ênfase5 5 3 2 2 2 3 2 2" xfId="32271"/>
    <cellStyle name="20% - Ênfase5 5 3 2 2 2 3 2 3" xfId="24593"/>
    <cellStyle name="20% - Ênfase5 5 3 2 2 2 3 3" xfId="30164"/>
    <cellStyle name="20% - Ênfase5 5 3 2 2 2 3 4" xfId="22486"/>
    <cellStyle name="20% - Ênfase5 5 3 2 2 2 4" xfId="17250"/>
    <cellStyle name="20% - Ênfase5 5 3 2 2 2 4 2" xfId="31646"/>
    <cellStyle name="20% - Ênfase5 5 3 2 2 2 4 3" xfId="23968"/>
    <cellStyle name="20% - Ênfase5 5 3 2 2 2 5" xfId="19128"/>
    <cellStyle name="20% - Ênfase5 5 3 2 2 2 5 2" xfId="33521"/>
    <cellStyle name="20% - Ênfase5 5 3 2 2 2 5 3" xfId="25843"/>
    <cellStyle name="20% - Ênfase5 5 3 2 2 2 6" xfId="21861"/>
    <cellStyle name="20% - Ênfase5 5 3 2 2 2 6 2" xfId="29539"/>
    <cellStyle name="20% - Ênfase5 5 3 2 2 2 7" xfId="26790"/>
    <cellStyle name="20% - Ênfase5 5 3 2 2 2 8" xfId="28058"/>
    <cellStyle name="20% - Ênfase5 5 3 2 2 2 9" xfId="20380"/>
    <cellStyle name="20% - Ênfase5 5 3 2 2 3" xfId="15223"/>
    <cellStyle name="20% - Ênfase5 5 3 2 2 3 2" xfId="16496"/>
    <cellStyle name="20% - Ênfase5 5 3 2 2 3 2 2" xfId="18610"/>
    <cellStyle name="20% - Ênfase5 5 3 2 2 3 2 2 2" xfId="33006"/>
    <cellStyle name="20% - Ênfase5 5 3 2 2 3 2 2 3" xfId="25328"/>
    <cellStyle name="20% - Ênfase5 5 3 2 2 3 2 3" xfId="19863"/>
    <cellStyle name="20% - Ênfase5 5 3 2 2 3 2 3 2" xfId="34256"/>
    <cellStyle name="20% - Ênfase5 5 3 2 2 3 2 3 3" xfId="26578"/>
    <cellStyle name="20% - Ênfase5 5 3 2 2 3 2 4" xfId="23221"/>
    <cellStyle name="20% - Ênfase5 5 3 2 2 3 2 4 2" xfId="30899"/>
    <cellStyle name="20% - Ênfase5 5 3 2 2 3 2 5" xfId="28793"/>
    <cellStyle name="20% - Ênfase5 5 3 2 2 3 2 6" xfId="21115"/>
    <cellStyle name="20% - Ênfase5 5 3 2 2 3 3" xfId="15855"/>
    <cellStyle name="20% - Ênfase5 5 3 2 2 3 3 2" xfId="17985"/>
    <cellStyle name="20% - Ênfase5 5 3 2 2 3 3 2 2" xfId="32381"/>
    <cellStyle name="20% - Ênfase5 5 3 2 2 3 3 2 3" xfId="24703"/>
    <cellStyle name="20% - Ênfase5 5 3 2 2 3 3 3" xfId="30274"/>
    <cellStyle name="20% - Ênfase5 5 3 2 2 3 3 4" xfId="22596"/>
    <cellStyle name="20% - Ênfase5 5 3 2 2 3 4" xfId="17360"/>
    <cellStyle name="20% - Ênfase5 5 3 2 2 3 4 2" xfId="31756"/>
    <cellStyle name="20% - Ênfase5 5 3 2 2 3 4 3" xfId="24078"/>
    <cellStyle name="20% - Ênfase5 5 3 2 2 3 5" xfId="19238"/>
    <cellStyle name="20% - Ênfase5 5 3 2 2 3 5 2" xfId="33631"/>
    <cellStyle name="20% - Ênfase5 5 3 2 2 3 5 3" xfId="25953"/>
    <cellStyle name="20% - Ênfase5 5 3 2 2 3 6" xfId="21971"/>
    <cellStyle name="20% - Ênfase5 5 3 2 2 3 6 2" xfId="29649"/>
    <cellStyle name="20% - Ênfase5 5 3 2 2 3 7" xfId="26791"/>
    <cellStyle name="20% - Ênfase5 5 3 2 2 3 8" xfId="28168"/>
    <cellStyle name="20% - Ênfase5 5 3 2 2 3 9" xfId="20490"/>
    <cellStyle name="20% - Ênfase5 5 3 2 2 4" xfId="16087"/>
    <cellStyle name="20% - Ênfase5 5 3 2 2 4 2" xfId="18217"/>
    <cellStyle name="20% - Ênfase5 5 3 2 2 4 2 2" xfId="32613"/>
    <cellStyle name="20% - Ênfase5 5 3 2 2 4 2 3" xfId="24935"/>
    <cellStyle name="20% - Ênfase5 5 3 2 2 4 3" xfId="19470"/>
    <cellStyle name="20% - Ênfase5 5 3 2 2 4 3 2" xfId="33863"/>
    <cellStyle name="20% - Ênfase5 5 3 2 2 4 3 3" xfId="26185"/>
    <cellStyle name="20% - Ênfase5 5 3 2 2 4 4" xfId="22828"/>
    <cellStyle name="20% - Ênfase5 5 3 2 2 4 4 2" xfId="30506"/>
    <cellStyle name="20% - Ênfase5 5 3 2 2 4 5" xfId="28400"/>
    <cellStyle name="20% - Ênfase5 5 3 2 2 4 6" xfId="20722"/>
    <cellStyle name="20% - Ênfase5 5 3 2 2 5" xfId="15461"/>
    <cellStyle name="20% - Ênfase5 5 3 2 2 5 2" xfId="17592"/>
    <cellStyle name="20% - Ênfase5 5 3 2 2 5 2 2" xfId="31988"/>
    <cellStyle name="20% - Ênfase5 5 3 2 2 5 2 3" xfId="24310"/>
    <cellStyle name="20% - Ênfase5 5 3 2 2 5 3" xfId="29881"/>
    <cellStyle name="20% - Ênfase5 5 3 2 2 5 4" xfId="22203"/>
    <cellStyle name="20% - Ênfase5 5 3 2 2 6" xfId="16978"/>
    <cellStyle name="20% - Ênfase5 5 3 2 2 6 2" xfId="31375"/>
    <cellStyle name="20% - Ênfase5 5 3 2 2 6 3" xfId="23697"/>
    <cellStyle name="20% - Ênfase5 5 3 2 2 7" xfId="18844"/>
    <cellStyle name="20% - Ênfase5 5 3 2 2 7 2" xfId="33238"/>
    <cellStyle name="20% - Ênfase5 5 3 2 2 7 3" xfId="25560"/>
    <cellStyle name="20% - Ênfase5 5 3 2 2 8" xfId="21590"/>
    <cellStyle name="20% - Ênfase5 5 3 2 2 8 2" xfId="29268"/>
    <cellStyle name="20% - Ênfase5 5 3 2 2 9" xfId="26789"/>
    <cellStyle name="20% - Ênfase5 5 3 2 3" xfId="15079"/>
    <cellStyle name="20% - Ênfase5 5 3 2 3 2" xfId="16360"/>
    <cellStyle name="20% - Ênfase5 5 3 2 3 2 2" xfId="18474"/>
    <cellStyle name="20% - Ênfase5 5 3 2 3 2 2 2" xfId="32870"/>
    <cellStyle name="20% - Ênfase5 5 3 2 3 2 2 3" xfId="25192"/>
    <cellStyle name="20% - Ênfase5 5 3 2 3 2 3" xfId="19727"/>
    <cellStyle name="20% - Ênfase5 5 3 2 3 2 3 2" xfId="34120"/>
    <cellStyle name="20% - Ênfase5 5 3 2 3 2 3 3" xfId="26442"/>
    <cellStyle name="20% - Ênfase5 5 3 2 3 2 4" xfId="23085"/>
    <cellStyle name="20% - Ênfase5 5 3 2 3 2 4 2" xfId="30763"/>
    <cellStyle name="20% - Ênfase5 5 3 2 3 2 5" xfId="28657"/>
    <cellStyle name="20% - Ênfase5 5 3 2 3 2 6" xfId="20979"/>
    <cellStyle name="20% - Ênfase5 5 3 2 3 3" xfId="15719"/>
    <cellStyle name="20% - Ênfase5 5 3 2 3 3 2" xfId="17849"/>
    <cellStyle name="20% - Ênfase5 5 3 2 3 3 2 2" xfId="32245"/>
    <cellStyle name="20% - Ênfase5 5 3 2 3 3 2 3" xfId="24567"/>
    <cellStyle name="20% - Ênfase5 5 3 2 3 3 3" xfId="30138"/>
    <cellStyle name="20% - Ênfase5 5 3 2 3 3 4" xfId="22460"/>
    <cellStyle name="20% - Ênfase5 5 3 2 3 4" xfId="17224"/>
    <cellStyle name="20% - Ênfase5 5 3 2 3 4 2" xfId="31620"/>
    <cellStyle name="20% - Ênfase5 5 3 2 3 4 3" xfId="23942"/>
    <cellStyle name="20% - Ênfase5 5 3 2 3 5" xfId="19102"/>
    <cellStyle name="20% - Ênfase5 5 3 2 3 5 2" xfId="33495"/>
    <cellStyle name="20% - Ênfase5 5 3 2 3 5 3" xfId="25817"/>
    <cellStyle name="20% - Ênfase5 5 3 2 3 6" xfId="21835"/>
    <cellStyle name="20% - Ênfase5 5 3 2 3 6 2" xfId="29513"/>
    <cellStyle name="20% - Ênfase5 5 3 2 3 7" xfId="26792"/>
    <cellStyle name="20% - Ênfase5 5 3 2 3 8" xfId="28032"/>
    <cellStyle name="20% - Ênfase5 5 3 2 3 9" xfId="20354"/>
    <cellStyle name="20% - Ênfase5 5 3 2 4" xfId="15205"/>
    <cellStyle name="20% - Ênfase5 5 3 2 4 2" xfId="16479"/>
    <cellStyle name="20% - Ênfase5 5 3 2 4 2 2" xfId="18593"/>
    <cellStyle name="20% - Ênfase5 5 3 2 4 2 2 2" xfId="32989"/>
    <cellStyle name="20% - Ênfase5 5 3 2 4 2 2 3" xfId="25311"/>
    <cellStyle name="20% - Ênfase5 5 3 2 4 2 3" xfId="19846"/>
    <cellStyle name="20% - Ênfase5 5 3 2 4 2 3 2" xfId="34239"/>
    <cellStyle name="20% - Ênfase5 5 3 2 4 2 3 3" xfId="26561"/>
    <cellStyle name="20% - Ênfase5 5 3 2 4 2 4" xfId="23204"/>
    <cellStyle name="20% - Ênfase5 5 3 2 4 2 4 2" xfId="30882"/>
    <cellStyle name="20% - Ênfase5 5 3 2 4 2 5" xfId="28776"/>
    <cellStyle name="20% - Ênfase5 5 3 2 4 2 6" xfId="21098"/>
    <cellStyle name="20% - Ênfase5 5 3 2 4 3" xfId="15838"/>
    <cellStyle name="20% - Ênfase5 5 3 2 4 3 2" xfId="17968"/>
    <cellStyle name="20% - Ênfase5 5 3 2 4 3 2 2" xfId="32364"/>
    <cellStyle name="20% - Ênfase5 5 3 2 4 3 2 3" xfId="24686"/>
    <cellStyle name="20% - Ênfase5 5 3 2 4 3 3" xfId="30257"/>
    <cellStyle name="20% - Ênfase5 5 3 2 4 3 4" xfId="22579"/>
    <cellStyle name="20% - Ênfase5 5 3 2 4 4" xfId="17343"/>
    <cellStyle name="20% - Ênfase5 5 3 2 4 4 2" xfId="31739"/>
    <cellStyle name="20% - Ênfase5 5 3 2 4 4 3" xfId="24061"/>
    <cellStyle name="20% - Ênfase5 5 3 2 4 5" xfId="19221"/>
    <cellStyle name="20% - Ênfase5 5 3 2 4 5 2" xfId="33614"/>
    <cellStyle name="20% - Ênfase5 5 3 2 4 5 3" xfId="25936"/>
    <cellStyle name="20% - Ênfase5 5 3 2 4 6" xfId="21954"/>
    <cellStyle name="20% - Ênfase5 5 3 2 4 6 2" xfId="29632"/>
    <cellStyle name="20% - Ênfase5 5 3 2 4 7" xfId="26793"/>
    <cellStyle name="20% - Ênfase5 5 3 2 4 8" xfId="28151"/>
    <cellStyle name="20% - Ênfase5 5 3 2 4 9" xfId="20473"/>
    <cellStyle name="20% - Ênfase5 5 3 2 5" xfId="16070"/>
    <cellStyle name="20% - Ênfase5 5 3 2 5 2" xfId="18200"/>
    <cellStyle name="20% - Ênfase5 5 3 2 5 2 2" xfId="32596"/>
    <cellStyle name="20% - Ênfase5 5 3 2 5 2 3" xfId="24918"/>
    <cellStyle name="20% - Ênfase5 5 3 2 5 3" xfId="19453"/>
    <cellStyle name="20% - Ênfase5 5 3 2 5 3 2" xfId="33846"/>
    <cellStyle name="20% - Ênfase5 5 3 2 5 3 3" xfId="26168"/>
    <cellStyle name="20% - Ênfase5 5 3 2 5 4" xfId="22811"/>
    <cellStyle name="20% - Ênfase5 5 3 2 5 4 2" xfId="30489"/>
    <cellStyle name="20% - Ênfase5 5 3 2 5 5" xfId="28383"/>
    <cellStyle name="20% - Ênfase5 5 3 2 5 6" xfId="20705"/>
    <cellStyle name="20% - Ênfase5 5 3 2 6" xfId="15444"/>
    <cellStyle name="20% - Ênfase5 5 3 2 6 2" xfId="17575"/>
    <cellStyle name="20% - Ênfase5 5 3 2 6 2 2" xfId="31971"/>
    <cellStyle name="20% - Ênfase5 5 3 2 6 2 3" xfId="24293"/>
    <cellStyle name="20% - Ênfase5 5 3 2 6 3" xfId="29864"/>
    <cellStyle name="20% - Ênfase5 5 3 2 6 4" xfId="22186"/>
    <cellStyle name="20% - Ênfase5 5 3 2 7" xfId="16961"/>
    <cellStyle name="20% - Ênfase5 5 3 2 7 2" xfId="31358"/>
    <cellStyle name="20% - Ênfase5 5 3 2 7 3" xfId="23680"/>
    <cellStyle name="20% - Ênfase5 5 3 2 8" xfId="18827"/>
    <cellStyle name="20% - Ênfase5 5 3 2 8 2" xfId="33221"/>
    <cellStyle name="20% - Ênfase5 5 3 2 8 3" xfId="25543"/>
    <cellStyle name="20% - Ênfase5 5 3 2 9" xfId="21573"/>
    <cellStyle name="20% - Ênfase5 5 3 2 9 2" xfId="29251"/>
    <cellStyle name="20% - Ênfase5 5 3 3" xfId="15034"/>
    <cellStyle name="20% - Ênfase5 5 3 3 2" xfId="16316"/>
    <cellStyle name="20% - Ênfase5 5 3 3 2 2" xfId="18430"/>
    <cellStyle name="20% - Ênfase5 5 3 3 2 2 2" xfId="32826"/>
    <cellStyle name="20% - Ênfase5 5 3 3 2 2 3" xfId="25148"/>
    <cellStyle name="20% - Ênfase5 5 3 3 2 3" xfId="19683"/>
    <cellStyle name="20% - Ênfase5 5 3 3 2 3 2" xfId="34076"/>
    <cellStyle name="20% - Ênfase5 5 3 3 2 3 3" xfId="26398"/>
    <cellStyle name="20% - Ênfase5 5 3 3 2 4" xfId="23041"/>
    <cellStyle name="20% - Ênfase5 5 3 3 2 4 2" xfId="30719"/>
    <cellStyle name="20% - Ênfase5 5 3 3 2 5" xfId="28613"/>
    <cellStyle name="20% - Ênfase5 5 3 3 2 6" xfId="20935"/>
    <cellStyle name="20% - Ênfase5 5 3 3 3" xfId="15675"/>
    <cellStyle name="20% - Ênfase5 5 3 3 3 2" xfId="17805"/>
    <cellStyle name="20% - Ênfase5 5 3 3 3 2 2" xfId="32201"/>
    <cellStyle name="20% - Ênfase5 5 3 3 3 2 3" xfId="24523"/>
    <cellStyle name="20% - Ênfase5 5 3 3 3 3" xfId="30094"/>
    <cellStyle name="20% - Ênfase5 5 3 3 3 4" xfId="22416"/>
    <cellStyle name="20% - Ênfase5 5 3 3 4" xfId="17180"/>
    <cellStyle name="20% - Ênfase5 5 3 3 4 2" xfId="31576"/>
    <cellStyle name="20% - Ênfase5 5 3 3 4 3" xfId="23898"/>
    <cellStyle name="20% - Ênfase5 5 3 3 5" xfId="19058"/>
    <cellStyle name="20% - Ênfase5 5 3 3 5 2" xfId="33451"/>
    <cellStyle name="20% - Ênfase5 5 3 3 5 3" xfId="25773"/>
    <cellStyle name="20% - Ênfase5 5 3 3 6" xfId="21791"/>
    <cellStyle name="20% - Ênfase5 5 3 3 6 2" xfId="29469"/>
    <cellStyle name="20% - Ênfase5 5 3 3 7" xfId="26794"/>
    <cellStyle name="20% - Ênfase5 5 3 3 8" xfId="27988"/>
    <cellStyle name="20% - Ênfase5 5 3 3 9" xfId="20310"/>
    <cellStyle name="20% - Ênfase5 5 3 4" xfId="15175"/>
    <cellStyle name="20% - Ênfase5 5 3 4 2" xfId="16449"/>
    <cellStyle name="20% - Ênfase5 5 3 4 2 2" xfId="18563"/>
    <cellStyle name="20% - Ênfase5 5 3 4 2 2 2" xfId="32959"/>
    <cellStyle name="20% - Ênfase5 5 3 4 2 2 3" xfId="25281"/>
    <cellStyle name="20% - Ênfase5 5 3 4 2 3" xfId="19816"/>
    <cellStyle name="20% - Ênfase5 5 3 4 2 3 2" xfId="34209"/>
    <cellStyle name="20% - Ênfase5 5 3 4 2 3 3" xfId="26531"/>
    <cellStyle name="20% - Ênfase5 5 3 4 2 4" xfId="23174"/>
    <cellStyle name="20% - Ênfase5 5 3 4 2 4 2" xfId="30852"/>
    <cellStyle name="20% - Ênfase5 5 3 4 2 5" xfId="28746"/>
    <cellStyle name="20% - Ênfase5 5 3 4 2 6" xfId="21068"/>
    <cellStyle name="20% - Ênfase5 5 3 4 3" xfId="15808"/>
    <cellStyle name="20% - Ênfase5 5 3 4 3 2" xfId="17938"/>
    <cellStyle name="20% - Ênfase5 5 3 4 3 2 2" xfId="32334"/>
    <cellStyle name="20% - Ênfase5 5 3 4 3 2 3" xfId="24656"/>
    <cellStyle name="20% - Ênfase5 5 3 4 3 3" xfId="30227"/>
    <cellStyle name="20% - Ênfase5 5 3 4 3 4" xfId="22549"/>
    <cellStyle name="20% - Ênfase5 5 3 4 4" xfId="17313"/>
    <cellStyle name="20% - Ênfase5 5 3 4 4 2" xfId="31709"/>
    <cellStyle name="20% - Ênfase5 5 3 4 4 3" xfId="24031"/>
    <cellStyle name="20% - Ênfase5 5 3 4 5" xfId="19191"/>
    <cellStyle name="20% - Ênfase5 5 3 4 5 2" xfId="33584"/>
    <cellStyle name="20% - Ênfase5 5 3 4 5 3" xfId="25906"/>
    <cellStyle name="20% - Ênfase5 5 3 4 6" xfId="21924"/>
    <cellStyle name="20% - Ênfase5 5 3 4 6 2" xfId="29602"/>
    <cellStyle name="20% - Ênfase5 5 3 4 7" xfId="26795"/>
    <cellStyle name="20% - Ênfase5 5 3 4 8" xfId="28121"/>
    <cellStyle name="20% - Ênfase5 5 3 4 9" xfId="20443"/>
    <cellStyle name="20% - Ênfase5 5 3 5" xfId="16040"/>
    <cellStyle name="20% - Ênfase5 5 3 5 2" xfId="18170"/>
    <cellStyle name="20% - Ênfase5 5 3 5 2 2" xfId="32566"/>
    <cellStyle name="20% - Ênfase5 5 3 5 2 3" xfId="24888"/>
    <cellStyle name="20% - Ênfase5 5 3 5 3" xfId="19423"/>
    <cellStyle name="20% - Ênfase5 5 3 5 3 2" xfId="33816"/>
    <cellStyle name="20% - Ênfase5 5 3 5 3 3" xfId="26138"/>
    <cellStyle name="20% - Ênfase5 5 3 5 4" xfId="22781"/>
    <cellStyle name="20% - Ênfase5 5 3 5 4 2" xfId="30459"/>
    <cellStyle name="20% - Ênfase5 5 3 5 5" xfId="28353"/>
    <cellStyle name="20% - Ênfase5 5 3 5 6" xfId="20675"/>
    <cellStyle name="20% - Ênfase5 5 3 6" xfId="15413"/>
    <cellStyle name="20% - Ênfase5 5 3 6 2" xfId="17545"/>
    <cellStyle name="20% - Ênfase5 5 3 6 2 2" xfId="31941"/>
    <cellStyle name="20% - Ênfase5 5 3 6 2 3" xfId="24263"/>
    <cellStyle name="20% - Ênfase5 5 3 6 3" xfId="29834"/>
    <cellStyle name="20% - Ênfase5 5 3 6 4" xfId="22156"/>
    <cellStyle name="20% - Ênfase5 5 3 7" xfId="16931"/>
    <cellStyle name="20% - Ênfase5 5 3 7 2" xfId="31328"/>
    <cellStyle name="20% - Ênfase5 5 3 7 3" xfId="23650"/>
    <cellStyle name="20% - Ênfase5 5 3 8" xfId="18796"/>
    <cellStyle name="20% - Ênfase5 5 3 8 2" xfId="33191"/>
    <cellStyle name="20% - Ênfase5 5 3 8 3" xfId="25513"/>
    <cellStyle name="20% - Ênfase5 5 3 9" xfId="21543"/>
    <cellStyle name="20% - Ênfase5 5 3 9 2" xfId="29221"/>
    <cellStyle name="20% - Ênfase5 5 4" xfId="7957"/>
    <cellStyle name="20% - Ênfase5 5 4 2" xfId="11681"/>
    <cellStyle name="20% - Ênfase5 5 5" xfId="4719"/>
    <cellStyle name="20% - Ênfase5 50" xfId="2520"/>
    <cellStyle name="20% - Ênfase5 50 2" xfId="7197"/>
    <cellStyle name="20% - Ênfase5 50 2 2" xfId="10662"/>
    <cellStyle name="20% - Ênfase5 50 2 2 2" xfId="11682"/>
    <cellStyle name="20% - Ênfase5 50 3" xfId="9170"/>
    <cellStyle name="20% - Ênfase5 50 3 2" xfId="11683"/>
    <cellStyle name="20% - Ênfase5 50 4" xfId="4721"/>
    <cellStyle name="20% - Ênfase5 51" xfId="2521"/>
    <cellStyle name="20% - Ênfase5 51 2" xfId="9171"/>
    <cellStyle name="20% - Ênfase5 51 2 2" xfId="11684"/>
    <cellStyle name="20% - Ênfase5 51 3" xfId="4722"/>
    <cellStyle name="20% - Ênfase5 52" xfId="3881"/>
    <cellStyle name="20% - Ênfase5 52 2" xfId="10478"/>
    <cellStyle name="20% - Ênfase5 52 2 2" xfId="11685"/>
    <cellStyle name="20% - Ênfase5 52 3" xfId="4723"/>
    <cellStyle name="20% - Ênfase5 53" xfId="3963"/>
    <cellStyle name="20% - Ênfase5 53 2" xfId="10552"/>
    <cellStyle name="20% - Ênfase5 53 2 2" xfId="11686"/>
    <cellStyle name="20% - Ênfase5 53 3" xfId="7086"/>
    <cellStyle name="20% - Ênfase5 54" xfId="3978"/>
    <cellStyle name="20% - Ênfase5 54 2" xfId="10566"/>
    <cellStyle name="20% - Ênfase5 54 2 2" xfId="11687"/>
    <cellStyle name="20% - Ênfase5 54 3" xfId="7087"/>
    <cellStyle name="20% - Ênfase5 55" xfId="3993"/>
    <cellStyle name="20% - Ênfase5 55 2" xfId="10580"/>
    <cellStyle name="20% - Ênfase5 55 2 2" xfId="11688"/>
    <cellStyle name="20% - Ênfase5 55 3" xfId="7088"/>
    <cellStyle name="20% - Ênfase5 56" xfId="1892"/>
    <cellStyle name="20% - Ênfase5 56 2" xfId="4128"/>
    <cellStyle name="20% - Ênfase5 56 2 2" xfId="11689"/>
    <cellStyle name="20% - Ênfase5 56 2 3" xfId="10594"/>
    <cellStyle name="20% - Ênfase5 56 3" xfId="7089"/>
    <cellStyle name="20% - Ênfase5 57" xfId="4145"/>
    <cellStyle name="20% - Ênfase5 57 2" xfId="10610"/>
    <cellStyle name="20% - Ênfase5 57 2 2" xfId="11690"/>
    <cellStyle name="20% - Ênfase5 57 3" xfId="7090"/>
    <cellStyle name="20% - Ênfase5 58" xfId="7144"/>
    <cellStyle name="20% - Ênfase5 58 2" xfId="10625"/>
    <cellStyle name="20% - Ênfase5 58 2 2" xfId="11691"/>
    <cellStyle name="20% - Ênfase5 59" xfId="7164"/>
    <cellStyle name="20% - Ênfase5 59 2" xfId="10639"/>
    <cellStyle name="20% - Ênfase5 59 2 2" xfId="11692"/>
    <cellStyle name="20% - Ênfase5 6" xfId="1898"/>
    <cellStyle name="20% - Ênfase5 6 2" xfId="7958"/>
    <cellStyle name="20% - Ênfase5 6 2 2" xfId="11693"/>
    <cellStyle name="20% - Ênfase5 6 3" xfId="4724"/>
    <cellStyle name="20% - Ênfase5 60" xfId="7901"/>
    <cellStyle name="20% - Ênfase5 61" xfId="7952"/>
    <cellStyle name="20% - Ênfase5 61 2" xfId="11372"/>
    <cellStyle name="20% - Ênfase5 62" xfId="11350"/>
    <cellStyle name="20% - Ênfase5 63" xfId="16115"/>
    <cellStyle name="20% - Ênfase5 63 2" xfId="18245"/>
    <cellStyle name="20% - Ênfase5 63 2 2" xfId="32641"/>
    <cellStyle name="20% - Ênfase5 63 2 3" xfId="24963"/>
    <cellStyle name="20% - Ênfase5 63 3" xfId="19498"/>
    <cellStyle name="20% - Ênfase5 63 3 2" xfId="33891"/>
    <cellStyle name="20% - Ênfase5 63 3 3" xfId="26213"/>
    <cellStyle name="20% - Ênfase5 63 4" xfId="22856"/>
    <cellStyle name="20% - Ênfase5 63 4 2" xfId="30534"/>
    <cellStyle name="20% - Ênfase5 63 5" xfId="28428"/>
    <cellStyle name="20% - Ênfase5 63 6" xfId="20750"/>
    <cellStyle name="20% - Ênfase5 64" xfId="15490"/>
    <cellStyle name="20% - Ênfase5 64 2" xfId="17620"/>
    <cellStyle name="20% - Ênfase5 64 2 2" xfId="32016"/>
    <cellStyle name="20% - Ênfase5 64 2 3" xfId="24338"/>
    <cellStyle name="20% - Ênfase5 64 3" xfId="29909"/>
    <cellStyle name="20% - Ênfase5 64 4" xfId="22231"/>
    <cellStyle name="20% - Ênfase5 65" xfId="16525"/>
    <cellStyle name="20% - Ênfase5 65 2" xfId="30927"/>
    <cellStyle name="20% - Ênfase5 65 3" xfId="23249"/>
    <cellStyle name="20% - Ênfase5 66" xfId="18873"/>
    <cellStyle name="20% - Ênfase5 66 2" xfId="33266"/>
    <cellStyle name="20% - Ênfase5 66 3" xfId="25588"/>
    <cellStyle name="20% - Ênfase5 67" xfId="21373"/>
    <cellStyle name="20% - Ênfase5 67 2" xfId="29051"/>
    <cellStyle name="20% - Ênfase5 68" xfId="26606"/>
    <cellStyle name="20% - Ênfase5 69" xfId="27803"/>
    <cellStyle name="20% - Ênfase5 7" xfId="1899"/>
    <cellStyle name="20% - Ênfase5 7 2" xfId="7959"/>
    <cellStyle name="20% - Ênfase5 7 2 2" xfId="11694"/>
    <cellStyle name="20% - Ênfase5 7 3" xfId="4725"/>
    <cellStyle name="20% - Ênfase5 70" xfId="20125"/>
    <cellStyle name="20% - Ênfase5 8" xfId="1900"/>
    <cellStyle name="20% - Ênfase5 8 2" xfId="7960"/>
    <cellStyle name="20% - Ênfase5 8 2 2" xfId="11695"/>
    <cellStyle name="20% - Ênfase5 8 3" xfId="4726"/>
    <cellStyle name="20% - Ênfase5 9" xfId="1901"/>
    <cellStyle name="20% - Ênfase5 9 2" xfId="7961"/>
    <cellStyle name="20% - Ênfase5 9 2 2" xfId="11696"/>
    <cellStyle name="20% - Ênfase5 9 3" xfId="4727"/>
    <cellStyle name="20% - Ênfase6 10" xfId="1903"/>
    <cellStyle name="20% - Ênfase6 10 2" xfId="7963"/>
    <cellStyle name="20% - Ênfase6 10 2 2" xfId="11697"/>
    <cellStyle name="20% - Ênfase6 10 3" xfId="4728"/>
    <cellStyle name="20% - Ênfase6 11" xfId="2522"/>
    <cellStyle name="20% - Ênfase6 11 2" xfId="9172"/>
    <cellStyle name="20% - Ênfase6 11 2 2" xfId="11698"/>
    <cellStyle name="20% - Ênfase6 11 3" xfId="4729"/>
    <cellStyle name="20% - Ênfase6 12" xfId="2523"/>
    <cellStyle name="20% - Ênfase6 12 2" xfId="9173"/>
    <cellStyle name="20% - Ênfase6 12 2 2" xfId="11699"/>
    <cellStyle name="20% - Ênfase6 12 3" xfId="4730"/>
    <cellStyle name="20% - Ênfase6 13" xfId="2524"/>
    <cellStyle name="20% - Ênfase6 13 2" xfId="9174"/>
    <cellStyle name="20% - Ênfase6 13 2 2" xfId="11700"/>
    <cellStyle name="20% - Ênfase6 13 3" xfId="4731"/>
    <cellStyle name="20% - Ênfase6 14" xfId="2525"/>
    <cellStyle name="20% - Ênfase6 14 2" xfId="9175"/>
    <cellStyle name="20% - Ênfase6 14 2 2" xfId="11701"/>
    <cellStyle name="20% - Ênfase6 14 3" xfId="4732"/>
    <cellStyle name="20% - Ênfase6 15" xfId="2526"/>
    <cellStyle name="20% - Ênfase6 15 2" xfId="9176"/>
    <cellStyle name="20% - Ênfase6 15 2 2" xfId="11702"/>
    <cellStyle name="20% - Ênfase6 15 3" xfId="4733"/>
    <cellStyle name="20% - Ênfase6 16" xfId="2527"/>
    <cellStyle name="20% - Ênfase6 16 2" xfId="9177"/>
    <cellStyle name="20% - Ênfase6 16 2 2" xfId="11703"/>
    <cellStyle name="20% - Ênfase6 16 3" xfId="4734"/>
    <cellStyle name="20% - Ênfase6 17" xfId="2528"/>
    <cellStyle name="20% - Ênfase6 17 2" xfId="9178"/>
    <cellStyle name="20% - Ênfase6 17 2 2" xfId="11704"/>
    <cellStyle name="20% - Ênfase6 17 3" xfId="4735"/>
    <cellStyle name="20% - Ênfase6 18" xfId="2529"/>
    <cellStyle name="20% - Ênfase6 18 2" xfId="9179"/>
    <cellStyle name="20% - Ênfase6 18 2 2" xfId="11705"/>
    <cellStyle name="20% - Ênfase6 18 3" xfId="4736"/>
    <cellStyle name="20% - Ênfase6 19" xfId="2530"/>
    <cellStyle name="20% - Ênfase6 19 2" xfId="9180"/>
    <cellStyle name="20% - Ênfase6 19 2 2" xfId="11706"/>
    <cellStyle name="20% - Ênfase6 19 3" xfId="4737"/>
    <cellStyle name="20% - Ênfase6 2" xfId="1904"/>
    <cellStyle name="20% - Ênfase6 2 2" xfId="7964"/>
    <cellStyle name="20% - Ênfase6 2 2 2" xfId="11707"/>
    <cellStyle name="20% - Ênfase6 2 3" xfId="4738"/>
    <cellStyle name="20% - Ênfase6 2 4" xfId="26638"/>
    <cellStyle name="20% - Ênfase6 20" xfId="2531"/>
    <cellStyle name="20% - Ênfase6 20 2" xfId="9181"/>
    <cellStyle name="20% - Ênfase6 20 2 2" xfId="11708"/>
    <cellStyle name="20% - Ênfase6 20 3" xfId="4739"/>
    <cellStyle name="20% - Ênfase6 21" xfId="2532"/>
    <cellStyle name="20% - Ênfase6 21 2" xfId="9182"/>
    <cellStyle name="20% - Ênfase6 21 2 2" xfId="11709"/>
    <cellStyle name="20% - Ênfase6 21 3" xfId="4740"/>
    <cellStyle name="20% - Ênfase6 22" xfId="2533"/>
    <cellStyle name="20% - Ênfase6 22 2" xfId="9183"/>
    <cellStyle name="20% - Ênfase6 22 2 2" xfId="11710"/>
    <cellStyle name="20% - Ênfase6 22 3" xfId="4741"/>
    <cellStyle name="20% - Ênfase6 23" xfId="2534"/>
    <cellStyle name="20% - Ênfase6 23 2" xfId="9184"/>
    <cellStyle name="20% - Ênfase6 23 2 2" xfId="11711"/>
    <cellStyle name="20% - Ênfase6 23 3" xfId="4742"/>
    <cellStyle name="20% - Ênfase6 24" xfId="2535"/>
    <cellStyle name="20% - Ênfase6 24 2" xfId="9185"/>
    <cellStyle name="20% - Ênfase6 24 2 2" xfId="11712"/>
    <cellStyle name="20% - Ênfase6 24 3" xfId="4743"/>
    <cellStyle name="20% - Ênfase6 25" xfId="2536"/>
    <cellStyle name="20% - Ênfase6 25 2" xfId="9186"/>
    <cellStyle name="20% - Ênfase6 25 2 2" xfId="11713"/>
    <cellStyle name="20% - Ênfase6 25 3" xfId="4744"/>
    <cellStyle name="20% - Ênfase6 26" xfId="2537"/>
    <cellStyle name="20% - Ênfase6 26 2" xfId="9187"/>
    <cellStyle name="20% - Ênfase6 26 2 2" xfId="11714"/>
    <cellStyle name="20% - Ênfase6 26 3" xfId="4745"/>
    <cellStyle name="20% - Ênfase6 27" xfId="2538"/>
    <cellStyle name="20% - Ênfase6 27 2" xfId="9188"/>
    <cellStyle name="20% - Ênfase6 27 2 2" xfId="11715"/>
    <cellStyle name="20% - Ênfase6 27 3" xfId="4746"/>
    <cellStyle name="20% - Ênfase6 28" xfId="2539"/>
    <cellStyle name="20% - Ênfase6 28 2" xfId="9189"/>
    <cellStyle name="20% - Ênfase6 28 2 2" xfId="11716"/>
    <cellStyle name="20% - Ênfase6 28 3" xfId="4747"/>
    <cellStyle name="20% - Ênfase6 29" xfId="2540"/>
    <cellStyle name="20% - Ênfase6 29 2" xfId="9190"/>
    <cellStyle name="20% - Ênfase6 29 2 2" xfId="11717"/>
    <cellStyle name="20% - Ênfase6 29 3" xfId="4748"/>
    <cellStyle name="20% - Ênfase6 3" xfId="1905"/>
    <cellStyle name="20% - Ênfase6 3 2" xfId="7965"/>
    <cellStyle name="20% - Ênfase6 3 2 2" xfId="11718"/>
    <cellStyle name="20% - Ênfase6 3 3" xfId="4749"/>
    <cellStyle name="20% - Ênfase6 3 4" xfId="26654"/>
    <cellStyle name="20% - Ênfase6 30" xfId="2541"/>
    <cellStyle name="20% - Ênfase6 30 2" xfId="9191"/>
    <cellStyle name="20% - Ênfase6 30 2 2" xfId="11719"/>
    <cellStyle name="20% - Ênfase6 30 3" xfId="4750"/>
    <cellStyle name="20% - Ênfase6 31" xfId="2542"/>
    <cellStyle name="20% - Ênfase6 31 2" xfId="9192"/>
    <cellStyle name="20% - Ênfase6 31 2 2" xfId="11720"/>
    <cellStyle name="20% - Ênfase6 31 3" xfId="4751"/>
    <cellStyle name="20% - Ênfase6 32" xfId="2543"/>
    <cellStyle name="20% - Ênfase6 32 2" xfId="9193"/>
    <cellStyle name="20% - Ênfase6 32 2 2" xfId="11721"/>
    <cellStyle name="20% - Ênfase6 32 3" xfId="4752"/>
    <cellStyle name="20% - Ênfase6 33" xfId="2544"/>
    <cellStyle name="20% - Ênfase6 33 2" xfId="9194"/>
    <cellStyle name="20% - Ênfase6 33 2 2" xfId="11722"/>
    <cellStyle name="20% - Ênfase6 33 3" xfId="4753"/>
    <cellStyle name="20% - Ênfase6 34" xfId="2545"/>
    <cellStyle name="20% - Ênfase6 34 2" xfId="9195"/>
    <cellStyle name="20% - Ênfase6 34 2 2" xfId="11723"/>
    <cellStyle name="20% - Ênfase6 34 3" xfId="4754"/>
    <cellStyle name="20% - Ênfase6 35" xfId="2546"/>
    <cellStyle name="20% - Ênfase6 35 2" xfId="9196"/>
    <cellStyle name="20% - Ênfase6 35 2 2" xfId="11724"/>
    <cellStyle name="20% - Ênfase6 35 3" xfId="4755"/>
    <cellStyle name="20% - Ênfase6 36" xfId="2547"/>
    <cellStyle name="20% - Ênfase6 36 2" xfId="9197"/>
    <cellStyle name="20% - Ênfase6 36 2 2" xfId="11725"/>
    <cellStyle name="20% - Ênfase6 36 3" xfId="4756"/>
    <cellStyle name="20% - Ênfase6 37" xfId="2548"/>
    <cellStyle name="20% - Ênfase6 37 2" xfId="9198"/>
    <cellStyle name="20% - Ênfase6 37 2 2" xfId="11726"/>
    <cellStyle name="20% - Ênfase6 37 3" xfId="4757"/>
    <cellStyle name="20% - Ênfase6 38" xfId="2549"/>
    <cellStyle name="20% - Ênfase6 38 2" xfId="9199"/>
    <cellStyle name="20% - Ênfase6 38 2 2" xfId="11727"/>
    <cellStyle name="20% - Ênfase6 38 3" xfId="4758"/>
    <cellStyle name="20% - Ênfase6 39" xfId="2550"/>
    <cellStyle name="20% - Ênfase6 39 2" xfId="9200"/>
    <cellStyle name="20% - Ênfase6 39 2 2" xfId="11728"/>
    <cellStyle name="20% - Ênfase6 39 3" xfId="4759"/>
    <cellStyle name="20% - Ênfase6 4" xfId="1906"/>
    <cellStyle name="20% - Ênfase6 4 2" xfId="3912"/>
    <cellStyle name="20% - Ênfase6 4 2 2" xfId="10506"/>
    <cellStyle name="20% - Ênfase6 4 2 2 2" xfId="11729"/>
    <cellStyle name="20% - Ênfase6 4 2 3" xfId="4761"/>
    <cellStyle name="20% - Ênfase6 4 3" xfId="7198"/>
    <cellStyle name="20% - Ênfase6 4 3 2" xfId="10663"/>
    <cellStyle name="20% - Ênfase6 4 3 2 2" xfId="11730"/>
    <cellStyle name="20% - Ênfase6 4 4" xfId="7966"/>
    <cellStyle name="20% - Ênfase6 4 4 2" xfId="11731"/>
    <cellStyle name="20% - Ênfase6 4 5" xfId="4760"/>
    <cellStyle name="20% - Ênfase6 40" xfId="2551"/>
    <cellStyle name="20% - Ênfase6 40 2" xfId="9201"/>
    <cellStyle name="20% - Ênfase6 40 2 2" xfId="11732"/>
    <cellStyle name="20% - Ênfase6 40 3" xfId="4762"/>
    <cellStyle name="20% - Ênfase6 41" xfId="2552"/>
    <cellStyle name="20% - Ênfase6 41 2" xfId="9202"/>
    <cellStyle name="20% - Ênfase6 41 2 2" xfId="11733"/>
    <cellStyle name="20% - Ênfase6 41 3" xfId="4763"/>
    <cellStyle name="20% - Ênfase6 42" xfId="2553"/>
    <cellStyle name="20% - Ênfase6 42 2" xfId="9203"/>
    <cellStyle name="20% - Ênfase6 42 2 2" xfId="11734"/>
    <cellStyle name="20% - Ênfase6 42 3" xfId="4764"/>
    <cellStyle name="20% - Ênfase6 43" xfId="2554"/>
    <cellStyle name="20% - Ênfase6 43 2" xfId="9204"/>
    <cellStyle name="20% - Ênfase6 43 2 2" xfId="11735"/>
    <cellStyle name="20% - Ênfase6 43 3" xfId="4765"/>
    <cellStyle name="20% - Ênfase6 44" xfId="2555"/>
    <cellStyle name="20% - Ênfase6 44 2" xfId="9205"/>
    <cellStyle name="20% - Ênfase6 44 2 2" xfId="11736"/>
    <cellStyle name="20% - Ênfase6 44 3" xfId="4766"/>
    <cellStyle name="20% - Ênfase6 45" xfId="2556"/>
    <cellStyle name="20% - Ênfase6 45 2" xfId="9206"/>
    <cellStyle name="20% - Ênfase6 45 2 2" xfId="11737"/>
    <cellStyle name="20% - Ênfase6 45 3" xfId="4767"/>
    <cellStyle name="20% - Ênfase6 46" xfId="2557"/>
    <cellStyle name="20% - Ênfase6 46 2" xfId="9207"/>
    <cellStyle name="20% - Ênfase6 46 2 2" xfId="11738"/>
    <cellStyle name="20% - Ênfase6 46 3" xfId="4768"/>
    <cellStyle name="20% - Ênfase6 47" xfId="2558"/>
    <cellStyle name="20% - Ênfase6 47 2" xfId="9208"/>
    <cellStyle name="20% - Ênfase6 47 2 2" xfId="11739"/>
    <cellStyle name="20% - Ênfase6 47 3" xfId="4769"/>
    <cellStyle name="20% - Ênfase6 48" xfId="2559"/>
    <cellStyle name="20% - Ênfase6 48 2" xfId="9209"/>
    <cellStyle name="20% - Ênfase6 48 2 2" xfId="11740"/>
    <cellStyle name="20% - Ênfase6 48 3" xfId="4770"/>
    <cellStyle name="20% - Ênfase6 49" xfId="2560"/>
    <cellStyle name="20% - Ênfase6 49 2" xfId="7199"/>
    <cellStyle name="20% - Ênfase6 49 2 2" xfId="10664"/>
    <cellStyle name="20% - Ênfase6 49 2 2 2" xfId="11741"/>
    <cellStyle name="20% - Ênfase6 49 3" xfId="9210"/>
    <cellStyle name="20% - Ênfase6 49 3 2" xfId="11742"/>
    <cellStyle name="20% - Ênfase6 49 4" xfId="4771"/>
    <cellStyle name="20% - Ênfase6 5" xfId="1907"/>
    <cellStyle name="20% - Ênfase6 5 2" xfId="3904"/>
    <cellStyle name="20% - Ênfase6 5 2 10" xfId="21175"/>
    <cellStyle name="20% - Ênfase6 5 2 10 2" xfId="28853"/>
    <cellStyle name="20% - Ênfase6 5 2 11" xfId="26796"/>
    <cellStyle name="20% - Ênfase6 5 2 12" xfId="27635"/>
    <cellStyle name="20% - Ênfase6 5 2 13" xfId="19957"/>
    <cellStyle name="20% - Ênfase6 5 2 2" xfId="4113"/>
    <cellStyle name="20% - Ênfase6 5 2 2 10" xfId="21229"/>
    <cellStyle name="20% - Ênfase6 5 2 2 10 2" xfId="28907"/>
    <cellStyle name="20% - Ênfase6 5 2 2 11" xfId="26797"/>
    <cellStyle name="20% - Ênfase6 5 2 2 12" xfId="27691"/>
    <cellStyle name="20% - Ênfase6 5 2 2 13" xfId="20013"/>
    <cellStyle name="20% - Ênfase6 5 2 2 2" xfId="4308"/>
    <cellStyle name="20% - Ênfase6 5 2 2 2 10" xfId="26798"/>
    <cellStyle name="20% - Ênfase6 5 2 2 2 11" xfId="27776"/>
    <cellStyle name="20% - Ênfase6 5 2 2 2 12" xfId="20098"/>
    <cellStyle name="20% - Ênfase6 5 2 2 2 2" xfId="15106"/>
    <cellStyle name="20% - Ênfase6 5 2 2 2 2 2" xfId="16387"/>
    <cellStyle name="20% - Ênfase6 5 2 2 2 2 2 2" xfId="18501"/>
    <cellStyle name="20% - Ênfase6 5 2 2 2 2 2 2 2" xfId="32897"/>
    <cellStyle name="20% - Ênfase6 5 2 2 2 2 2 2 3" xfId="25219"/>
    <cellStyle name="20% - Ênfase6 5 2 2 2 2 2 3" xfId="19754"/>
    <cellStyle name="20% - Ênfase6 5 2 2 2 2 2 3 2" xfId="34147"/>
    <cellStyle name="20% - Ênfase6 5 2 2 2 2 2 3 3" xfId="26469"/>
    <cellStyle name="20% - Ênfase6 5 2 2 2 2 2 4" xfId="23112"/>
    <cellStyle name="20% - Ênfase6 5 2 2 2 2 2 4 2" xfId="30790"/>
    <cellStyle name="20% - Ênfase6 5 2 2 2 2 2 5" xfId="28684"/>
    <cellStyle name="20% - Ênfase6 5 2 2 2 2 2 6" xfId="21006"/>
    <cellStyle name="20% - Ênfase6 5 2 2 2 2 3" xfId="15746"/>
    <cellStyle name="20% - Ênfase6 5 2 2 2 2 3 2" xfId="17876"/>
    <cellStyle name="20% - Ênfase6 5 2 2 2 2 3 2 2" xfId="32272"/>
    <cellStyle name="20% - Ênfase6 5 2 2 2 2 3 2 3" xfId="24594"/>
    <cellStyle name="20% - Ênfase6 5 2 2 2 2 3 3" xfId="30165"/>
    <cellStyle name="20% - Ênfase6 5 2 2 2 2 3 4" xfId="22487"/>
    <cellStyle name="20% - Ênfase6 5 2 2 2 2 4" xfId="17251"/>
    <cellStyle name="20% - Ênfase6 5 2 2 2 2 4 2" xfId="31647"/>
    <cellStyle name="20% - Ênfase6 5 2 2 2 2 4 3" xfId="23969"/>
    <cellStyle name="20% - Ênfase6 5 2 2 2 2 5" xfId="19129"/>
    <cellStyle name="20% - Ênfase6 5 2 2 2 2 5 2" xfId="33522"/>
    <cellStyle name="20% - Ênfase6 5 2 2 2 2 5 3" xfId="25844"/>
    <cellStyle name="20% - Ênfase6 5 2 2 2 2 6" xfId="21862"/>
    <cellStyle name="20% - Ênfase6 5 2 2 2 2 6 2" xfId="29540"/>
    <cellStyle name="20% - Ênfase6 5 2 2 2 2 7" xfId="26799"/>
    <cellStyle name="20% - Ênfase6 5 2 2 2 2 8" xfId="28059"/>
    <cellStyle name="20% - Ênfase6 5 2 2 2 2 9" xfId="20381"/>
    <cellStyle name="20% - Ênfase6 5 2 2 2 3" xfId="15119"/>
    <cellStyle name="20% - Ênfase6 5 2 2 2 3 2" xfId="16400"/>
    <cellStyle name="20% - Ênfase6 5 2 2 2 3 2 2" xfId="18514"/>
    <cellStyle name="20% - Ênfase6 5 2 2 2 3 2 2 2" xfId="32910"/>
    <cellStyle name="20% - Ênfase6 5 2 2 2 3 2 2 3" xfId="25232"/>
    <cellStyle name="20% - Ênfase6 5 2 2 2 3 2 3" xfId="19767"/>
    <cellStyle name="20% - Ênfase6 5 2 2 2 3 2 3 2" xfId="34160"/>
    <cellStyle name="20% - Ênfase6 5 2 2 2 3 2 3 3" xfId="26482"/>
    <cellStyle name="20% - Ênfase6 5 2 2 2 3 2 4" xfId="23125"/>
    <cellStyle name="20% - Ênfase6 5 2 2 2 3 2 4 2" xfId="30803"/>
    <cellStyle name="20% - Ênfase6 5 2 2 2 3 2 5" xfId="28697"/>
    <cellStyle name="20% - Ênfase6 5 2 2 2 3 2 6" xfId="21019"/>
    <cellStyle name="20% - Ênfase6 5 2 2 2 3 3" xfId="15759"/>
    <cellStyle name="20% - Ênfase6 5 2 2 2 3 3 2" xfId="17889"/>
    <cellStyle name="20% - Ênfase6 5 2 2 2 3 3 2 2" xfId="32285"/>
    <cellStyle name="20% - Ênfase6 5 2 2 2 3 3 2 3" xfId="24607"/>
    <cellStyle name="20% - Ênfase6 5 2 2 2 3 3 3" xfId="30178"/>
    <cellStyle name="20% - Ênfase6 5 2 2 2 3 3 4" xfId="22500"/>
    <cellStyle name="20% - Ênfase6 5 2 2 2 3 4" xfId="17264"/>
    <cellStyle name="20% - Ênfase6 5 2 2 2 3 4 2" xfId="31660"/>
    <cellStyle name="20% - Ênfase6 5 2 2 2 3 4 3" xfId="23982"/>
    <cellStyle name="20% - Ênfase6 5 2 2 2 3 5" xfId="19142"/>
    <cellStyle name="20% - Ênfase6 5 2 2 2 3 5 2" xfId="33535"/>
    <cellStyle name="20% - Ênfase6 5 2 2 2 3 5 3" xfId="25857"/>
    <cellStyle name="20% - Ênfase6 5 2 2 2 3 6" xfId="21875"/>
    <cellStyle name="20% - Ênfase6 5 2 2 2 3 6 2" xfId="29553"/>
    <cellStyle name="20% - Ênfase6 5 2 2 2 3 7" xfId="26800"/>
    <cellStyle name="20% - Ênfase6 5 2 2 2 3 8" xfId="28072"/>
    <cellStyle name="20% - Ênfase6 5 2 2 2 3 9" xfId="20394"/>
    <cellStyle name="20% - Ênfase6 5 2 2 2 4" xfId="15224"/>
    <cellStyle name="20% - Ênfase6 5 2 2 2 4 2" xfId="16497"/>
    <cellStyle name="20% - Ênfase6 5 2 2 2 4 2 2" xfId="18611"/>
    <cellStyle name="20% - Ênfase6 5 2 2 2 4 2 2 2" xfId="33007"/>
    <cellStyle name="20% - Ênfase6 5 2 2 2 4 2 2 3" xfId="25329"/>
    <cellStyle name="20% - Ênfase6 5 2 2 2 4 2 3" xfId="19864"/>
    <cellStyle name="20% - Ênfase6 5 2 2 2 4 2 3 2" xfId="34257"/>
    <cellStyle name="20% - Ênfase6 5 2 2 2 4 2 3 3" xfId="26579"/>
    <cellStyle name="20% - Ênfase6 5 2 2 2 4 2 4" xfId="23222"/>
    <cellStyle name="20% - Ênfase6 5 2 2 2 4 2 4 2" xfId="30900"/>
    <cellStyle name="20% - Ênfase6 5 2 2 2 4 2 5" xfId="28794"/>
    <cellStyle name="20% - Ênfase6 5 2 2 2 4 2 6" xfId="21116"/>
    <cellStyle name="20% - Ênfase6 5 2 2 2 4 3" xfId="15856"/>
    <cellStyle name="20% - Ênfase6 5 2 2 2 4 3 2" xfId="17986"/>
    <cellStyle name="20% - Ênfase6 5 2 2 2 4 3 2 2" xfId="32382"/>
    <cellStyle name="20% - Ênfase6 5 2 2 2 4 3 2 3" xfId="24704"/>
    <cellStyle name="20% - Ênfase6 5 2 2 2 4 3 3" xfId="30275"/>
    <cellStyle name="20% - Ênfase6 5 2 2 2 4 3 4" xfId="22597"/>
    <cellStyle name="20% - Ênfase6 5 2 2 2 4 4" xfId="17361"/>
    <cellStyle name="20% - Ênfase6 5 2 2 2 4 4 2" xfId="31757"/>
    <cellStyle name="20% - Ênfase6 5 2 2 2 4 4 3" xfId="24079"/>
    <cellStyle name="20% - Ênfase6 5 2 2 2 4 5" xfId="19239"/>
    <cellStyle name="20% - Ênfase6 5 2 2 2 4 5 2" xfId="33632"/>
    <cellStyle name="20% - Ênfase6 5 2 2 2 4 5 3" xfId="25954"/>
    <cellStyle name="20% - Ênfase6 5 2 2 2 4 6" xfId="21972"/>
    <cellStyle name="20% - Ênfase6 5 2 2 2 4 6 2" xfId="29650"/>
    <cellStyle name="20% - Ênfase6 5 2 2 2 4 7" xfId="26801"/>
    <cellStyle name="20% - Ênfase6 5 2 2 2 4 8" xfId="28169"/>
    <cellStyle name="20% - Ênfase6 5 2 2 2 4 9" xfId="20491"/>
    <cellStyle name="20% - Ênfase6 5 2 2 2 5" xfId="11743"/>
    <cellStyle name="20% - Ênfase6 5 2 2 2 5 2" xfId="16088"/>
    <cellStyle name="20% - Ênfase6 5 2 2 2 5 2 2" xfId="18218"/>
    <cellStyle name="20% - Ênfase6 5 2 2 2 5 2 2 2" xfId="32614"/>
    <cellStyle name="20% - Ênfase6 5 2 2 2 5 2 2 3" xfId="24936"/>
    <cellStyle name="20% - Ênfase6 5 2 2 2 5 2 3" xfId="30507"/>
    <cellStyle name="20% - Ênfase6 5 2 2 2 5 2 4" xfId="22829"/>
    <cellStyle name="20% - Ênfase6 5 2 2 2 5 3" xfId="16979"/>
    <cellStyle name="20% - Ênfase6 5 2 2 2 5 3 2" xfId="31376"/>
    <cellStyle name="20% - Ênfase6 5 2 2 2 5 3 3" xfId="23698"/>
    <cellStyle name="20% - Ênfase6 5 2 2 2 5 4" xfId="19471"/>
    <cellStyle name="20% - Ênfase6 5 2 2 2 5 4 2" xfId="33864"/>
    <cellStyle name="20% - Ênfase6 5 2 2 2 5 4 3" xfId="26186"/>
    <cellStyle name="20% - Ênfase6 5 2 2 2 5 5" xfId="21591"/>
    <cellStyle name="20% - Ênfase6 5 2 2 2 5 5 2" xfId="29269"/>
    <cellStyle name="20% - Ênfase6 5 2 2 2 5 6" xfId="26802"/>
    <cellStyle name="20% - Ênfase6 5 2 2 2 5 7" xfId="28401"/>
    <cellStyle name="20% - Ênfase6 5 2 2 2 5 8" xfId="20723"/>
    <cellStyle name="20% - Ênfase6 5 2 2 2 6" xfId="15462"/>
    <cellStyle name="20% - Ênfase6 5 2 2 2 6 2" xfId="17593"/>
    <cellStyle name="20% - Ênfase6 5 2 2 2 6 2 2" xfId="31989"/>
    <cellStyle name="20% - Ênfase6 5 2 2 2 6 2 3" xfId="24311"/>
    <cellStyle name="20% - Ênfase6 5 2 2 2 6 3" xfId="29882"/>
    <cellStyle name="20% - Ênfase6 5 2 2 2 6 4" xfId="22204"/>
    <cellStyle name="20% - Ênfase6 5 2 2 2 7" xfId="16761"/>
    <cellStyle name="20% - Ênfase6 5 2 2 2 7 2" xfId="31158"/>
    <cellStyle name="20% - Ênfase6 5 2 2 2 7 3" xfId="23480"/>
    <cellStyle name="20% - Ênfase6 5 2 2 2 8" xfId="18845"/>
    <cellStyle name="20% - Ênfase6 5 2 2 2 8 2" xfId="33239"/>
    <cellStyle name="20% - Ênfase6 5 2 2 2 8 3" xfId="25561"/>
    <cellStyle name="20% - Ênfase6 5 2 2 2 9" xfId="21361"/>
    <cellStyle name="20% - Ênfase6 5 2 2 2 9 2" xfId="29039"/>
    <cellStyle name="20% - Ênfase6 5 2 2 3" xfId="10499"/>
    <cellStyle name="20% - Ênfase6 5 2 2 3 10" xfId="20074"/>
    <cellStyle name="20% - Ênfase6 5 2 2 3 2" xfId="15073"/>
    <cellStyle name="20% - Ênfase6 5 2 2 3 2 2" xfId="16354"/>
    <cellStyle name="20% - Ênfase6 5 2 2 3 2 2 2" xfId="18468"/>
    <cellStyle name="20% - Ênfase6 5 2 2 3 2 2 2 2" xfId="32864"/>
    <cellStyle name="20% - Ênfase6 5 2 2 3 2 2 2 3" xfId="25186"/>
    <cellStyle name="20% - Ênfase6 5 2 2 3 2 2 3" xfId="19721"/>
    <cellStyle name="20% - Ênfase6 5 2 2 3 2 2 3 2" xfId="34114"/>
    <cellStyle name="20% - Ênfase6 5 2 2 3 2 2 3 3" xfId="26436"/>
    <cellStyle name="20% - Ênfase6 5 2 2 3 2 2 4" xfId="23079"/>
    <cellStyle name="20% - Ênfase6 5 2 2 3 2 2 4 2" xfId="30757"/>
    <cellStyle name="20% - Ênfase6 5 2 2 3 2 2 5" xfId="28651"/>
    <cellStyle name="20% - Ênfase6 5 2 2 3 2 2 6" xfId="20973"/>
    <cellStyle name="20% - Ênfase6 5 2 2 3 2 3" xfId="15713"/>
    <cellStyle name="20% - Ênfase6 5 2 2 3 2 3 2" xfId="17843"/>
    <cellStyle name="20% - Ênfase6 5 2 2 3 2 3 2 2" xfId="32239"/>
    <cellStyle name="20% - Ênfase6 5 2 2 3 2 3 2 3" xfId="24561"/>
    <cellStyle name="20% - Ênfase6 5 2 2 3 2 3 3" xfId="30132"/>
    <cellStyle name="20% - Ênfase6 5 2 2 3 2 3 4" xfId="22454"/>
    <cellStyle name="20% - Ênfase6 5 2 2 3 2 4" xfId="17218"/>
    <cellStyle name="20% - Ênfase6 5 2 2 3 2 4 2" xfId="31614"/>
    <cellStyle name="20% - Ênfase6 5 2 2 3 2 4 3" xfId="23936"/>
    <cellStyle name="20% - Ênfase6 5 2 2 3 2 5" xfId="19096"/>
    <cellStyle name="20% - Ênfase6 5 2 2 3 2 5 2" xfId="33489"/>
    <cellStyle name="20% - Ênfase6 5 2 2 3 2 5 3" xfId="25811"/>
    <cellStyle name="20% - Ênfase6 5 2 2 3 2 6" xfId="21829"/>
    <cellStyle name="20% - Ênfase6 5 2 2 3 2 6 2" xfId="29507"/>
    <cellStyle name="20% - Ênfase6 5 2 2 3 2 7" xfId="26804"/>
    <cellStyle name="20% - Ênfase6 5 2 2 3 2 8" xfId="28026"/>
    <cellStyle name="20% - Ênfase6 5 2 2 3 2 9" xfId="20348"/>
    <cellStyle name="20% - Ênfase6 5 2 2 3 3" xfId="16064"/>
    <cellStyle name="20% - Ênfase6 5 2 2 3 3 2" xfId="18194"/>
    <cellStyle name="20% - Ênfase6 5 2 2 3 3 2 2" xfId="32590"/>
    <cellStyle name="20% - Ênfase6 5 2 2 3 3 2 3" xfId="24912"/>
    <cellStyle name="20% - Ênfase6 5 2 2 3 3 3" xfId="19447"/>
    <cellStyle name="20% - Ênfase6 5 2 2 3 3 3 2" xfId="33840"/>
    <cellStyle name="20% - Ênfase6 5 2 2 3 3 3 3" xfId="26162"/>
    <cellStyle name="20% - Ênfase6 5 2 2 3 3 4" xfId="22805"/>
    <cellStyle name="20% - Ênfase6 5 2 2 3 3 4 2" xfId="30483"/>
    <cellStyle name="20% - Ênfase6 5 2 2 3 3 5" xfId="28377"/>
    <cellStyle name="20% - Ênfase6 5 2 2 3 3 6" xfId="20699"/>
    <cellStyle name="20% - Ênfase6 5 2 2 3 4" xfId="15438"/>
    <cellStyle name="20% - Ênfase6 5 2 2 3 4 2" xfId="17569"/>
    <cellStyle name="20% - Ênfase6 5 2 2 3 4 2 2" xfId="31965"/>
    <cellStyle name="20% - Ênfase6 5 2 2 3 4 2 3" xfId="24287"/>
    <cellStyle name="20% - Ênfase6 5 2 2 3 4 3" xfId="29858"/>
    <cellStyle name="20% - Ênfase6 5 2 2 3 4 4" xfId="22180"/>
    <cellStyle name="20% - Ênfase6 5 2 2 3 5" xfId="16955"/>
    <cellStyle name="20% - Ênfase6 5 2 2 3 5 2" xfId="31352"/>
    <cellStyle name="20% - Ênfase6 5 2 2 3 5 3" xfId="23674"/>
    <cellStyle name="20% - Ênfase6 5 2 2 3 6" xfId="18821"/>
    <cellStyle name="20% - Ênfase6 5 2 2 3 6 2" xfId="33215"/>
    <cellStyle name="20% - Ênfase6 5 2 2 3 6 3" xfId="25537"/>
    <cellStyle name="20% - Ênfase6 5 2 2 3 7" xfId="21567"/>
    <cellStyle name="20% - Ênfase6 5 2 2 3 7 2" xfId="29245"/>
    <cellStyle name="20% - Ênfase6 5 2 2 3 8" xfId="26803"/>
    <cellStyle name="20% - Ênfase6 5 2 2 3 9" xfId="27752"/>
    <cellStyle name="20% - Ênfase6 5 2 2 4" xfId="14993"/>
    <cellStyle name="20% - Ênfase6 5 2 2 4 2" xfId="16275"/>
    <cellStyle name="20% - Ênfase6 5 2 2 4 2 2" xfId="18389"/>
    <cellStyle name="20% - Ênfase6 5 2 2 4 2 2 2" xfId="32785"/>
    <cellStyle name="20% - Ênfase6 5 2 2 4 2 2 3" xfId="25107"/>
    <cellStyle name="20% - Ênfase6 5 2 2 4 2 3" xfId="19642"/>
    <cellStyle name="20% - Ênfase6 5 2 2 4 2 3 2" xfId="34035"/>
    <cellStyle name="20% - Ênfase6 5 2 2 4 2 3 3" xfId="26357"/>
    <cellStyle name="20% - Ênfase6 5 2 2 4 2 4" xfId="23000"/>
    <cellStyle name="20% - Ênfase6 5 2 2 4 2 4 2" xfId="30678"/>
    <cellStyle name="20% - Ênfase6 5 2 2 4 2 5" xfId="28572"/>
    <cellStyle name="20% - Ênfase6 5 2 2 4 2 6" xfId="20894"/>
    <cellStyle name="20% - Ênfase6 5 2 2 4 3" xfId="15634"/>
    <cellStyle name="20% - Ênfase6 5 2 2 4 3 2" xfId="17764"/>
    <cellStyle name="20% - Ênfase6 5 2 2 4 3 2 2" xfId="32160"/>
    <cellStyle name="20% - Ênfase6 5 2 2 4 3 2 3" xfId="24482"/>
    <cellStyle name="20% - Ênfase6 5 2 2 4 3 3" xfId="30053"/>
    <cellStyle name="20% - Ênfase6 5 2 2 4 3 4" xfId="22375"/>
    <cellStyle name="20% - Ênfase6 5 2 2 4 4" xfId="17139"/>
    <cellStyle name="20% - Ênfase6 5 2 2 4 4 2" xfId="31535"/>
    <cellStyle name="20% - Ênfase6 5 2 2 4 4 3" xfId="23857"/>
    <cellStyle name="20% - Ênfase6 5 2 2 4 5" xfId="19017"/>
    <cellStyle name="20% - Ênfase6 5 2 2 4 5 2" xfId="33410"/>
    <cellStyle name="20% - Ênfase6 5 2 2 4 5 3" xfId="25732"/>
    <cellStyle name="20% - Ênfase6 5 2 2 4 6" xfId="21750"/>
    <cellStyle name="20% - Ênfase6 5 2 2 4 6 2" xfId="29428"/>
    <cellStyle name="20% - Ênfase6 5 2 2 4 7" xfId="26805"/>
    <cellStyle name="20% - Ênfase6 5 2 2 4 8" xfId="27947"/>
    <cellStyle name="20% - Ênfase6 5 2 2 4 9" xfId="20269"/>
    <cellStyle name="20% - Ênfase6 5 2 2 5" xfId="15199"/>
    <cellStyle name="20% - Ênfase6 5 2 2 5 2" xfId="16473"/>
    <cellStyle name="20% - Ênfase6 5 2 2 5 2 2" xfId="18587"/>
    <cellStyle name="20% - Ênfase6 5 2 2 5 2 2 2" xfId="32983"/>
    <cellStyle name="20% - Ênfase6 5 2 2 5 2 2 3" xfId="25305"/>
    <cellStyle name="20% - Ênfase6 5 2 2 5 2 3" xfId="19840"/>
    <cellStyle name="20% - Ênfase6 5 2 2 5 2 3 2" xfId="34233"/>
    <cellStyle name="20% - Ênfase6 5 2 2 5 2 3 3" xfId="26555"/>
    <cellStyle name="20% - Ênfase6 5 2 2 5 2 4" xfId="23198"/>
    <cellStyle name="20% - Ênfase6 5 2 2 5 2 4 2" xfId="30876"/>
    <cellStyle name="20% - Ênfase6 5 2 2 5 2 5" xfId="28770"/>
    <cellStyle name="20% - Ênfase6 5 2 2 5 2 6" xfId="21092"/>
    <cellStyle name="20% - Ênfase6 5 2 2 5 3" xfId="15832"/>
    <cellStyle name="20% - Ênfase6 5 2 2 5 3 2" xfId="17962"/>
    <cellStyle name="20% - Ênfase6 5 2 2 5 3 2 2" xfId="32358"/>
    <cellStyle name="20% - Ênfase6 5 2 2 5 3 2 3" xfId="24680"/>
    <cellStyle name="20% - Ênfase6 5 2 2 5 3 3" xfId="30251"/>
    <cellStyle name="20% - Ênfase6 5 2 2 5 3 4" xfId="22573"/>
    <cellStyle name="20% - Ênfase6 5 2 2 5 4" xfId="17337"/>
    <cellStyle name="20% - Ênfase6 5 2 2 5 4 2" xfId="31733"/>
    <cellStyle name="20% - Ênfase6 5 2 2 5 4 3" xfId="24055"/>
    <cellStyle name="20% - Ênfase6 5 2 2 5 5" xfId="19215"/>
    <cellStyle name="20% - Ênfase6 5 2 2 5 5 2" xfId="33608"/>
    <cellStyle name="20% - Ênfase6 5 2 2 5 5 3" xfId="25930"/>
    <cellStyle name="20% - Ênfase6 5 2 2 5 6" xfId="21948"/>
    <cellStyle name="20% - Ênfase6 5 2 2 5 6 2" xfId="29626"/>
    <cellStyle name="20% - Ênfase6 5 2 2 5 7" xfId="26806"/>
    <cellStyle name="20% - Ênfase6 5 2 2 5 8" xfId="28145"/>
    <cellStyle name="20% - Ênfase6 5 2 2 5 9" xfId="20467"/>
    <cellStyle name="20% - Ênfase6 5 2 2 6" xfId="4450"/>
    <cellStyle name="20% - Ênfase6 5 2 2 6 2" xfId="16003"/>
    <cellStyle name="20% - Ênfase6 5 2 2 6 2 2" xfId="18133"/>
    <cellStyle name="20% - Ênfase6 5 2 2 6 2 2 2" xfId="32529"/>
    <cellStyle name="20% - Ênfase6 5 2 2 6 2 2 3" xfId="24851"/>
    <cellStyle name="20% - Ênfase6 5 2 2 6 2 3" xfId="30422"/>
    <cellStyle name="20% - Ênfase6 5 2 2 6 2 4" xfId="22744"/>
    <cellStyle name="20% - Ênfase6 5 2 2 6 3" xfId="16894"/>
    <cellStyle name="20% - Ênfase6 5 2 2 6 3 2" xfId="31291"/>
    <cellStyle name="20% - Ênfase6 5 2 2 6 3 3" xfId="23613"/>
    <cellStyle name="20% - Ênfase6 5 2 2 6 4" xfId="19386"/>
    <cellStyle name="20% - Ênfase6 5 2 2 6 4 2" xfId="33779"/>
    <cellStyle name="20% - Ênfase6 5 2 2 6 4 3" xfId="26101"/>
    <cellStyle name="20% - Ênfase6 5 2 2 6 5" xfId="21506"/>
    <cellStyle name="20% - Ênfase6 5 2 2 6 5 2" xfId="29184"/>
    <cellStyle name="20% - Ênfase6 5 2 2 6 6" xfId="26807"/>
    <cellStyle name="20% - Ênfase6 5 2 2 6 7" xfId="28316"/>
    <cellStyle name="20% - Ênfase6 5 2 2 6 8" xfId="20638"/>
    <cellStyle name="20% - Ênfase6 5 2 2 7" xfId="15376"/>
    <cellStyle name="20% - Ênfase6 5 2 2 7 2" xfId="17508"/>
    <cellStyle name="20% - Ênfase6 5 2 2 7 2 2" xfId="31904"/>
    <cellStyle name="20% - Ênfase6 5 2 2 7 2 3" xfId="24226"/>
    <cellStyle name="20% - Ênfase6 5 2 2 7 3" xfId="29797"/>
    <cellStyle name="20% - Ênfase6 5 2 2 7 4" xfId="22119"/>
    <cellStyle name="20% - Ênfase6 5 2 2 8" xfId="16629"/>
    <cellStyle name="20% - Ênfase6 5 2 2 8 2" xfId="31026"/>
    <cellStyle name="20% - Ênfase6 5 2 2 8 3" xfId="23348"/>
    <cellStyle name="20% - Ênfase6 5 2 2 9" xfId="18759"/>
    <cellStyle name="20% - Ênfase6 5 2 2 9 2" xfId="33154"/>
    <cellStyle name="20% - Ênfase6 5 2 2 9 3" xfId="25476"/>
    <cellStyle name="20% - Ênfase6 5 2 3" xfId="4239"/>
    <cellStyle name="20% - Ênfase6 5 2 3 10" xfId="27707"/>
    <cellStyle name="20% - Ênfase6 5 2 3 11" xfId="20029"/>
    <cellStyle name="20% - Ênfase6 5 2 3 2" xfId="15009"/>
    <cellStyle name="20% - Ênfase6 5 2 3 2 2" xfId="16291"/>
    <cellStyle name="20% - Ênfase6 5 2 3 2 2 2" xfId="18405"/>
    <cellStyle name="20% - Ênfase6 5 2 3 2 2 2 2" xfId="32801"/>
    <cellStyle name="20% - Ênfase6 5 2 3 2 2 2 3" xfId="25123"/>
    <cellStyle name="20% - Ênfase6 5 2 3 2 2 3" xfId="19658"/>
    <cellStyle name="20% - Ênfase6 5 2 3 2 2 3 2" xfId="34051"/>
    <cellStyle name="20% - Ênfase6 5 2 3 2 2 3 3" xfId="26373"/>
    <cellStyle name="20% - Ênfase6 5 2 3 2 2 4" xfId="23016"/>
    <cellStyle name="20% - Ênfase6 5 2 3 2 2 4 2" xfId="30694"/>
    <cellStyle name="20% - Ênfase6 5 2 3 2 2 5" xfId="28588"/>
    <cellStyle name="20% - Ênfase6 5 2 3 2 2 6" xfId="20910"/>
    <cellStyle name="20% - Ênfase6 5 2 3 2 3" xfId="15650"/>
    <cellStyle name="20% - Ênfase6 5 2 3 2 3 2" xfId="17780"/>
    <cellStyle name="20% - Ênfase6 5 2 3 2 3 2 2" xfId="32176"/>
    <cellStyle name="20% - Ênfase6 5 2 3 2 3 2 3" xfId="24498"/>
    <cellStyle name="20% - Ênfase6 5 2 3 2 3 3" xfId="30069"/>
    <cellStyle name="20% - Ênfase6 5 2 3 2 3 4" xfId="22391"/>
    <cellStyle name="20% - Ênfase6 5 2 3 2 4" xfId="17155"/>
    <cellStyle name="20% - Ênfase6 5 2 3 2 4 2" xfId="31551"/>
    <cellStyle name="20% - Ênfase6 5 2 3 2 4 3" xfId="23873"/>
    <cellStyle name="20% - Ênfase6 5 2 3 2 5" xfId="19033"/>
    <cellStyle name="20% - Ênfase6 5 2 3 2 5 2" xfId="33426"/>
    <cellStyle name="20% - Ênfase6 5 2 3 2 5 3" xfId="25748"/>
    <cellStyle name="20% - Ênfase6 5 2 3 2 6" xfId="21766"/>
    <cellStyle name="20% - Ênfase6 5 2 3 2 6 2" xfId="29444"/>
    <cellStyle name="20% - Ênfase6 5 2 3 2 7" xfId="26809"/>
    <cellStyle name="20% - Ênfase6 5 2 3 2 8" xfId="27963"/>
    <cellStyle name="20% - Ênfase6 5 2 3 2 9" xfId="20285"/>
    <cellStyle name="20% - Ênfase6 5 2 3 3" xfId="15089"/>
    <cellStyle name="20% - Ênfase6 5 2 3 3 2" xfId="16370"/>
    <cellStyle name="20% - Ênfase6 5 2 3 3 2 2" xfId="18484"/>
    <cellStyle name="20% - Ênfase6 5 2 3 3 2 2 2" xfId="32880"/>
    <cellStyle name="20% - Ênfase6 5 2 3 3 2 2 3" xfId="25202"/>
    <cellStyle name="20% - Ênfase6 5 2 3 3 2 3" xfId="19737"/>
    <cellStyle name="20% - Ênfase6 5 2 3 3 2 3 2" xfId="34130"/>
    <cellStyle name="20% - Ênfase6 5 2 3 3 2 3 3" xfId="26452"/>
    <cellStyle name="20% - Ênfase6 5 2 3 3 2 4" xfId="23095"/>
    <cellStyle name="20% - Ênfase6 5 2 3 3 2 4 2" xfId="30773"/>
    <cellStyle name="20% - Ênfase6 5 2 3 3 2 5" xfId="28667"/>
    <cellStyle name="20% - Ênfase6 5 2 3 3 2 6" xfId="20989"/>
    <cellStyle name="20% - Ênfase6 5 2 3 3 3" xfId="15729"/>
    <cellStyle name="20% - Ênfase6 5 2 3 3 3 2" xfId="17859"/>
    <cellStyle name="20% - Ênfase6 5 2 3 3 3 2 2" xfId="32255"/>
    <cellStyle name="20% - Ênfase6 5 2 3 3 3 2 3" xfId="24577"/>
    <cellStyle name="20% - Ênfase6 5 2 3 3 3 3" xfId="30148"/>
    <cellStyle name="20% - Ênfase6 5 2 3 3 3 4" xfId="22470"/>
    <cellStyle name="20% - Ênfase6 5 2 3 3 4" xfId="17234"/>
    <cellStyle name="20% - Ênfase6 5 2 3 3 4 2" xfId="31630"/>
    <cellStyle name="20% - Ênfase6 5 2 3 3 4 3" xfId="23952"/>
    <cellStyle name="20% - Ênfase6 5 2 3 3 5" xfId="19112"/>
    <cellStyle name="20% - Ênfase6 5 2 3 3 5 2" xfId="33505"/>
    <cellStyle name="20% - Ênfase6 5 2 3 3 5 3" xfId="25827"/>
    <cellStyle name="20% - Ênfase6 5 2 3 3 6" xfId="21845"/>
    <cellStyle name="20% - Ênfase6 5 2 3 3 6 2" xfId="29523"/>
    <cellStyle name="20% - Ênfase6 5 2 3 3 7" xfId="26810"/>
    <cellStyle name="20% - Ênfase6 5 2 3 3 8" xfId="28042"/>
    <cellStyle name="20% - Ênfase6 5 2 3 3 9" xfId="20364"/>
    <cellStyle name="20% - Ênfase6 5 2 3 4" xfId="4773"/>
    <cellStyle name="20% - Ênfase6 5 2 3 4 2" xfId="16019"/>
    <cellStyle name="20% - Ênfase6 5 2 3 4 2 2" xfId="18149"/>
    <cellStyle name="20% - Ênfase6 5 2 3 4 2 2 2" xfId="32545"/>
    <cellStyle name="20% - Ênfase6 5 2 3 4 2 2 3" xfId="24867"/>
    <cellStyle name="20% - Ênfase6 5 2 3 4 2 3" xfId="30438"/>
    <cellStyle name="20% - Ênfase6 5 2 3 4 2 4" xfId="22760"/>
    <cellStyle name="20% - Ênfase6 5 2 3 4 3" xfId="16910"/>
    <cellStyle name="20% - Ênfase6 5 2 3 4 3 2" xfId="31307"/>
    <cellStyle name="20% - Ênfase6 5 2 3 4 3 3" xfId="23629"/>
    <cellStyle name="20% - Ênfase6 5 2 3 4 4" xfId="19402"/>
    <cellStyle name="20% - Ênfase6 5 2 3 4 4 2" xfId="33795"/>
    <cellStyle name="20% - Ênfase6 5 2 3 4 4 3" xfId="26117"/>
    <cellStyle name="20% - Ênfase6 5 2 3 4 5" xfId="21522"/>
    <cellStyle name="20% - Ênfase6 5 2 3 4 5 2" xfId="29200"/>
    <cellStyle name="20% - Ênfase6 5 2 3 4 6" xfId="26811"/>
    <cellStyle name="20% - Ênfase6 5 2 3 4 7" xfId="28332"/>
    <cellStyle name="20% - Ênfase6 5 2 3 4 8" xfId="20654"/>
    <cellStyle name="20% - Ênfase6 5 2 3 5" xfId="15392"/>
    <cellStyle name="20% - Ênfase6 5 2 3 5 2" xfId="17524"/>
    <cellStyle name="20% - Ênfase6 5 2 3 5 2 2" xfId="31920"/>
    <cellStyle name="20% - Ênfase6 5 2 3 5 2 3" xfId="24242"/>
    <cellStyle name="20% - Ênfase6 5 2 3 5 3" xfId="29813"/>
    <cellStyle name="20% - Ênfase6 5 2 3 5 4" xfId="22135"/>
    <cellStyle name="20% - Ênfase6 5 2 3 6" xfId="16705"/>
    <cellStyle name="20% - Ênfase6 5 2 3 6 2" xfId="31102"/>
    <cellStyle name="20% - Ênfase6 5 2 3 6 3" xfId="23424"/>
    <cellStyle name="20% - Ênfase6 5 2 3 7" xfId="18775"/>
    <cellStyle name="20% - Ênfase6 5 2 3 7 2" xfId="33170"/>
    <cellStyle name="20% - Ênfase6 5 2 3 7 3" xfId="25492"/>
    <cellStyle name="20% - Ênfase6 5 2 3 8" xfId="21305"/>
    <cellStyle name="20% - Ênfase6 5 2 3 8 2" xfId="28983"/>
    <cellStyle name="20% - Ênfase6 5 2 3 9" xfId="26808"/>
    <cellStyle name="20% - Ênfase6 5 2 4" xfId="14937"/>
    <cellStyle name="20% - Ênfase6 5 2 4 2" xfId="16219"/>
    <cellStyle name="20% - Ênfase6 5 2 4 2 2" xfId="18333"/>
    <cellStyle name="20% - Ênfase6 5 2 4 2 2 2" xfId="32729"/>
    <cellStyle name="20% - Ênfase6 5 2 4 2 2 3" xfId="25051"/>
    <cellStyle name="20% - Ênfase6 5 2 4 2 3" xfId="19586"/>
    <cellStyle name="20% - Ênfase6 5 2 4 2 3 2" xfId="33979"/>
    <cellStyle name="20% - Ênfase6 5 2 4 2 3 3" xfId="26301"/>
    <cellStyle name="20% - Ênfase6 5 2 4 2 4" xfId="22944"/>
    <cellStyle name="20% - Ênfase6 5 2 4 2 4 2" xfId="30622"/>
    <cellStyle name="20% - Ênfase6 5 2 4 2 5" xfId="28516"/>
    <cellStyle name="20% - Ênfase6 5 2 4 2 6" xfId="20838"/>
    <cellStyle name="20% - Ênfase6 5 2 4 3" xfId="15578"/>
    <cellStyle name="20% - Ênfase6 5 2 4 3 2" xfId="17708"/>
    <cellStyle name="20% - Ênfase6 5 2 4 3 2 2" xfId="32104"/>
    <cellStyle name="20% - Ênfase6 5 2 4 3 2 3" xfId="24426"/>
    <cellStyle name="20% - Ênfase6 5 2 4 3 3" xfId="29997"/>
    <cellStyle name="20% - Ênfase6 5 2 4 3 4" xfId="22319"/>
    <cellStyle name="20% - Ênfase6 5 2 4 4" xfId="17083"/>
    <cellStyle name="20% - Ênfase6 5 2 4 4 2" xfId="31479"/>
    <cellStyle name="20% - Ênfase6 5 2 4 4 3" xfId="23801"/>
    <cellStyle name="20% - Ênfase6 5 2 4 5" xfId="18961"/>
    <cellStyle name="20% - Ênfase6 5 2 4 5 2" xfId="33354"/>
    <cellStyle name="20% - Ênfase6 5 2 4 5 3" xfId="25676"/>
    <cellStyle name="20% - Ênfase6 5 2 4 6" xfId="21694"/>
    <cellStyle name="20% - Ênfase6 5 2 4 6 2" xfId="29372"/>
    <cellStyle name="20% - Ênfase6 5 2 4 7" xfId="26812"/>
    <cellStyle name="20% - Ênfase6 5 2 4 8" xfId="27891"/>
    <cellStyle name="20% - Ênfase6 5 2 4 9" xfId="20213"/>
    <cellStyle name="20% - Ênfase6 5 2 5" xfId="15148"/>
    <cellStyle name="20% - Ênfase6 5 2 5 2" xfId="16428"/>
    <cellStyle name="20% - Ênfase6 5 2 5 2 2" xfId="18542"/>
    <cellStyle name="20% - Ênfase6 5 2 5 2 2 2" xfId="32938"/>
    <cellStyle name="20% - Ênfase6 5 2 5 2 2 3" xfId="25260"/>
    <cellStyle name="20% - Ênfase6 5 2 5 2 3" xfId="19795"/>
    <cellStyle name="20% - Ênfase6 5 2 5 2 3 2" xfId="34188"/>
    <cellStyle name="20% - Ênfase6 5 2 5 2 3 3" xfId="26510"/>
    <cellStyle name="20% - Ênfase6 5 2 5 2 4" xfId="23153"/>
    <cellStyle name="20% - Ênfase6 5 2 5 2 4 2" xfId="30831"/>
    <cellStyle name="20% - Ênfase6 5 2 5 2 5" xfId="28725"/>
    <cellStyle name="20% - Ênfase6 5 2 5 2 6" xfId="21047"/>
    <cellStyle name="20% - Ênfase6 5 2 5 3" xfId="15787"/>
    <cellStyle name="20% - Ênfase6 5 2 5 3 2" xfId="17917"/>
    <cellStyle name="20% - Ênfase6 5 2 5 3 2 2" xfId="32313"/>
    <cellStyle name="20% - Ênfase6 5 2 5 3 2 3" xfId="24635"/>
    <cellStyle name="20% - Ênfase6 5 2 5 3 3" xfId="30206"/>
    <cellStyle name="20% - Ênfase6 5 2 5 3 4" xfId="22528"/>
    <cellStyle name="20% - Ênfase6 5 2 5 4" xfId="17292"/>
    <cellStyle name="20% - Ênfase6 5 2 5 4 2" xfId="31688"/>
    <cellStyle name="20% - Ênfase6 5 2 5 4 3" xfId="24010"/>
    <cellStyle name="20% - Ênfase6 5 2 5 5" xfId="19170"/>
    <cellStyle name="20% - Ênfase6 5 2 5 5 2" xfId="33563"/>
    <cellStyle name="20% - Ênfase6 5 2 5 5 3" xfId="25885"/>
    <cellStyle name="20% - Ênfase6 5 2 5 6" xfId="21903"/>
    <cellStyle name="20% - Ênfase6 5 2 5 6 2" xfId="29581"/>
    <cellStyle name="20% - Ênfase6 5 2 5 7" xfId="26813"/>
    <cellStyle name="20% - Ênfase6 5 2 5 8" xfId="28100"/>
    <cellStyle name="20% - Ênfase6 5 2 5 9" xfId="20422"/>
    <cellStyle name="20% - Ênfase6 5 2 6" xfId="4394"/>
    <cellStyle name="20% - Ênfase6 5 2 6 2" xfId="15947"/>
    <cellStyle name="20% - Ênfase6 5 2 6 2 2" xfId="18077"/>
    <cellStyle name="20% - Ênfase6 5 2 6 2 2 2" xfId="32473"/>
    <cellStyle name="20% - Ênfase6 5 2 6 2 2 3" xfId="24795"/>
    <cellStyle name="20% - Ênfase6 5 2 6 2 3" xfId="30366"/>
    <cellStyle name="20% - Ênfase6 5 2 6 2 4" xfId="22688"/>
    <cellStyle name="20% - Ênfase6 5 2 6 3" xfId="16838"/>
    <cellStyle name="20% - Ênfase6 5 2 6 3 2" xfId="31235"/>
    <cellStyle name="20% - Ênfase6 5 2 6 3 3" xfId="23557"/>
    <cellStyle name="20% - Ênfase6 5 2 6 4" xfId="19330"/>
    <cellStyle name="20% - Ênfase6 5 2 6 4 2" xfId="33723"/>
    <cellStyle name="20% - Ênfase6 5 2 6 4 3" xfId="26045"/>
    <cellStyle name="20% - Ênfase6 5 2 6 5" xfId="21450"/>
    <cellStyle name="20% - Ênfase6 5 2 6 5 2" xfId="29128"/>
    <cellStyle name="20% - Ênfase6 5 2 6 6" xfId="26814"/>
    <cellStyle name="20% - Ênfase6 5 2 6 7" xfId="28260"/>
    <cellStyle name="20% - Ênfase6 5 2 6 8" xfId="20582"/>
    <cellStyle name="20% - Ênfase6 5 2 7" xfId="15320"/>
    <cellStyle name="20% - Ênfase6 5 2 7 2" xfId="17452"/>
    <cellStyle name="20% - Ênfase6 5 2 7 2 2" xfId="31848"/>
    <cellStyle name="20% - Ênfase6 5 2 7 2 3" xfId="24170"/>
    <cellStyle name="20% - Ênfase6 5 2 7 3" xfId="29741"/>
    <cellStyle name="20% - Ênfase6 5 2 7 4" xfId="22063"/>
    <cellStyle name="20% - Ênfase6 5 2 8" xfId="16575"/>
    <cellStyle name="20% - Ênfase6 5 2 8 2" xfId="30972"/>
    <cellStyle name="20% - Ênfase6 5 2 8 3" xfId="23294"/>
    <cellStyle name="20% - Ênfase6 5 2 9" xfId="18703"/>
    <cellStyle name="20% - Ênfase6 5 2 9 2" xfId="33098"/>
    <cellStyle name="20% - Ênfase6 5 2 9 3" xfId="25420"/>
    <cellStyle name="20% - Ênfase6 5 3" xfId="7200"/>
    <cellStyle name="20% - Ênfase6 5 3 10" xfId="26815"/>
    <cellStyle name="20% - Ênfase6 5 3 11" xfId="27729"/>
    <cellStyle name="20% - Ênfase6 5 3 12" xfId="20051"/>
    <cellStyle name="20% - Ênfase6 5 3 2" xfId="10665"/>
    <cellStyle name="20% - Ênfase6 5 3 2 10" xfId="26816"/>
    <cellStyle name="20% - Ênfase6 5 3 2 11" xfId="27759"/>
    <cellStyle name="20% - Ênfase6 5 3 2 12" xfId="20081"/>
    <cellStyle name="20% - Ênfase6 5 3 2 2" xfId="11744"/>
    <cellStyle name="20% - Ênfase6 5 3 2 2 10" xfId="27777"/>
    <cellStyle name="20% - Ênfase6 5 3 2 2 11" xfId="20099"/>
    <cellStyle name="20% - Ênfase6 5 3 2 2 2" xfId="15107"/>
    <cellStyle name="20% - Ênfase6 5 3 2 2 2 2" xfId="16388"/>
    <cellStyle name="20% - Ênfase6 5 3 2 2 2 2 2" xfId="18502"/>
    <cellStyle name="20% - Ênfase6 5 3 2 2 2 2 2 2" xfId="32898"/>
    <cellStyle name="20% - Ênfase6 5 3 2 2 2 2 2 3" xfId="25220"/>
    <cellStyle name="20% - Ênfase6 5 3 2 2 2 2 3" xfId="19755"/>
    <cellStyle name="20% - Ênfase6 5 3 2 2 2 2 3 2" xfId="34148"/>
    <cellStyle name="20% - Ênfase6 5 3 2 2 2 2 3 3" xfId="26470"/>
    <cellStyle name="20% - Ênfase6 5 3 2 2 2 2 4" xfId="23113"/>
    <cellStyle name="20% - Ênfase6 5 3 2 2 2 2 4 2" xfId="30791"/>
    <cellStyle name="20% - Ênfase6 5 3 2 2 2 2 5" xfId="28685"/>
    <cellStyle name="20% - Ênfase6 5 3 2 2 2 2 6" xfId="21007"/>
    <cellStyle name="20% - Ênfase6 5 3 2 2 2 3" xfId="15747"/>
    <cellStyle name="20% - Ênfase6 5 3 2 2 2 3 2" xfId="17877"/>
    <cellStyle name="20% - Ênfase6 5 3 2 2 2 3 2 2" xfId="32273"/>
    <cellStyle name="20% - Ênfase6 5 3 2 2 2 3 2 3" xfId="24595"/>
    <cellStyle name="20% - Ênfase6 5 3 2 2 2 3 3" xfId="30166"/>
    <cellStyle name="20% - Ênfase6 5 3 2 2 2 3 4" xfId="22488"/>
    <cellStyle name="20% - Ênfase6 5 3 2 2 2 4" xfId="17252"/>
    <cellStyle name="20% - Ênfase6 5 3 2 2 2 4 2" xfId="31648"/>
    <cellStyle name="20% - Ênfase6 5 3 2 2 2 4 3" xfId="23970"/>
    <cellStyle name="20% - Ênfase6 5 3 2 2 2 5" xfId="19130"/>
    <cellStyle name="20% - Ênfase6 5 3 2 2 2 5 2" xfId="33523"/>
    <cellStyle name="20% - Ênfase6 5 3 2 2 2 5 3" xfId="25845"/>
    <cellStyle name="20% - Ênfase6 5 3 2 2 2 6" xfId="21863"/>
    <cellStyle name="20% - Ênfase6 5 3 2 2 2 6 2" xfId="29541"/>
    <cellStyle name="20% - Ênfase6 5 3 2 2 2 7" xfId="26818"/>
    <cellStyle name="20% - Ênfase6 5 3 2 2 2 8" xfId="28060"/>
    <cellStyle name="20% - Ênfase6 5 3 2 2 2 9" xfId="20382"/>
    <cellStyle name="20% - Ênfase6 5 3 2 2 3" xfId="15225"/>
    <cellStyle name="20% - Ênfase6 5 3 2 2 3 2" xfId="16498"/>
    <cellStyle name="20% - Ênfase6 5 3 2 2 3 2 2" xfId="18612"/>
    <cellStyle name="20% - Ênfase6 5 3 2 2 3 2 2 2" xfId="33008"/>
    <cellStyle name="20% - Ênfase6 5 3 2 2 3 2 2 3" xfId="25330"/>
    <cellStyle name="20% - Ênfase6 5 3 2 2 3 2 3" xfId="19865"/>
    <cellStyle name="20% - Ênfase6 5 3 2 2 3 2 3 2" xfId="34258"/>
    <cellStyle name="20% - Ênfase6 5 3 2 2 3 2 3 3" xfId="26580"/>
    <cellStyle name="20% - Ênfase6 5 3 2 2 3 2 4" xfId="23223"/>
    <cellStyle name="20% - Ênfase6 5 3 2 2 3 2 4 2" xfId="30901"/>
    <cellStyle name="20% - Ênfase6 5 3 2 2 3 2 5" xfId="28795"/>
    <cellStyle name="20% - Ênfase6 5 3 2 2 3 2 6" xfId="21117"/>
    <cellStyle name="20% - Ênfase6 5 3 2 2 3 3" xfId="15857"/>
    <cellStyle name="20% - Ênfase6 5 3 2 2 3 3 2" xfId="17987"/>
    <cellStyle name="20% - Ênfase6 5 3 2 2 3 3 2 2" xfId="32383"/>
    <cellStyle name="20% - Ênfase6 5 3 2 2 3 3 2 3" xfId="24705"/>
    <cellStyle name="20% - Ênfase6 5 3 2 2 3 3 3" xfId="30276"/>
    <cellStyle name="20% - Ênfase6 5 3 2 2 3 3 4" xfId="22598"/>
    <cellStyle name="20% - Ênfase6 5 3 2 2 3 4" xfId="17362"/>
    <cellStyle name="20% - Ênfase6 5 3 2 2 3 4 2" xfId="31758"/>
    <cellStyle name="20% - Ênfase6 5 3 2 2 3 4 3" xfId="24080"/>
    <cellStyle name="20% - Ênfase6 5 3 2 2 3 5" xfId="19240"/>
    <cellStyle name="20% - Ênfase6 5 3 2 2 3 5 2" xfId="33633"/>
    <cellStyle name="20% - Ênfase6 5 3 2 2 3 5 3" xfId="25955"/>
    <cellStyle name="20% - Ênfase6 5 3 2 2 3 6" xfId="21973"/>
    <cellStyle name="20% - Ênfase6 5 3 2 2 3 6 2" xfId="29651"/>
    <cellStyle name="20% - Ênfase6 5 3 2 2 3 7" xfId="26819"/>
    <cellStyle name="20% - Ênfase6 5 3 2 2 3 8" xfId="28170"/>
    <cellStyle name="20% - Ênfase6 5 3 2 2 3 9" xfId="20492"/>
    <cellStyle name="20% - Ênfase6 5 3 2 2 4" xfId="16089"/>
    <cellStyle name="20% - Ênfase6 5 3 2 2 4 2" xfId="18219"/>
    <cellStyle name="20% - Ênfase6 5 3 2 2 4 2 2" xfId="32615"/>
    <cellStyle name="20% - Ênfase6 5 3 2 2 4 2 3" xfId="24937"/>
    <cellStyle name="20% - Ênfase6 5 3 2 2 4 3" xfId="19472"/>
    <cellStyle name="20% - Ênfase6 5 3 2 2 4 3 2" xfId="33865"/>
    <cellStyle name="20% - Ênfase6 5 3 2 2 4 3 3" xfId="26187"/>
    <cellStyle name="20% - Ênfase6 5 3 2 2 4 4" xfId="22830"/>
    <cellStyle name="20% - Ênfase6 5 3 2 2 4 4 2" xfId="30508"/>
    <cellStyle name="20% - Ênfase6 5 3 2 2 4 5" xfId="28402"/>
    <cellStyle name="20% - Ênfase6 5 3 2 2 4 6" xfId="20724"/>
    <cellStyle name="20% - Ênfase6 5 3 2 2 5" xfId="15463"/>
    <cellStyle name="20% - Ênfase6 5 3 2 2 5 2" xfId="17594"/>
    <cellStyle name="20% - Ênfase6 5 3 2 2 5 2 2" xfId="31990"/>
    <cellStyle name="20% - Ênfase6 5 3 2 2 5 2 3" xfId="24312"/>
    <cellStyle name="20% - Ênfase6 5 3 2 2 5 3" xfId="29883"/>
    <cellStyle name="20% - Ênfase6 5 3 2 2 5 4" xfId="22205"/>
    <cellStyle name="20% - Ênfase6 5 3 2 2 6" xfId="16980"/>
    <cellStyle name="20% - Ênfase6 5 3 2 2 6 2" xfId="31377"/>
    <cellStyle name="20% - Ênfase6 5 3 2 2 6 3" xfId="23699"/>
    <cellStyle name="20% - Ênfase6 5 3 2 2 7" xfId="18846"/>
    <cellStyle name="20% - Ênfase6 5 3 2 2 7 2" xfId="33240"/>
    <cellStyle name="20% - Ênfase6 5 3 2 2 7 3" xfId="25562"/>
    <cellStyle name="20% - Ênfase6 5 3 2 2 8" xfId="21592"/>
    <cellStyle name="20% - Ênfase6 5 3 2 2 8 2" xfId="29270"/>
    <cellStyle name="20% - Ênfase6 5 3 2 2 9" xfId="26817"/>
    <cellStyle name="20% - Ênfase6 5 3 2 3" xfId="15080"/>
    <cellStyle name="20% - Ênfase6 5 3 2 3 2" xfId="16361"/>
    <cellStyle name="20% - Ênfase6 5 3 2 3 2 2" xfId="18475"/>
    <cellStyle name="20% - Ênfase6 5 3 2 3 2 2 2" xfId="32871"/>
    <cellStyle name="20% - Ênfase6 5 3 2 3 2 2 3" xfId="25193"/>
    <cellStyle name="20% - Ênfase6 5 3 2 3 2 3" xfId="19728"/>
    <cellStyle name="20% - Ênfase6 5 3 2 3 2 3 2" xfId="34121"/>
    <cellStyle name="20% - Ênfase6 5 3 2 3 2 3 3" xfId="26443"/>
    <cellStyle name="20% - Ênfase6 5 3 2 3 2 4" xfId="23086"/>
    <cellStyle name="20% - Ênfase6 5 3 2 3 2 4 2" xfId="30764"/>
    <cellStyle name="20% - Ênfase6 5 3 2 3 2 5" xfId="28658"/>
    <cellStyle name="20% - Ênfase6 5 3 2 3 2 6" xfId="20980"/>
    <cellStyle name="20% - Ênfase6 5 3 2 3 3" xfId="15720"/>
    <cellStyle name="20% - Ênfase6 5 3 2 3 3 2" xfId="17850"/>
    <cellStyle name="20% - Ênfase6 5 3 2 3 3 2 2" xfId="32246"/>
    <cellStyle name="20% - Ênfase6 5 3 2 3 3 2 3" xfId="24568"/>
    <cellStyle name="20% - Ênfase6 5 3 2 3 3 3" xfId="30139"/>
    <cellStyle name="20% - Ênfase6 5 3 2 3 3 4" xfId="22461"/>
    <cellStyle name="20% - Ênfase6 5 3 2 3 4" xfId="17225"/>
    <cellStyle name="20% - Ênfase6 5 3 2 3 4 2" xfId="31621"/>
    <cellStyle name="20% - Ênfase6 5 3 2 3 4 3" xfId="23943"/>
    <cellStyle name="20% - Ênfase6 5 3 2 3 5" xfId="19103"/>
    <cellStyle name="20% - Ênfase6 5 3 2 3 5 2" xfId="33496"/>
    <cellStyle name="20% - Ênfase6 5 3 2 3 5 3" xfId="25818"/>
    <cellStyle name="20% - Ênfase6 5 3 2 3 6" xfId="21836"/>
    <cellStyle name="20% - Ênfase6 5 3 2 3 6 2" xfId="29514"/>
    <cellStyle name="20% - Ênfase6 5 3 2 3 7" xfId="26820"/>
    <cellStyle name="20% - Ênfase6 5 3 2 3 8" xfId="28033"/>
    <cellStyle name="20% - Ênfase6 5 3 2 3 9" xfId="20355"/>
    <cellStyle name="20% - Ênfase6 5 3 2 4" xfId="15206"/>
    <cellStyle name="20% - Ênfase6 5 3 2 4 2" xfId="16480"/>
    <cellStyle name="20% - Ênfase6 5 3 2 4 2 2" xfId="18594"/>
    <cellStyle name="20% - Ênfase6 5 3 2 4 2 2 2" xfId="32990"/>
    <cellStyle name="20% - Ênfase6 5 3 2 4 2 2 3" xfId="25312"/>
    <cellStyle name="20% - Ênfase6 5 3 2 4 2 3" xfId="19847"/>
    <cellStyle name="20% - Ênfase6 5 3 2 4 2 3 2" xfId="34240"/>
    <cellStyle name="20% - Ênfase6 5 3 2 4 2 3 3" xfId="26562"/>
    <cellStyle name="20% - Ênfase6 5 3 2 4 2 4" xfId="23205"/>
    <cellStyle name="20% - Ênfase6 5 3 2 4 2 4 2" xfId="30883"/>
    <cellStyle name="20% - Ênfase6 5 3 2 4 2 5" xfId="28777"/>
    <cellStyle name="20% - Ênfase6 5 3 2 4 2 6" xfId="21099"/>
    <cellStyle name="20% - Ênfase6 5 3 2 4 3" xfId="15839"/>
    <cellStyle name="20% - Ênfase6 5 3 2 4 3 2" xfId="17969"/>
    <cellStyle name="20% - Ênfase6 5 3 2 4 3 2 2" xfId="32365"/>
    <cellStyle name="20% - Ênfase6 5 3 2 4 3 2 3" xfId="24687"/>
    <cellStyle name="20% - Ênfase6 5 3 2 4 3 3" xfId="30258"/>
    <cellStyle name="20% - Ênfase6 5 3 2 4 3 4" xfId="22580"/>
    <cellStyle name="20% - Ênfase6 5 3 2 4 4" xfId="17344"/>
    <cellStyle name="20% - Ênfase6 5 3 2 4 4 2" xfId="31740"/>
    <cellStyle name="20% - Ênfase6 5 3 2 4 4 3" xfId="24062"/>
    <cellStyle name="20% - Ênfase6 5 3 2 4 5" xfId="19222"/>
    <cellStyle name="20% - Ênfase6 5 3 2 4 5 2" xfId="33615"/>
    <cellStyle name="20% - Ênfase6 5 3 2 4 5 3" xfId="25937"/>
    <cellStyle name="20% - Ênfase6 5 3 2 4 6" xfId="21955"/>
    <cellStyle name="20% - Ênfase6 5 3 2 4 6 2" xfId="29633"/>
    <cellStyle name="20% - Ênfase6 5 3 2 4 7" xfId="26821"/>
    <cellStyle name="20% - Ênfase6 5 3 2 4 8" xfId="28152"/>
    <cellStyle name="20% - Ênfase6 5 3 2 4 9" xfId="20474"/>
    <cellStyle name="20% - Ênfase6 5 3 2 5" xfId="16071"/>
    <cellStyle name="20% - Ênfase6 5 3 2 5 2" xfId="18201"/>
    <cellStyle name="20% - Ênfase6 5 3 2 5 2 2" xfId="32597"/>
    <cellStyle name="20% - Ênfase6 5 3 2 5 2 3" xfId="24919"/>
    <cellStyle name="20% - Ênfase6 5 3 2 5 3" xfId="19454"/>
    <cellStyle name="20% - Ênfase6 5 3 2 5 3 2" xfId="33847"/>
    <cellStyle name="20% - Ênfase6 5 3 2 5 3 3" xfId="26169"/>
    <cellStyle name="20% - Ênfase6 5 3 2 5 4" xfId="22812"/>
    <cellStyle name="20% - Ênfase6 5 3 2 5 4 2" xfId="30490"/>
    <cellStyle name="20% - Ênfase6 5 3 2 5 5" xfId="28384"/>
    <cellStyle name="20% - Ênfase6 5 3 2 5 6" xfId="20706"/>
    <cellStyle name="20% - Ênfase6 5 3 2 6" xfId="15445"/>
    <cellStyle name="20% - Ênfase6 5 3 2 6 2" xfId="17576"/>
    <cellStyle name="20% - Ênfase6 5 3 2 6 2 2" xfId="31972"/>
    <cellStyle name="20% - Ênfase6 5 3 2 6 2 3" xfId="24294"/>
    <cellStyle name="20% - Ênfase6 5 3 2 6 3" xfId="29865"/>
    <cellStyle name="20% - Ênfase6 5 3 2 6 4" xfId="22187"/>
    <cellStyle name="20% - Ênfase6 5 3 2 7" xfId="16962"/>
    <cellStyle name="20% - Ênfase6 5 3 2 7 2" xfId="31359"/>
    <cellStyle name="20% - Ênfase6 5 3 2 7 3" xfId="23681"/>
    <cellStyle name="20% - Ênfase6 5 3 2 8" xfId="18828"/>
    <cellStyle name="20% - Ênfase6 5 3 2 8 2" xfId="33222"/>
    <cellStyle name="20% - Ênfase6 5 3 2 8 3" xfId="25544"/>
    <cellStyle name="20% - Ênfase6 5 3 2 9" xfId="21574"/>
    <cellStyle name="20% - Ênfase6 5 3 2 9 2" xfId="29252"/>
    <cellStyle name="20% - Ênfase6 5 3 3" xfId="15035"/>
    <cellStyle name="20% - Ênfase6 5 3 3 2" xfId="16317"/>
    <cellStyle name="20% - Ênfase6 5 3 3 2 2" xfId="18431"/>
    <cellStyle name="20% - Ênfase6 5 3 3 2 2 2" xfId="32827"/>
    <cellStyle name="20% - Ênfase6 5 3 3 2 2 3" xfId="25149"/>
    <cellStyle name="20% - Ênfase6 5 3 3 2 3" xfId="19684"/>
    <cellStyle name="20% - Ênfase6 5 3 3 2 3 2" xfId="34077"/>
    <cellStyle name="20% - Ênfase6 5 3 3 2 3 3" xfId="26399"/>
    <cellStyle name="20% - Ênfase6 5 3 3 2 4" xfId="23042"/>
    <cellStyle name="20% - Ênfase6 5 3 3 2 4 2" xfId="30720"/>
    <cellStyle name="20% - Ênfase6 5 3 3 2 5" xfId="28614"/>
    <cellStyle name="20% - Ênfase6 5 3 3 2 6" xfId="20936"/>
    <cellStyle name="20% - Ênfase6 5 3 3 3" xfId="15676"/>
    <cellStyle name="20% - Ênfase6 5 3 3 3 2" xfId="17806"/>
    <cellStyle name="20% - Ênfase6 5 3 3 3 2 2" xfId="32202"/>
    <cellStyle name="20% - Ênfase6 5 3 3 3 2 3" xfId="24524"/>
    <cellStyle name="20% - Ênfase6 5 3 3 3 3" xfId="30095"/>
    <cellStyle name="20% - Ênfase6 5 3 3 3 4" xfId="22417"/>
    <cellStyle name="20% - Ênfase6 5 3 3 4" xfId="17181"/>
    <cellStyle name="20% - Ênfase6 5 3 3 4 2" xfId="31577"/>
    <cellStyle name="20% - Ênfase6 5 3 3 4 3" xfId="23899"/>
    <cellStyle name="20% - Ênfase6 5 3 3 5" xfId="19059"/>
    <cellStyle name="20% - Ênfase6 5 3 3 5 2" xfId="33452"/>
    <cellStyle name="20% - Ênfase6 5 3 3 5 3" xfId="25774"/>
    <cellStyle name="20% - Ênfase6 5 3 3 6" xfId="21792"/>
    <cellStyle name="20% - Ênfase6 5 3 3 6 2" xfId="29470"/>
    <cellStyle name="20% - Ênfase6 5 3 3 7" xfId="26822"/>
    <cellStyle name="20% - Ênfase6 5 3 3 8" xfId="27989"/>
    <cellStyle name="20% - Ênfase6 5 3 3 9" xfId="20311"/>
    <cellStyle name="20% - Ênfase6 5 3 4" xfId="15176"/>
    <cellStyle name="20% - Ênfase6 5 3 4 2" xfId="16450"/>
    <cellStyle name="20% - Ênfase6 5 3 4 2 2" xfId="18564"/>
    <cellStyle name="20% - Ênfase6 5 3 4 2 2 2" xfId="32960"/>
    <cellStyle name="20% - Ênfase6 5 3 4 2 2 3" xfId="25282"/>
    <cellStyle name="20% - Ênfase6 5 3 4 2 3" xfId="19817"/>
    <cellStyle name="20% - Ênfase6 5 3 4 2 3 2" xfId="34210"/>
    <cellStyle name="20% - Ênfase6 5 3 4 2 3 3" xfId="26532"/>
    <cellStyle name="20% - Ênfase6 5 3 4 2 4" xfId="23175"/>
    <cellStyle name="20% - Ênfase6 5 3 4 2 4 2" xfId="30853"/>
    <cellStyle name="20% - Ênfase6 5 3 4 2 5" xfId="28747"/>
    <cellStyle name="20% - Ênfase6 5 3 4 2 6" xfId="21069"/>
    <cellStyle name="20% - Ênfase6 5 3 4 3" xfId="15809"/>
    <cellStyle name="20% - Ênfase6 5 3 4 3 2" xfId="17939"/>
    <cellStyle name="20% - Ênfase6 5 3 4 3 2 2" xfId="32335"/>
    <cellStyle name="20% - Ênfase6 5 3 4 3 2 3" xfId="24657"/>
    <cellStyle name="20% - Ênfase6 5 3 4 3 3" xfId="30228"/>
    <cellStyle name="20% - Ênfase6 5 3 4 3 4" xfId="22550"/>
    <cellStyle name="20% - Ênfase6 5 3 4 4" xfId="17314"/>
    <cellStyle name="20% - Ênfase6 5 3 4 4 2" xfId="31710"/>
    <cellStyle name="20% - Ênfase6 5 3 4 4 3" xfId="24032"/>
    <cellStyle name="20% - Ênfase6 5 3 4 5" xfId="19192"/>
    <cellStyle name="20% - Ênfase6 5 3 4 5 2" xfId="33585"/>
    <cellStyle name="20% - Ênfase6 5 3 4 5 3" xfId="25907"/>
    <cellStyle name="20% - Ênfase6 5 3 4 6" xfId="21925"/>
    <cellStyle name="20% - Ênfase6 5 3 4 6 2" xfId="29603"/>
    <cellStyle name="20% - Ênfase6 5 3 4 7" xfId="26823"/>
    <cellStyle name="20% - Ênfase6 5 3 4 8" xfId="28122"/>
    <cellStyle name="20% - Ênfase6 5 3 4 9" xfId="20444"/>
    <cellStyle name="20% - Ênfase6 5 3 5" xfId="16041"/>
    <cellStyle name="20% - Ênfase6 5 3 5 2" xfId="18171"/>
    <cellStyle name="20% - Ênfase6 5 3 5 2 2" xfId="32567"/>
    <cellStyle name="20% - Ênfase6 5 3 5 2 3" xfId="24889"/>
    <cellStyle name="20% - Ênfase6 5 3 5 3" xfId="19424"/>
    <cellStyle name="20% - Ênfase6 5 3 5 3 2" xfId="33817"/>
    <cellStyle name="20% - Ênfase6 5 3 5 3 3" xfId="26139"/>
    <cellStyle name="20% - Ênfase6 5 3 5 4" xfId="22782"/>
    <cellStyle name="20% - Ênfase6 5 3 5 4 2" xfId="30460"/>
    <cellStyle name="20% - Ênfase6 5 3 5 5" xfId="28354"/>
    <cellStyle name="20% - Ênfase6 5 3 5 6" xfId="20676"/>
    <cellStyle name="20% - Ênfase6 5 3 6" xfId="15414"/>
    <cellStyle name="20% - Ênfase6 5 3 6 2" xfId="17546"/>
    <cellStyle name="20% - Ênfase6 5 3 6 2 2" xfId="31942"/>
    <cellStyle name="20% - Ênfase6 5 3 6 2 3" xfId="24264"/>
    <cellStyle name="20% - Ênfase6 5 3 6 3" xfId="29835"/>
    <cellStyle name="20% - Ênfase6 5 3 6 4" xfId="22157"/>
    <cellStyle name="20% - Ênfase6 5 3 7" xfId="16932"/>
    <cellStyle name="20% - Ênfase6 5 3 7 2" xfId="31329"/>
    <cellStyle name="20% - Ênfase6 5 3 7 3" xfId="23651"/>
    <cellStyle name="20% - Ênfase6 5 3 8" xfId="18797"/>
    <cellStyle name="20% - Ênfase6 5 3 8 2" xfId="33192"/>
    <cellStyle name="20% - Ênfase6 5 3 8 3" xfId="25514"/>
    <cellStyle name="20% - Ênfase6 5 3 9" xfId="21544"/>
    <cellStyle name="20% - Ênfase6 5 3 9 2" xfId="29222"/>
    <cellStyle name="20% - Ênfase6 5 4" xfId="7967"/>
    <cellStyle name="20% - Ênfase6 5 4 2" xfId="11745"/>
    <cellStyle name="20% - Ênfase6 5 5" xfId="4772"/>
    <cellStyle name="20% - Ênfase6 50" xfId="2561"/>
    <cellStyle name="20% - Ênfase6 50 2" xfId="7201"/>
    <cellStyle name="20% - Ênfase6 50 2 2" xfId="10666"/>
    <cellStyle name="20% - Ênfase6 50 2 2 2" xfId="11746"/>
    <cellStyle name="20% - Ênfase6 50 3" xfId="9211"/>
    <cellStyle name="20% - Ênfase6 50 3 2" xfId="11747"/>
    <cellStyle name="20% - Ênfase6 50 4" xfId="4774"/>
    <cellStyle name="20% - Ênfase6 51" xfId="2562"/>
    <cellStyle name="20% - Ênfase6 51 2" xfId="9212"/>
    <cellStyle name="20% - Ênfase6 51 2 2" xfId="11748"/>
    <cellStyle name="20% - Ênfase6 51 3" xfId="4775"/>
    <cellStyle name="20% - Ênfase6 52" xfId="3883"/>
    <cellStyle name="20% - Ênfase6 52 2" xfId="10480"/>
    <cellStyle name="20% - Ênfase6 52 2 2" xfId="11749"/>
    <cellStyle name="20% - Ênfase6 52 3" xfId="4776"/>
    <cellStyle name="20% - Ênfase6 53" xfId="3965"/>
    <cellStyle name="20% - Ênfase6 53 2" xfId="10554"/>
    <cellStyle name="20% - Ênfase6 53 2 2" xfId="11750"/>
    <cellStyle name="20% - Ênfase6 53 3" xfId="7091"/>
    <cellStyle name="20% - Ênfase6 54" xfId="3980"/>
    <cellStyle name="20% - Ênfase6 54 2" xfId="10568"/>
    <cellStyle name="20% - Ênfase6 54 2 2" xfId="11751"/>
    <cellStyle name="20% - Ênfase6 54 3" xfId="7092"/>
    <cellStyle name="20% - Ênfase6 55" xfId="3995"/>
    <cellStyle name="20% - Ênfase6 55 2" xfId="10582"/>
    <cellStyle name="20% - Ênfase6 55 2 2" xfId="11752"/>
    <cellStyle name="20% - Ênfase6 55 3" xfId="7093"/>
    <cellStyle name="20% - Ênfase6 56" xfId="1902"/>
    <cellStyle name="20% - Ênfase6 56 2" xfId="4130"/>
    <cellStyle name="20% - Ênfase6 56 2 2" xfId="11753"/>
    <cellStyle name="20% - Ênfase6 56 2 3" xfId="10596"/>
    <cellStyle name="20% - Ênfase6 56 3" xfId="7094"/>
    <cellStyle name="20% - Ênfase6 57" xfId="4147"/>
    <cellStyle name="20% - Ênfase6 57 2" xfId="10612"/>
    <cellStyle name="20% - Ênfase6 57 2 2" xfId="11754"/>
    <cellStyle name="20% - Ênfase6 57 3" xfId="7095"/>
    <cellStyle name="20% - Ênfase6 58" xfId="7145"/>
    <cellStyle name="20% - Ênfase6 58 2" xfId="10627"/>
    <cellStyle name="20% - Ênfase6 58 2 2" xfId="11755"/>
    <cellStyle name="20% - Ênfase6 59" xfId="7165"/>
    <cellStyle name="20% - Ênfase6 59 2" xfId="10641"/>
    <cellStyle name="20% - Ênfase6 59 2 2" xfId="11756"/>
    <cellStyle name="20% - Ênfase6 6" xfId="1908"/>
    <cellStyle name="20% - Ênfase6 6 2" xfId="7968"/>
    <cellStyle name="20% - Ênfase6 6 2 2" xfId="11757"/>
    <cellStyle name="20% - Ênfase6 6 3" xfId="4777"/>
    <cellStyle name="20% - Ênfase6 60" xfId="7902"/>
    <cellStyle name="20% - Ênfase6 61" xfId="7962"/>
    <cellStyle name="20% - Ênfase6 61 2" xfId="11374"/>
    <cellStyle name="20% - Ênfase6 62" xfId="11351"/>
    <cellStyle name="20% - Ênfase6 63" xfId="16117"/>
    <cellStyle name="20% - Ênfase6 63 2" xfId="18247"/>
    <cellStyle name="20% - Ênfase6 63 2 2" xfId="32643"/>
    <cellStyle name="20% - Ênfase6 63 2 3" xfId="24965"/>
    <cellStyle name="20% - Ênfase6 63 3" xfId="19500"/>
    <cellStyle name="20% - Ênfase6 63 3 2" xfId="33893"/>
    <cellStyle name="20% - Ênfase6 63 3 3" xfId="26215"/>
    <cellStyle name="20% - Ênfase6 63 4" xfId="22858"/>
    <cellStyle name="20% - Ênfase6 63 4 2" xfId="30536"/>
    <cellStyle name="20% - Ênfase6 63 5" xfId="28430"/>
    <cellStyle name="20% - Ênfase6 63 6" xfId="20752"/>
    <cellStyle name="20% - Ênfase6 64" xfId="15492"/>
    <cellStyle name="20% - Ênfase6 64 2" xfId="17622"/>
    <cellStyle name="20% - Ênfase6 64 2 2" xfId="32018"/>
    <cellStyle name="20% - Ênfase6 64 2 3" xfId="24340"/>
    <cellStyle name="20% - Ênfase6 64 3" xfId="29911"/>
    <cellStyle name="20% - Ênfase6 64 4" xfId="22233"/>
    <cellStyle name="20% - Ênfase6 65" xfId="16527"/>
    <cellStyle name="20% - Ênfase6 65 2" xfId="30929"/>
    <cellStyle name="20% - Ênfase6 65 3" xfId="23251"/>
    <cellStyle name="20% - Ênfase6 66" xfId="18875"/>
    <cellStyle name="20% - Ênfase6 66 2" xfId="33268"/>
    <cellStyle name="20% - Ênfase6 66 3" xfId="25590"/>
    <cellStyle name="20% - Ênfase6 67" xfId="21375"/>
    <cellStyle name="20% - Ênfase6 67 2" xfId="29053"/>
    <cellStyle name="20% - Ênfase6 68" xfId="26608"/>
    <cellStyle name="20% - Ênfase6 69" xfId="27805"/>
    <cellStyle name="20% - Ênfase6 7" xfId="1909"/>
    <cellStyle name="20% - Ênfase6 7 2" xfId="7969"/>
    <cellStyle name="20% - Ênfase6 7 2 2" xfId="11758"/>
    <cellStyle name="20% - Ênfase6 7 3" xfId="4778"/>
    <cellStyle name="20% - Ênfase6 70" xfId="20127"/>
    <cellStyle name="20% - Ênfase6 8" xfId="1910"/>
    <cellStyle name="20% - Ênfase6 8 2" xfId="7970"/>
    <cellStyle name="20% - Ênfase6 8 2 2" xfId="11759"/>
    <cellStyle name="20% - Ênfase6 8 3" xfId="4779"/>
    <cellStyle name="20% - Ênfase6 9" xfId="1911"/>
    <cellStyle name="20% - Ênfase6 9 2" xfId="7971"/>
    <cellStyle name="20% - Ênfase6 9 2 2" xfId="11760"/>
    <cellStyle name="20% - Ênfase6 9 3" xfId="4780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40% - Ênfase1 10" xfId="1913"/>
    <cellStyle name="40% - Ênfase1 10 2" xfId="7973"/>
    <cellStyle name="40% - Ênfase1 10 2 2" xfId="11761"/>
    <cellStyle name="40% - Ênfase1 10 3" xfId="4781"/>
    <cellStyle name="40% - Ênfase1 11" xfId="2563"/>
    <cellStyle name="40% - Ênfase1 11 2" xfId="9213"/>
    <cellStyle name="40% - Ênfase1 11 2 2" xfId="11762"/>
    <cellStyle name="40% - Ênfase1 11 3" xfId="4782"/>
    <cellStyle name="40% - Ênfase1 12" xfId="2564"/>
    <cellStyle name="40% - Ênfase1 12 2" xfId="9214"/>
    <cellStyle name="40% - Ênfase1 12 2 2" xfId="11763"/>
    <cellStyle name="40% - Ênfase1 12 3" xfId="4783"/>
    <cellStyle name="40% - Ênfase1 13" xfId="2565"/>
    <cellStyle name="40% - Ênfase1 13 2" xfId="9215"/>
    <cellStyle name="40% - Ênfase1 13 2 2" xfId="11764"/>
    <cellStyle name="40% - Ênfase1 13 3" xfId="4784"/>
    <cellStyle name="40% - Ênfase1 14" xfId="2566"/>
    <cellStyle name="40% - Ênfase1 14 2" xfId="9216"/>
    <cellStyle name="40% - Ênfase1 14 2 2" xfId="11765"/>
    <cellStyle name="40% - Ênfase1 14 3" xfId="4785"/>
    <cellStyle name="40% - Ênfase1 15" xfId="2567"/>
    <cellStyle name="40% - Ênfase1 15 2" xfId="9217"/>
    <cellStyle name="40% - Ênfase1 15 2 2" xfId="11766"/>
    <cellStyle name="40% - Ênfase1 15 3" xfId="4786"/>
    <cellStyle name="40% - Ênfase1 16" xfId="2568"/>
    <cellStyle name="40% - Ênfase1 16 2" xfId="9218"/>
    <cellStyle name="40% - Ênfase1 16 2 2" xfId="11767"/>
    <cellStyle name="40% - Ênfase1 16 3" xfId="4787"/>
    <cellStyle name="40% - Ênfase1 17" xfId="2569"/>
    <cellStyle name="40% - Ênfase1 17 2" xfId="9219"/>
    <cellStyle name="40% - Ênfase1 17 2 2" xfId="11768"/>
    <cellStyle name="40% - Ênfase1 17 3" xfId="4788"/>
    <cellStyle name="40% - Ênfase1 18" xfId="2570"/>
    <cellStyle name="40% - Ênfase1 18 2" xfId="9220"/>
    <cellStyle name="40% - Ênfase1 18 2 2" xfId="11769"/>
    <cellStyle name="40% - Ênfase1 18 3" xfId="4789"/>
    <cellStyle name="40% - Ênfase1 19" xfId="2571"/>
    <cellStyle name="40% - Ênfase1 19 2" xfId="9221"/>
    <cellStyle name="40% - Ênfase1 19 2 2" xfId="11770"/>
    <cellStyle name="40% - Ênfase1 19 3" xfId="4790"/>
    <cellStyle name="40% - Ênfase1 2" xfId="1914"/>
    <cellStyle name="40% - Ênfase1 2 2" xfId="7974"/>
    <cellStyle name="40% - Ênfase1 2 2 2" xfId="11771"/>
    <cellStyle name="40% - Ênfase1 2 3" xfId="4791"/>
    <cellStyle name="40% - Ênfase1 2 4" xfId="26629"/>
    <cellStyle name="40% - Ênfase1 20" xfId="2572"/>
    <cellStyle name="40% - Ênfase1 20 2" xfId="9222"/>
    <cellStyle name="40% - Ênfase1 20 2 2" xfId="11772"/>
    <cellStyle name="40% - Ênfase1 20 3" xfId="4792"/>
    <cellStyle name="40% - Ênfase1 21" xfId="2573"/>
    <cellStyle name="40% - Ênfase1 21 2" xfId="9223"/>
    <cellStyle name="40% - Ênfase1 21 2 2" xfId="11773"/>
    <cellStyle name="40% - Ênfase1 21 3" xfId="4793"/>
    <cellStyle name="40% - Ênfase1 22" xfId="2574"/>
    <cellStyle name="40% - Ênfase1 22 2" xfId="9224"/>
    <cellStyle name="40% - Ênfase1 22 2 2" xfId="11774"/>
    <cellStyle name="40% - Ênfase1 22 3" xfId="4794"/>
    <cellStyle name="40% - Ênfase1 23" xfId="2575"/>
    <cellStyle name="40% - Ênfase1 23 2" xfId="9225"/>
    <cellStyle name="40% - Ênfase1 23 2 2" xfId="11775"/>
    <cellStyle name="40% - Ênfase1 23 3" xfId="4795"/>
    <cellStyle name="40% - Ênfase1 24" xfId="2576"/>
    <cellStyle name="40% - Ênfase1 24 2" xfId="9226"/>
    <cellStyle name="40% - Ênfase1 24 2 2" xfId="11776"/>
    <cellStyle name="40% - Ênfase1 24 3" xfId="4796"/>
    <cellStyle name="40% - Ênfase1 25" xfId="2577"/>
    <cellStyle name="40% - Ênfase1 25 2" xfId="9227"/>
    <cellStyle name="40% - Ênfase1 25 2 2" xfId="11777"/>
    <cellStyle name="40% - Ênfase1 25 3" xfId="4797"/>
    <cellStyle name="40% - Ênfase1 26" xfId="2578"/>
    <cellStyle name="40% - Ênfase1 26 2" xfId="9228"/>
    <cellStyle name="40% - Ênfase1 26 2 2" xfId="11778"/>
    <cellStyle name="40% - Ênfase1 26 3" xfId="4798"/>
    <cellStyle name="40% - Ênfase1 27" xfId="2579"/>
    <cellStyle name="40% - Ênfase1 27 2" xfId="9229"/>
    <cellStyle name="40% - Ênfase1 27 2 2" xfId="11779"/>
    <cellStyle name="40% - Ênfase1 27 3" xfId="4799"/>
    <cellStyle name="40% - Ênfase1 28" xfId="2580"/>
    <cellStyle name="40% - Ênfase1 28 2" xfId="9230"/>
    <cellStyle name="40% - Ênfase1 28 2 2" xfId="11780"/>
    <cellStyle name="40% - Ênfase1 28 3" xfId="4800"/>
    <cellStyle name="40% - Ênfase1 29" xfId="2581"/>
    <cellStyle name="40% - Ênfase1 29 2" xfId="9231"/>
    <cellStyle name="40% - Ênfase1 29 2 2" xfId="11781"/>
    <cellStyle name="40% - Ênfase1 29 3" xfId="4801"/>
    <cellStyle name="40% - Ênfase1 3" xfId="1915"/>
    <cellStyle name="40% - Ênfase1 3 2" xfId="7975"/>
    <cellStyle name="40% - Ênfase1 3 2 2" xfId="11782"/>
    <cellStyle name="40% - Ênfase1 3 3" xfId="4802"/>
    <cellStyle name="40% - Ênfase1 3 4" xfId="26645"/>
    <cellStyle name="40% - Ênfase1 30" xfId="2582"/>
    <cellStyle name="40% - Ênfase1 30 2" xfId="9232"/>
    <cellStyle name="40% - Ênfase1 30 2 2" xfId="11783"/>
    <cellStyle name="40% - Ênfase1 30 3" xfId="4803"/>
    <cellStyle name="40% - Ênfase1 31" xfId="2583"/>
    <cellStyle name="40% - Ênfase1 31 2" xfId="9233"/>
    <cellStyle name="40% - Ênfase1 31 2 2" xfId="11784"/>
    <cellStyle name="40% - Ênfase1 31 3" xfId="4804"/>
    <cellStyle name="40% - Ênfase1 32" xfId="2584"/>
    <cellStyle name="40% - Ênfase1 32 2" xfId="9234"/>
    <cellStyle name="40% - Ênfase1 32 2 2" xfId="11785"/>
    <cellStyle name="40% - Ênfase1 32 3" xfId="4805"/>
    <cellStyle name="40% - Ênfase1 33" xfId="2585"/>
    <cellStyle name="40% - Ênfase1 33 2" xfId="9235"/>
    <cellStyle name="40% - Ênfase1 33 2 2" xfId="11786"/>
    <cellStyle name="40% - Ênfase1 33 3" xfId="4806"/>
    <cellStyle name="40% - Ênfase1 34" xfId="2586"/>
    <cellStyle name="40% - Ênfase1 34 2" xfId="9236"/>
    <cellStyle name="40% - Ênfase1 34 2 2" xfId="11787"/>
    <cellStyle name="40% - Ênfase1 34 3" xfId="4807"/>
    <cellStyle name="40% - Ênfase1 35" xfId="2587"/>
    <cellStyle name="40% - Ênfase1 35 2" xfId="9237"/>
    <cellStyle name="40% - Ênfase1 35 2 2" xfId="11788"/>
    <cellStyle name="40% - Ênfase1 35 3" xfId="4808"/>
    <cellStyle name="40% - Ênfase1 36" xfId="2588"/>
    <cellStyle name="40% - Ênfase1 36 2" xfId="9238"/>
    <cellStyle name="40% - Ênfase1 36 2 2" xfId="11789"/>
    <cellStyle name="40% - Ênfase1 36 3" xfId="4809"/>
    <cellStyle name="40% - Ênfase1 37" xfId="2589"/>
    <cellStyle name="40% - Ênfase1 37 2" xfId="9239"/>
    <cellStyle name="40% - Ênfase1 37 2 2" xfId="11790"/>
    <cellStyle name="40% - Ênfase1 37 3" xfId="4810"/>
    <cellStyle name="40% - Ênfase1 38" xfId="2590"/>
    <cellStyle name="40% - Ênfase1 38 2" xfId="9240"/>
    <cellStyle name="40% - Ênfase1 38 2 2" xfId="11791"/>
    <cellStyle name="40% - Ênfase1 38 3" xfId="4811"/>
    <cellStyle name="40% - Ênfase1 39" xfId="2591"/>
    <cellStyle name="40% - Ênfase1 39 2" xfId="9241"/>
    <cellStyle name="40% - Ênfase1 39 2 2" xfId="11792"/>
    <cellStyle name="40% - Ênfase1 39 3" xfId="4812"/>
    <cellStyle name="40% - Ênfase1 4" xfId="1916"/>
    <cellStyle name="40% - Ênfase1 4 2" xfId="3913"/>
    <cellStyle name="40% - Ênfase1 4 2 2" xfId="10507"/>
    <cellStyle name="40% - Ênfase1 4 2 2 2" xfId="11793"/>
    <cellStyle name="40% - Ênfase1 4 2 3" xfId="4814"/>
    <cellStyle name="40% - Ênfase1 4 3" xfId="7202"/>
    <cellStyle name="40% - Ênfase1 4 3 2" xfId="10667"/>
    <cellStyle name="40% - Ênfase1 4 3 2 2" xfId="11794"/>
    <cellStyle name="40% - Ênfase1 4 4" xfId="7976"/>
    <cellStyle name="40% - Ênfase1 4 4 2" xfId="11795"/>
    <cellStyle name="40% - Ênfase1 4 5" xfId="4813"/>
    <cellStyle name="40% - Ênfase1 40" xfId="2592"/>
    <cellStyle name="40% - Ênfase1 40 2" xfId="9242"/>
    <cellStyle name="40% - Ênfase1 40 2 2" xfId="11796"/>
    <cellStyle name="40% - Ênfase1 40 3" xfId="4815"/>
    <cellStyle name="40% - Ênfase1 41" xfId="2593"/>
    <cellStyle name="40% - Ênfase1 41 2" xfId="9243"/>
    <cellStyle name="40% - Ênfase1 41 2 2" xfId="11797"/>
    <cellStyle name="40% - Ênfase1 41 3" xfId="4816"/>
    <cellStyle name="40% - Ênfase1 42" xfId="2594"/>
    <cellStyle name="40% - Ênfase1 42 2" xfId="9244"/>
    <cellStyle name="40% - Ênfase1 42 2 2" xfId="11798"/>
    <cellStyle name="40% - Ênfase1 42 3" xfId="4817"/>
    <cellStyle name="40% - Ênfase1 43" xfId="2595"/>
    <cellStyle name="40% - Ênfase1 43 2" xfId="9245"/>
    <cellStyle name="40% - Ênfase1 43 2 2" xfId="11799"/>
    <cellStyle name="40% - Ênfase1 43 3" xfId="4818"/>
    <cellStyle name="40% - Ênfase1 44" xfId="2596"/>
    <cellStyle name="40% - Ênfase1 44 2" xfId="9246"/>
    <cellStyle name="40% - Ênfase1 44 2 2" xfId="11800"/>
    <cellStyle name="40% - Ênfase1 44 3" xfId="4819"/>
    <cellStyle name="40% - Ênfase1 45" xfId="2597"/>
    <cellStyle name="40% - Ênfase1 45 2" xfId="9247"/>
    <cellStyle name="40% - Ênfase1 45 2 2" xfId="11801"/>
    <cellStyle name="40% - Ênfase1 45 3" xfId="4820"/>
    <cellStyle name="40% - Ênfase1 46" xfId="2598"/>
    <cellStyle name="40% - Ênfase1 46 2" xfId="9248"/>
    <cellStyle name="40% - Ênfase1 46 2 2" xfId="11802"/>
    <cellStyle name="40% - Ênfase1 46 3" xfId="4821"/>
    <cellStyle name="40% - Ênfase1 47" xfId="2599"/>
    <cellStyle name="40% - Ênfase1 47 2" xfId="9249"/>
    <cellStyle name="40% - Ênfase1 47 2 2" xfId="11803"/>
    <cellStyle name="40% - Ênfase1 47 3" xfId="4822"/>
    <cellStyle name="40% - Ênfase1 48" xfId="2600"/>
    <cellStyle name="40% - Ênfase1 48 2" xfId="9250"/>
    <cellStyle name="40% - Ênfase1 48 2 2" xfId="11804"/>
    <cellStyle name="40% - Ênfase1 48 3" xfId="4823"/>
    <cellStyle name="40% - Ênfase1 49" xfId="2601"/>
    <cellStyle name="40% - Ênfase1 49 2" xfId="7203"/>
    <cellStyle name="40% - Ênfase1 49 2 2" xfId="10668"/>
    <cellStyle name="40% - Ênfase1 49 2 2 2" xfId="11805"/>
    <cellStyle name="40% - Ênfase1 49 3" xfId="9251"/>
    <cellStyle name="40% - Ênfase1 49 3 2" xfId="11806"/>
    <cellStyle name="40% - Ênfase1 49 4" xfId="4824"/>
    <cellStyle name="40% - Ênfase1 5" xfId="1917"/>
    <cellStyle name="40% - Ênfase1 5 2" xfId="3895"/>
    <cellStyle name="40% - Ênfase1 5 2 10" xfId="21166"/>
    <cellStyle name="40% - Ênfase1 5 2 10 2" xfId="28844"/>
    <cellStyle name="40% - Ênfase1 5 2 11" xfId="26824"/>
    <cellStyle name="40% - Ênfase1 5 2 12" xfId="27626"/>
    <cellStyle name="40% - Ênfase1 5 2 13" xfId="19948"/>
    <cellStyle name="40% - Ênfase1 5 2 2" xfId="4104"/>
    <cellStyle name="40% - Ênfase1 5 2 2 10" xfId="21220"/>
    <cellStyle name="40% - Ênfase1 5 2 2 10 2" xfId="28898"/>
    <cellStyle name="40% - Ênfase1 5 2 2 11" xfId="26825"/>
    <cellStyle name="40% - Ênfase1 5 2 2 12" xfId="27682"/>
    <cellStyle name="40% - Ênfase1 5 2 2 13" xfId="20004"/>
    <cellStyle name="40% - Ênfase1 5 2 2 2" xfId="4299"/>
    <cellStyle name="40% - Ênfase1 5 2 2 2 10" xfId="26826"/>
    <cellStyle name="40% - Ênfase1 5 2 2 2 11" xfId="27778"/>
    <cellStyle name="40% - Ênfase1 5 2 2 2 12" xfId="20100"/>
    <cellStyle name="40% - Ênfase1 5 2 2 2 2" xfId="15108"/>
    <cellStyle name="40% - Ênfase1 5 2 2 2 2 2" xfId="16389"/>
    <cellStyle name="40% - Ênfase1 5 2 2 2 2 2 2" xfId="18503"/>
    <cellStyle name="40% - Ênfase1 5 2 2 2 2 2 2 2" xfId="32899"/>
    <cellStyle name="40% - Ênfase1 5 2 2 2 2 2 2 3" xfId="25221"/>
    <cellStyle name="40% - Ênfase1 5 2 2 2 2 2 3" xfId="19756"/>
    <cellStyle name="40% - Ênfase1 5 2 2 2 2 2 3 2" xfId="34149"/>
    <cellStyle name="40% - Ênfase1 5 2 2 2 2 2 3 3" xfId="26471"/>
    <cellStyle name="40% - Ênfase1 5 2 2 2 2 2 4" xfId="23114"/>
    <cellStyle name="40% - Ênfase1 5 2 2 2 2 2 4 2" xfId="30792"/>
    <cellStyle name="40% - Ênfase1 5 2 2 2 2 2 5" xfId="28686"/>
    <cellStyle name="40% - Ênfase1 5 2 2 2 2 2 6" xfId="21008"/>
    <cellStyle name="40% - Ênfase1 5 2 2 2 2 3" xfId="15748"/>
    <cellStyle name="40% - Ênfase1 5 2 2 2 2 3 2" xfId="17878"/>
    <cellStyle name="40% - Ênfase1 5 2 2 2 2 3 2 2" xfId="32274"/>
    <cellStyle name="40% - Ênfase1 5 2 2 2 2 3 2 3" xfId="24596"/>
    <cellStyle name="40% - Ênfase1 5 2 2 2 2 3 3" xfId="30167"/>
    <cellStyle name="40% - Ênfase1 5 2 2 2 2 3 4" xfId="22489"/>
    <cellStyle name="40% - Ênfase1 5 2 2 2 2 4" xfId="17253"/>
    <cellStyle name="40% - Ênfase1 5 2 2 2 2 4 2" xfId="31649"/>
    <cellStyle name="40% - Ênfase1 5 2 2 2 2 4 3" xfId="23971"/>
    <cellStyle name="40% - Ênfase1 5 2 2 2 2 5" xfId="19131"/>
    <cellStyle name="40% - Ênfase1 5 2 2 2 2 5 2" xfId="33524"/>
    <cellStyle name="40% - Ênfase1 5 2 2 2 2 5 3" xfId="25846"/>
    <cellStyle name="40% - Ênfase1 5 2 2 2 2 6" xfId="21864"/>
    <cellStyle name="40% - Ênfase1 5 2 2 2 2 6 2" xfId="29542"/>
    <cellStyle name="40% - Ênfase1 5 2 2 2 2 7" xfId="26827"/>
    <cellStyle name="40% - Ênfase1 5 2 2 2 2 8" xfId="28061"/>
    <cellStyle name="40% - Ênfase1 5 2 2 2 2 9" xfId="20383"/>
    <cellStyle name="40% - Ênfase1 5 2 2 2 3" xfId="15088"/>
    <cellStyle name="40% - Ênfase1 5 2 2 2 3 2" xfId="16369"/>
    <cellStyle name="40% - Ênfase1 5 2 2 2 3 2 2" xfId="18483"/>
    <cellStyle name="40% - Ênfase1 5 2 2 2 3 2 2 2" xfId="32879"/>
    <cellStyle name="40% - Ênfase1 5 2 2 2 3 2 2 3" xfId="25201"/>
    <cellStyle name="40% - Ênfase1 5 2 2 2 3 2 3" xfId="19736"/>
    <cellStyle name="40% - Ênfase1 5 2 2 2 3 2 3 2" xfId="34129"/>
    <cellStyle name="40% - Ênfase1 5 2 2 2 3 2 3 3" xfId="26451"/>
    <cellStyle name="40% - Ênfase1 5 2 2 2 3 2 4" xfId="23094"/>
    <cellStyle name="40% - Ênfase1 5 2 2 2 3 2 4 2" xfId="30772"/>
    <cellStyle name="40% - Ênfase1 5 2 2 2 3 2 5" xfId="28666"/>
    <cellStyle name="40% - Ênfase1 5 2 2 2 3 2 6" xfId="20988"/>
    <cellStyle name="40% - Ênfase1 5 2 2 2 3 3" xfId="15728"/>
    <cellStyle name="40% - Ênfase1 5 2 2 2 3 3 2" xfId="17858"/>
    <cellStyle name="40% - Ênfase1 5 2 2 2 3 3 2 2" xfId="32254"/>
    <cellStyle name="40% - Ênfase1 5 2 2 2 3 3 2 3" xfId="24576"/>
    <cellStyle name="40% - Ênfase1 5 2 2 2 3 3 3" xfId="30147"/>
    <cellStyle name="40% - Ênfase1 5 2 2 2 3 3 4" xfId="22469"/>
    <cellStyle name="40% - Ênfase1 5 2 2 2 3 4" xfId="17233"/>
    <cellStyle name="40% - Ênfase1 5 2 2 2 3 4 2" xfId="31629"/>
    <cellStyle name="40% - Ênfase1 5 2 2 2 3 4 3" xfId="23951"/>
    <cellStyle name="40% - Ênfase1 5 2 2 2 3 5" xfId="19111"/>
    <cellStyle name="40% - Ênfase1 5 2 2 2 3 5 2" xfId="33504"/>
    <cellStyle name="40% - Ênfase1 5 2 2 2 3 5 3" xfId="25826"/>
    <cellStyle name="40% - Ênfase1 5 2 2 2 3 6" xfId="21844"/>
    <cellStyle name="40% - Ênfase1 5 2 2 2 3 6 2" xfId="29522"/>
    <cellStyle name="40% - Ênfase1 5 2 2 2 3 7" xfId="26828"/>
    <cellStyle name="40% - Ênfase1 5 2 2 2 3 8" xfId="28041"/>
    <cellStyle name="40% - Ênfase1 5 2 2 2 3 9" xfId="20363"/>
    <cellStyle name="40% - Ênfase1 5 2 2 2 4" xfId="15226"/>
    <cellStyle name="40% - Ênfase1 5 2 2 2 4 2" xfId="16499"/>
    <cellStyle name="40% - Ênfase1 5 2 2 2 4 2 2" xfId="18613"/>
    <cellStyle name="40% - Ênfase1 5 2 2 2 4 2 2 2" xfId="33009"/>
    <cellStyle name="40% - Ênfase1 5 2 2 2 4 2 2 3" xfId="25331"/>
    <cellStyle name="40% - Ênfase1 5 2 2 2 4 2 3" xfId="19866"/>
    <cellStyle name="40% - Ênfase1 5 2 2 2 4 2 3 2" xfId="34259"/>
    <cellStyle name="40% - Ênfase1 5 2 2 2 4 2 3 3" xfId="26581"/>
    <cellStyle name="40% - Ênfase1 5 2 2 2 4 2 4" xfId="23224"/>
    <cellStyle name="40% - Ênfase1 5 2 2 2 4 2 4 2" xfId="30902"/>
    <cellStyle name="40% - Ênfase1 5 2 2 2 4 2 5" xfId="28796"/>
    <cellStyle name="40% - Ênfase1 5 2 2 2 4 2 6" xfId="21118"/>
    <cellStyle name="40% - Ênfase1 5 2 2 2 4 3" xfId="15858"/>
    <cellStyle name="40% - Ênfase1 5 2 2 2 4 3 2" xfId="17988"/>
    <cellStyle name="40% - Ênfase1 5 2 2 2 4 3 2 2" xfId="32384"/>
    <cellStyle name="40% - Ênfase1 5 2 2 2 4 3 2 3" xfId="24706"/>
    <cellStyle name="40% - Ênfase1 5 2 2 2 4 3 3" xfId="30277"/>
    <cellStyle name="40% - Ênfase1 5 2 2 2 4 3 4" xfId="22599"/>
    <cellStyle name="40% - Ênfase1 5 2 2 2 4 4" xfId="17363"/>
    <cellStyle name="40% - Ênfase1 5 2 2 2 4 4 2" xfId="31759"/>
    <cellStyle name="40% - Ênfase1 5 2 2 2 4 4 3" xfId="24081"/>
    <cellStyle name="40% - Ênfase1 5 2 2 2 4 5" xfId="19241"/>
    <cellStyle name="40% - Ênfase1 5 2 2 2 4 5 2" xfId="33634"/>
    <cellStyle name="40% - Ênfase1 5 2 2 2 4 5 3" xfId="25956"/>
    <cellStyle name="40% - Ênfase1 5 2 2 2 4 6" xfId="21974"/>
    <cellStyle name="40% - Ênfase1 5 2 2 2 4 6 2" xfId="29652"/>
    <cellStyle name="40% - Ênfase1 5 2 2 2 4 7" xfId="26829"/>
    <cellStyle name="40% - Ênfase1 5 2 2 2 4 8" xfId="28171"/>
    <cellStyle name="40% - Ênfase1 5 2 2 2 4 9" xfId="20493"/>
    <cellStyle name="40% - Ênfase1 5 2 2 2 5" xfId="11807"/>
    <cellStyle name="40% - Ênfase1 5 2 2 2 5 2" xfId="16090"/>
    <cellStyle name="40% - Ênfase1 5 2 2 2 5 2 2" xfId="18220"/>
    <cellStyle name="40% - Ênfase1 5 2 2 2 5 2 2 2" xfId="32616"/>
    <cellStyle name="40% - Ênfase1 5 2 2 2 5 2 2 3" xfId="24938"/>
    <cellStyle name="40% - Ênfase1 5 2 2 2 5 2 3" xfId="30509"/>
    <cellStyle name="40% - Ênfase1 5 2 2 2 5 2 4" xfId="22831"/>
    <cellStyle name="40% - Ênfase1 5 2 2 2 5 3" xfId="16981"/>
    <cellStyle name="40% - Ênfase1 5 2 2 2 5 3 2" xfId="31378"/>
    <cellStyle name="40% - Ênfase1 5 2 2 2 5 3 3" xfId="23700"/>
    <cellStyle name="40% - Ênfase1 5 2 2 2 5 4" xfId="19473"/>
    <cellStyle name="40% - Ênfase1 5 2 2 2 5 4 2" xfId="33866"/>
    <cellStyle name="40% - Ênfase1 5 2 2 2 5 4 3" xfId="26188"/>
    <cellStyle name="40% - Ênfase1 5 2 2 2 5 5" xfId="21593"/>
    <cellStyle name="40% - Ênfase1 5 2 2 2 5 5 2" xfId="29271"/>
    <cellStyle name="40% - Ênfase1 5 2 2 2 5 6" xfId="26830"/>
    <cellStyle name="40% - Ênfase1 5 2 2 2 5 7" xfId="28403"/>
    <cellStyle name="40% - Ênfase1 5 2 2 2 5 8" xfId="20725"/>
    <cellStyle name="40% - Ênfase1 5 2 2 2 6" xfId="15464"/>
    <cellStyle name="40% - Ênfase1 5 2 2 2 6 2" xfId="17595"/>
    <cellStyle name="40% - Ênfase1 5 2 2 2 6 2 2" xfId="31991"/>
    <cellStyle name="40% - Ênfase1 5 2 2 2 6 2 3" xfId="24313"/>
    <cellStyle name="40% - Ênfase1 5 2 2 2 6 3" xfId="29884"/>
    <cellStyle name="40% - Ênfase1 5 2 2 2 6 4" xfId="22206"/>
    <cellStyle name="40% - Ênfase1 5 2 2 2 7" xfId="16752"/>
    <cellStyle name="40% - Ênfase1 5 2 2 2 7 2" xfId="31149"/>
    <cellStyle name="40% - Ênfase1 5 2 2 2 7 3" xfId="23471"/>
    <cellStyle name="40% - Ênfase1 5 2 2 2 8" xfId="18847"/>
    <cellStyle name="40% - Ênfase1 5 2 2 2 8 2" xfId="33241"/>
    <cellStyle name="40% - Ênfase1 5 2 2 2 8 3" xfId="25563"/>
    <cellStyle name="40% - Ênfase1 5 2 2 2 9" xfId="21352"/>
    <cellStyle name="40% - Ênfase1 5 2 2 2 9 2" xfId="29030"/>
    <cellStyle name="40% - Ênfase1 5 2 2 3" xfId="10490"/>
    <cellStyle name="40% - Ênfase1 5 2 2 3 10" xfId="20065"/>
    <cellStyle name="40% - Ênfase1 5 2 2 3 2" xfId="15064"/>
    <cellStyle name="40% - Ênfase1 5 2 2 3 2 2" xfId="16345"/>
    <cellStyle name="40% - Ênfase1 5 2 2 3 2 2 2" xfId="18459"/>
    <cellStyle name="40% - Ênfase1 5 2 2 3 2 2 2 2" xfId="32855"/>
    <cellStyle name="40% - Ênfase1 5 2 2 3 2 2 2 3" xfId="25177"/>
    <cellStyle name="40% - Ênfase1 5 2 2 3 2 2 3" xfId="19712"/>
    <cellStyle name="40% - Ênfase1 5 2 2 3 2 2 3 2" xfId="34105"/>
    <cellStyle name="40% - Ênfase1 5 2 2 3 2 2 3 3" xfId="26427"/>
    <cellStyle name="40% - Ênfase1 5 2 2 3 2 2 4" xfId="23070"/>
    <cellStyle name="40% - Ênfase1 5 2 2 3 2 2 4 2" xfId="30748"/>
    <cellStyle name="40% - Ênfase1 5 2 2 3 2 2 5" xfId="28642"/>
    <cellStyle name="40% - Ênfase1 5 2 2 3 2 2 6" xfId="20964"/>
    <cellStyle name="40% - Ênfase1 5 2 2 3 2 3" xfId="15704"/>
    <cellStyle name="40% - Ênfase1 5 2 2 3 2 3 2" xfId="17834"/>
    <cellStyle name="40% - Ênfase1 5 2 2 3 2 3 2 2" xfId="32230"/>
    <cellStyle name="40% - Ênfase1 5 2 2 3 2 3 2 3" xfId="24552"/>
    <cellStyle name="40% - Ênfase1 5 2 2 3 2 3 3" xfId="30123"/>
    <cellStyle name="40% - Ênfase1 5 2 2 3 2 3 4" xfId="22445"/>
    <cellStyle name="40% - Ênfase1 5 2 2 3 2 4" xfId="17209"/>
    <cellStyle name="40% - Ênfase1 5 2 2 3 2 4 2" xfId="31605"/>
    <cellStyle name="40% - Ênfase1 5 2 2 3 2 4 3" xfId="23927"/>
    <cellStyle name="40% - Ênfase1 5 2 2 3 2 5" xfId="19087"/>
    <cellStyle name="40% - Ênfase1 5 2 2 3 2 5 2" xfId="33480"/>
    <cellStyle name="40% - Ênfase1 5 2 2 3 2 5 3" xfId="25802"/>
    <cellStyle name="40% - Ênfase1 5 2 2 3 2 6" xfId="21820"/>
    <cellStyle name="40% - Ênfase1 5 2 2 3 2 6 2" xfId="29498"/>
    <cellStyle name="40% - Ênfase1 5 2 2 3 2 7" xfId="26832"/>
    <cellStyle name="40% - Ênfase1 5 2 2 3 2 8" xfId="28017"/>
    <cellStyle name="40% - Ênfase1 5 2 2 3 2 9" xfId="20339"/>
    <cellStyle name="40% - Ênfase1 5 2 2 3 3" xfId="16055"/>
    <cellStyle name="40% - Ênfase1 5 2 2 3 3 2" xfId="18185"/>
    <cellStyle name="40% - Ênfase1 5 2 2 3 3 2 2" xfId="32581"/>
    <cellStyle name="40% - Ênfase1 5 2 2 3 3 2 3" xfId="24903"/>
    <cellStyle name="40% - Ênfase1 5 2 2 3 3 3" xfId="19438"/>
    <cellStyle name="40% - Ênfase1 5 2 2 3 3 3 2" xfId="33831"/>
    <cellStyle name="40% - Ênfase1 5 2 2 3 3 3 3" xfId="26153"/>
    <cellStyle name="40% - Ênfase1 5 2 2 3 3 4" xfId="22796"/>
    <cellStyle name="40% - Ênfase1 5 2 2 3 3 4 2" xfId="30474"/>
    <cellStyle name="40% - Ênfase1 5 2 2 3 3 5" xfId="28368"/>
    <cellStyle name="40% - Ênfase1 5 2 2 3 3 6" xfId="20690"/>
    <cellStyle name="40% - Ênfase1 5 2 2 3 4" xfId="15429"/>
    <cellStyle name="40% - Ênfase1 5 2 2 3 4 2" xfId="17560"/>
    <cellStyle name="40% - Ênfase1 5 2 2 3 4 2 2" xfId="31956"/>
    <cellStyle name="40% - Ênfase1 5 2 2 3 4 2 3" xfId="24278"/>
    <cellStyle name="40% - Ênfase1 5 2 2 3 4 3" xfId="29849"/>
    <cellStyle name="40% - Ênfase1 5 2 2 3 4 4" xfId="22171"/>
    <cellStyle name="40% - Ênfase1 5 2 2 3 5" xfId="16946"/>
    <cellStyle name="40% - Ênfase1 5 2 2 3 5 2" xfId="31343"/>
    <cellStyle name="40% - Ênfase1 5 2 2 3 5 3" xfId="23665"/>
    <cellStyle name="40% - Ênfase1 5 2 2 3 6" xfId="18812"/>
    <cellStyle name="40% - Ênfase1 5 2 2 3 6 2" xfId="33206"/>
    <cellStyle name="40% - Ênfase1 5 2 2 3 6 3" xfId="25528"/>
    <cellStyle name="40% - Ênfase1 5 2 2 3 7" xfId="21558"/>
    <cellStyle name="40% - Ênfase1 5 2 2 3 7 2" xfId="29236"/>
    <cellStyle name="40% - Ênfase1 5 2 2 3 8" xfId="26831"/>
    <cellStyle name="40% - Ênfase1 5 2 2 3 9" xfId="27743"/>
    <cellStyle name="40% - Ênfase1 5 2 2 4" xfId="14984"/>
    <cellStyle name="40% - Ênfase1 5 2 2 4 2" xfId="16266"/>
    <cellStyle name="40% - Ênfase1 5 2 2 4 2 2" xfId="18380"/>
    <cellStyle name="40% - Ênfase1 5 2 2 4 2 2 2" xfId="32776"/>
    <cellStyle name="40% - Ênfase1 5 2 2 4 2 2 3" xfId="25098"/>
    <cellStyle name="40% - Ênfase1 5 2 2 4 2 3" xfId="19633"/>
    <cellStyle name="40% - Ênfase1 5 2 2 4 2 3 2" xfId="34026"/>
    <cellStyle name="40% - Ênfase1 5 2 2 4 2 3 3" xfId="26348"/>
    <cellStyle name="40% - Ênfase1 5 2 2 4 2 4" xfId="22991"/>
    <cellStyle name="40% - Ênfase1 5 2 2 4 2 4 2" xfId="30669"/>
    <cellStyle name="40% - Ênfase1 5 2 2 4 2 5" xfId="28563"/>
    <cellStyle name="40% - Ênfase1 5 2 2 4 2 6" xfId="20885"/>
    <cellStyle name="40% - Ênfase1 5 2 2 4 3" xfId="15625"/>
    <cellStyle name="40% - Ênfase1 5 2 2 4 3 2" xfId="17755"/>
    <cellStyle name="40% - Ênfase1 5 2 2 4 3 2 2" xfId="32151"/>
    <cellStyle name="40% - Ênfase1 5 2 2 4 3 2 3" xfId="24473"/>
    <cellStyle name="40% - Ênfase1 5 2 2 4 3 3" xfId="30044"/>
    <cellStyle name="40% - Ênfase1 5 2 2 4 3 4" xfId="22366"/>
    <cellStyle name="40% - Ênfase1 5 2 2 4 4" xfId="17130"/>
    <cellStyle name="40% - Ênfase1 5 2 2 4 4 2" xfId="31526"/>
    <cellStyle name="40% - Ênfase1 5 2 2 4 4 3" xfId="23848"/>
    <cellStyle name="40% - Ênfase1 5 2 2 4 5" xfId="19008"/>
    <cellStyle name="40% - Ênfase1 5 2 2 4 5 2" xfId="33401"/>
    <cellStyle name="40% - Ênfase1 5 2 2 4 5 3" xfId="25723"/>
    <cellStyle name="40% - Ênfase1 5 2 2 4 6" xfId="21741"/>
    <cellStyle name="40% - Ênfase1 5 2 2 4 6 2" xfId="29419"/>
    <cellStyle name="40% - Ênfase1 5 2 2 4 7" xfId="26833"/>
    <cellStyle name="40% - Ênfase1 5 2 2 4 8" xfId="27938"/>
    <cellStyle name="40% - Ênfase1 5 2 2 4 9" xfId="20260"/>
    <cellStyle name="40% - Ênfase1 5 2 2 5" xfId="15190"/>
    <cellStyle name="40% - Ênfase1 5 2 2 5 2" xfId="16464"/>
    <cellStyle name="40% - Ênfase1 5 2 2 5 2 2" xfId="18578"/>
    <cellStyle name="40% - Ênfase1 5 2 2 5 2 2 2" xfId="32974"/>
    <cellStyle name="40% - Ênfase1 5 2 2 5 2 2 3" xfId="25296"/>
    <cellStyle name="40% - Ênfase1 5 2 2 5 2 3" xfId="19831"/>
    <cellStyle name="40% - Ênfase1 5 2 2 5 2 3 2" xfId="34224"/>
    <cellStyle name="40% - Ênfase1 5 2 2 5 2 3 3" xfId="26546"/>
    <cellStyle name="40% - Ênfase1 5 2 2 5 2 4" xfId="23189"/>
    <cellStyle name="40% - Ênfase1 5 2 2 5 2 4 2" xfId="30867"/>
    <cellStyle name="40% - Ênfase1 5 2 2 5 2 5" xfId="28761"/>
    <cellStyle name="40% - Ênfase1 5 2 2 5 2 6" xfId="21083"/>
    <cellStyle name="40% - Ênfase1 5 2 2 5 3" xfId="15823"/>
    <cellStyle name="40% - Ênfase1 5 2 2 5 3 2" xfId="17953"/>
    <cellStyle name="40% - Ênfase1 5 2 2 5 3 2 2" xfId="32349"/>
    <cellStyle name="40% - Ênfase1 5 2 2 5 3 2 3" xfId="24671"/>
    <cellStyle name="40% - Ênfase1 5 2 2 5 3 3" xfId="30242"/>
    <cellStyle name="40% - Ênfase1 5 2 2 5 3 4" xfId="22564"/>
    <cellStyle name="40% - Ênfase1 5 2 2 5 4" xfId="17328"/>
    <cellStyle name="40% - Ênfase1 5 2 2 5 4 2" xfId="31724"/>
    <cellStyle name="40% - Ênfase1 5 2 2 5 4 3" xfId="24046"/>
    <cellStyle name="40% - Ênfase1 5 2 2 5 5" xfId="19206"/>
    <cellStyle name="40% - Ênfase1 5 2 2 5 5 2" xfId="33599"/>
    <cellStyle name="40% - Ênfase1 5 2 2 5 5 3" xfId="25921"/>
    <cellStyle name="40% - Ênfase1 5 2 2 5 6" xfId="21939"/>
    <cellStyle name="40% - Ênfase1 5 2 2 5 6 2" xfId="29617"/>
    <cellStyle name="40% - Ênfase1 5 2 2 5 7" xfId="26834"/>
    <cellStyle name="40% - Ênfase1 5 2 2 5 8" xfId="28136"/>
    <cellStyle name="40% - Ênfase1 5 2 2 5 9" xfId="20458"/>
    <cellStyle name="40% - Ênfase1 5 2 2 6" xfId="4441"/>
    <cellStyle name="40% - Ênfase1 5 2 2 6 2" xfId="15994"/>
    <cellStyle name="40% - Ênfase1 5 2 2 6 2 2" xfId="18124"/>
    <cellStyle name="40% - Ênfase1 5 2 2 6 2 2 2" xfId="32520"/>
    <cellStyle name="40% - Ênfase1 5 2 2 6 2 2 3" xfId="24842"/>
    <cellStyle name="40% - Ênfase1 5 2 2 6 2 3" xfId="30413"/>
    <cellStyle name="40% - Ênfase1 5 2 2 6 2 4" xfId="22735"/>
    <cellStyle name="40% - Ênfase1 5 2 2 6 3" xfId="16885"/>
    <cellStyle name="40% - Ênfase1 5 2 2 6 3 2" xfId="31282"/>
    <cellStyle name="40% - Ênfase1 5 2 2 6 3 3" xfId="23604"/>
    <cellStyle name="40% - Ênfase1 5 2 2 6 4" xfId="19377"/>
    <cellStyle name="40% - Ênfase1 5 2 2 6 4 2" xfId="33770"/>
    <cellStyle name="40% - Ênfase1 5 2 2 6 4 3" xfId="26092"/>
    <cellStyle name="40% - Ênfase1 5 2 2 6 5" xfId="21497"/>
    <cellStyle name="40% - Ênfase1 5 2 2 6 5 2" xfId="29175"/>
    <cellStyle name="40% - Ênfase1 5 2 2 6 6" xfId="26835"/>
    <cellStyle name="40% - Ênfase1 5 2 2 6 7" xfId="28307"/>
    <cellStyle name="40% - Ênfase1 5 2 2 6 8" xfId="20629"/>
    <cellStyle name="40% - Ênfase1 5 2 2 7" xfId="15367"/>
    <cellStyle name="40% - Ênfase1 5 2 2 7 2" xfId="17499"/>
    <cellStyle name="40% - Ênfase1 5 2 2 7 2 2" xfId="31895"/>
    <cellStyle name="40% - Ênfase1 5 2 2 7 2 3" xfId="24217"/>
    <cellStyle name="40% - Ênfase1 5 2 2 7 3" xfId="29788"/>
    <cellStyle name="40% - Ênfase1 5 2 2 7 4" xfId="22110"/>
    <cellStyle name="40% - Ênfase1 5 2 2 8" xfId="16620"/>
    <cellStyle name="40% - Ênfase1 5 2 2 8 2" xfId="31017"/>
    <cellStyle name="40% - Ênfase1 5 2 2 8 3" xfId="23339"/>
    <cellStyle name="40% - Ênfase1 5 2 2 9" xfId="18750"/>
    <cellStyle name="40% - Ênfase1 5 2 2 9 2" xfId="33145"/>
    <cellStyle name="40% - Ênfase1 5 2 2 9 3" xfId="25467"/>
    <cellStyle name="40% - Ênfase1 5 2 3" xfId="4230"/>
    <cellStyle name="40% - Ênfase1 5 2 3 10" xfId="27708"/>
    <cellStyle name="40% - Ênfase1 5 2 3 11" xfId="20030"/>
    <cellStyle name="40% - Ênfase1 5 2 3 2" xfId="15010"/>
    <cellStyle name="40% - Ênfase1 5 2 3 2 2" xfId="16292"/>
    <cellStyle name="40% - Ênfase1 5 2 3 2 2 2" xfId="18406"/>
    <cellStyle name="40% - Ênfase1 5 2 3 2 2 2 2" xfId="32802"/>
    <cellStyle name="40% - Ênfase1 5 2 3 2 2 2 3" xfId="25124"/>
    <cellStyle name="40% - Ênfase1 5 2 3 2 2 3" xfId="19659"/>
    <cellStyle name="40% - Ênfase1 5 2 3 2 2 3 2" xfId="34052"/>
    <cellStyle name="40% - Ênfase1 5 2 3 2 2 3 3" xfId="26374"/>
    <cellStyle name="40% - Ênfase1 5 2 3 2 2 4" xfId="23017"/>
    <cellStyle name="40% - Ênfase1 5 2 3 2 2 4 2" xfId="30695"/>
    <cellStyle name="40% - Ênfase1 5 2 3 2 2 5" xfId="28589"/>
    <cellStyle name="40% - Ênfase1 5 2 3 2 2 6" xfId="20911"/>
    <cellStyle name="40% - Ênfase1 5 2 3 2 3" xfId="15651"/>
    <cellStyle name="40% - Ênfase1 5 2 3 2 3 2" xfId="17781"/>
    <cellStyle name="40% - Ênfase1 5 2 3 2 3 2 2" xfId="32177"/>
    <cellStyle name="40% - Ênfase1 5 2 3 2 3 2 3" xfId="24499"/>
    <cellStyle name="40% - Ênfase1 5 2 3 2 3 3" xfId="30070"/>
    <cellStyle name="40% - Ênfase1 5 2 3 2 3 4" xfId="22392"/>
    <cellStyle name="40% - Ênfase1 5 2 3 2 4" xfId="17156"/>
    <cellStyle name="40% - Ênfase1 5 2 3 2 4 2" xfId="31552"/>
    <cellStyle name="40% - Ênfase1 5 2 3 2 4 3" xfId="23874"/>
    <cellStyle name="40% - Ênfase1 5 2 3 2 5" xfId="19034"/>
    <cellStyle name="40% - Ênfase1 5 2 3 2 5 2" xfId="33427"/>
    <cellStyle name="40% - Ênfase1 5 2 3 2 5 3" xfId="25749"/>
    <cellStyle name="40% - Ênfase1 5 2 3 2 6" xfId="21767"/>
    <cellStyle name="40% - Ênfase1 5 2 3 2 6 2" xfId="29445"/>
    <cellStyle name="40% - Ênfase1 5 2 3 2 7" xfId="26837"/>
    <cellStyle name="40% - Ênfase1 5 2 3 2 8" xfId="27964"/>
    <cellStyle name="40% - Ênfase1 5 2 3 2 9" xfId="20286"/>
    <cellStyle name="40% - Ênfase1 5 2 3 3" xfId="15050"/>
    <cellStyle name="40% - Ênfase1 5 2 3 3 2" xfId="16332"/>
    <cellStyle name="40% - Ênfase1 5 2 3 3 2 2" xfId="18446"/>
    <cellStyle name="40% - Ênfase1 5 2 3 3 2 2 2" xfId="32842"/>
    <cellStyle name="40% - Ênfase1 5 2 3 3 2 2 3" xfId="25164"/>
    <cellStyle name="40% - Ênfase1 5 2 3 3 2 3" xfId="19699"/>
    <cellStyle name="40% - Ênfase1 5 2 3 3 2 3 2" xfId="34092"/>
    <cellStyle name="40% - Ênfase1 5 2 3 3 2 3 3" xfId="26414"/>
    <cellStyle name="40% - Ênfase1 5 2 3 3 2 4" xfId="23057"/>
    <cellStyle name="40% - Ênfase1 5 2 3 3 2 4 2" xfId="30735"/>
    <cellStyle name="40% - Ênfase1 5 2 3 3 2 5" xfId="28629"/>
    <cellStyle name="40% - Ênfase1 5 2 3 3 2 6" xfId="20951"/>
    <cellStyle name="40% - Ênfase1 5 2 3 3 3" xfId="15691"/>
    <cellStyle name="40% - Ênfase1 5 2 3 3 3 2" xfId="17821"/>
    <cellStyle name="40% - Ênfase1 5 2 3 3 3 2 2" xfId="32217"/>
    <cellStyle name="40% - Ênfase1 5 2 3 3 3 2 3" xfId="24539"/>
    <cellStyle name="40% - Ênfase1 5 2 3 3 3 3" xfId="30110"/>
    <cellStyle name="40% - Ênfase1 5 2 3 3 3 4" xfId="22432"/>
    <cellStyle name="40% - Ênfase1 5 2 3 3 4" xfId="17196"/>
    <cellStyle name="40% - Ênfase1 5 2 3 3 4 2" xfId="31592"/>
    <cellStyle name="40% - Ênfase1 5 2 3 3 4 3" xfId="23914"/>
    <cellStyle name="40% - Ênfase1 5 2 3 3 5" xfId="19074"/>
    <cellStyle name="40% - Ênfase1 5 2 3 3 5 2" xfId="33467"/>
    <cellStyle name="40% - Ênfase1 5 2 3 3 5 3" xfId="25789"/>
    <cellStyle name="40% - Ênfase1 5 2 3 3 6" xfId="21807"/>
    <cellStyle name="40% - Ênfase1 5 2 3 3 6 2" xfId="29485"/>
    <cellStyle name="40% - Ênfase1 5 2 3 3 7" xfId="26838"/>
    <cellStyle name="40% - Ênfase1 5 2 3 3 8" xfId="28004"/>
    <cellStyle name="40% - Ênfase1 5 2 3 3 9" xfId="20326"/>
    <cellStyle name="40% - Ênfase1 5 2 3 4" xfId="4826"/>
    <cellStyle name="40% - Ênfase1 5 2 3 4 2" xfId="16020"/>
    <cellStyle name="40% - Ênfase1 5 2 3 4 2 2" xfId="18150"/>
    <cellStyle name="40% - Ênfase1 5 2 3 4 2 2 2" xfId="32546"/>
    <cellStyle name="40% - Ênfase1 5 2 3 4 2 2 3" xfId="24868"/>
    <cellStyle name="40% - Ênfase1 5 2 3 4 2 3" xfId="30439"/>
    <cellStyle name="40% - Ênfase1 5 2 3 4 2 4" xfId="22761"/>
    <cellStyle name="40% - Ênfase1 5 2 3 4 3" xfId="16911"/>
    <cellStyle name="40% - Ênfase1 5 2 3 4 3 2" xfId="31308"/>
    <cellStyle name="40% - Ênfase1 5 2 3 4 3 3" xfId="23630"/>
    <cellStyle name="40% - Ênfase1 5 2 3 4 4" xfId="19403"/>
    <cellStyle name="40% - Ênfase1 5 2 3 4 4 2" xfId="33796"/>
    <cellStyle name="40% - Ênfase1 5 2 3 4 4 3" xfId="26118"/>
    <cellStyle name="40% - Ênfase1 5 2 3 4 5" xfId="21523"/>
    <cellStyle name="40% - Ênfase1 5 2 3 4 5 2" xfId="29201"/>
    <cellStyle name="40% - Ênfase1 5 2 3 4 6" xfId="26839"/>
    <cellStyle name="40% - Ênfase1 5 2 3 4 7" xfId="28333"/>
    <cellStyle name="40% - Ênfase1 5 2 3 4 8" xfId="20655"/>
    <cellStyle name="40% - Ênfase1 5 2 3 5" xfId="15393"/>
    <cellStyle name="40% - Ênfase1 5 2 3 5 2" xfId="17525"/>
    <cellStyle name="40% - Ênfase1 5 2 3 5 2 2" xfId="31921"/>
    <cellStyle name="40% - Ênfase1 5 2 3 5 2 3" xfId="24243"/>
    <cellStyle name="40% - Ênfase1 5 2 3 5 3" xfId="29814"/>
    <cellStyle name="40% - Ênfase1 5 2 3 5 4" xfId="22136"/>
    <cellStyle name="40% - Ênfase1 5 2 3 6" xfId="16696"/>
    <cellStyle name="40% - Ênfase1 5 2 3 6 2" xfId="31093"/>
    <cellStyle name="40% - Ênfase1 5 2 3 6 3" xfId="23415"/>
    <cellStyle name="40% - Ênfase1 5 2 3 7" xfId="18776"/>
    <cellStyle name="40% - Ênfase1 5 2 3 7 2" xfId="33171"/>
    <cellStyle name="40% - Ênfase1 5 2 3 7 3" xfId="25493"/>
    <cellStyle name="40% - Ênfase1 5 2 3 8" xfId="21296"/>
    <cellStyle name="40% - Ênfase1 5 2 3 8 2" xfId="28974"/>
    <cellStyle name="40% - Ênfase1 5 2 3 9" xfId="26836"/>
    <cellStyle name="40% - Ênfase1 5 2 4" xfId="14928"/>
    <cellStyle name="40% - Ênfase1 5 2 4 2" xfId="16210"/>
    <cellStyle name="40% - Ênfase1 5 2 4 2 2" xfId="18324"/>
    <cellStyle name="40% - Ênfase1 5 2 4 2 2 2" xfId="32720"/>
    <cellStyle name="40% - Ênfase1 5 2 4 2 2 3" xfId="25042"/>
    <cellStyle name="40% - Ênfase1 5 2 4 2 3" xfId="19577"/>
    <cellStyle name="40% - Ênfase1 5 2 4 2 3 2" xfId="33970"/>
    <cellStyle name="40% - Ênfase1 5 2 4 2 3 3" xfId="26292"/>
    <cellStyle name="40% - Ênfase1 5 2 4 2 4" xfId="22935"/>
    <cellStyle name="40% - Ênfase1 5 2 4 2 4 2" xfId="30613"/>
    <cellStyle name="40% - Ênfase1 5 2 4 2 5" xfId="28507"/>
    <cellStyle name="40% - Ênfase1 5 2 4 2 6" xfId="20829"/>
    <cellStyle name="40% - Ênfase1 5 2 4 3" xfId="15569"/>
    <cellStyle name="40% - Ênfase1 5 2 4 3 2" xfId="17699"/>
    <cellStyle name="40% - Ênfase1 5 2 4 3 2 2" xfId="32095"/>
    <cellStyle name="40% - Ênfase1 5 2 4 3 2 3" xfId="24417"/>
    <cellStyle name="40% - Ênfase1 5 2 4 3 3" xfId="29988"/>
    <cellStyle name="40% - Ênfase1 5 2 4 3 4" xfId="22310"/>
    <cellStyle name="40% - Ênfase1 5 2 4 4" xfId="17074"/>
    <cellStyle name="40% - Ênfase1 5 2 4 4 2" xfId="31470"/>
    <cellStyle name="40% - Ênfase1 5 2 4 4 3" xfId="23792"/>
    <cellStyle name="40% - Ênfase1 5 2 4 5" xfId="18952"/>
    <cellStyle name="40% - Ênfase1 5 2 4 5 2" xfId="33345"/>
    <cellStyle name="40% - Ênfase1 5 2 4 5 3" xfId="25667"/>
    <cellStyle name="40% - Ênfase1 5 2 4 6" xfId="21685"/>
    <cellStyle name="40% - Ênfase1 5 2 4 6 2" xfId="29363"/>
    <cellStyle name="40% - Ênfase1 5 2 4 7" xfId="26840"/>
    <cellStyle name="40% - Ênfase1 5 2 4 8" xfId="27882"/>
    <cellStyle name="40% - Ênfase1 5 2 4 9" xfId="20204"/>
    <cellStyle name="40% - Ênfase1 5 2 5" xfId="15149"/>
    <cellStyle name="40% - Ênfase1 5 2 5 2" xfId="16429"/>
    <cellStyle name="40% - Ênfase1 5 2 5 2 2" xfId="18543"/>
    <cellStyle name="40% - Ênfase1 5 2 5 2 2 2" xfId="32939"/>
    <cellStyle name="40% - Ênfase1 5 2 5 2 2 3" xfId="25261"/>
    <cellStyle name="40% - Ênfase1 5 2 5 2 3" xfId="19796"/>
    <cellStyle name="40% - Ênfase1 5 2 5 2 3 2" xfId="34189"/>
    <cellStyle name="40% - Ênfase1 5 2 5 2 3 3" xfId="26511"/>
    <cellStyle name="40% - Ênfase1 5 2 5 2 4" xfId="23154"/>
    <cellStyle name="40% - Ênfase1 5 2 5 2 4 2" xfId="30832"/>
    <cellStyle name="40% - Ênfase1 5 2 5 2 5" xfId="28726"/>
    <cellStyle name="40% - Ênfase1 5 2 5 2 6" xfId="21048"/>
    <cellStyle name="40% - Ênfase1 5 2 5 3" xfId="15788"/>
    <cellStyle name="40% - Ênfase1 5 2 5 3 2" xfId="17918"/>
    <cellStyle name="40% - Ênfase1 5 2 5 3 2 2" xfId="32314"/>
    <cellStyle name="40% - Ênfase1 5 2 5 3 2 3" xfId="24636"/>
    <cellStyle name="40% - Ênfase1 5 2 5 3 3" xfId="30207"/>
    <cellStyle name="40% - Ênfase1 5 2 5 3 4" xfId="22529"/>
    <cellStyle name="40% - Ênfase1 5 2 5 4" xfId="17293"/>
    <cellStyle name="40% - Ênfase1 5 2 5 4 2" xfId="31689"/>
    <cellStyle name="40% - Ênfase1 5 2 5 4 3" xfId="24011"/>
    <cellStyle name="40% - Ênfase1 5 2 5 5" xfId="19171"/>
    <cellStyle name="40% - Ênfase1 5 2 5 5 2" xfId="33564"/>
    <cellStyle name="40% - Ênfase1 5 2 5 5 3" xfId="25886"/>
    <cellStyle name="40% - Ênfase1 5 2 5 6" xfId="21904"/>
    <cellStyle name="40% - Ênfase1 5 2 5 6 2" xfId="29582"/>
    <cellStyle name="40% - Ênfase1 5 2 5 7" xfId="26841"/>
    <cellStyle name="40% - Ênfase1 5 2 5 8" xfId="28101"/>
    <cellStyle name="40% - Ênfase1 5 2 5 9" xfId="20423"/>
    <cellStyle name="40% - Ênfase1 5 2 6" xfId="4385"/>
    <cellStyle name="40% - Ênfase1 5 2 6 2" xfId="15938"/>
    <cellStyle name="40% - Ênfase1 5 2 6 2 2" xfId="18068"/>
    <cellStyle name="40% - Ênfase1 5 2 6 2 2 2" xfId="32464"/>
    <cellStyle name="40% - Ênfase1 5 2 6 2 2 3" xfId="24786"/>
    <cellStyle name="40% - Ênfase1 5 2 6 2 3" xfId="30357"/>
    <cellStyle name="40% - Ênfase1 5 2 6 2 4" xfId="22679"/>
    <cellStyle name="40% - Ênfase1 5 2 6 3" xfId="16829"/>
    <cellStyle name="40% - Ênfase1 5 2 6 3 2" xfId="31226"/>
    <cellStyle name="40% - Ênfase1 5 2 6 3 3" xfId="23548"/>
    <cellStyle name="40% - Ênfase1 5 2 6 4" xfId="19321"/>
    <cellStyle name="40% - Ênfase1 5 2 6 4 2" xfId="33714"/>
    <cellStyle name="40% - Ênfase1 5 2 6 4 3" xfId="26036"/>
    <cellStyle name="40% - Ênfase1 5 2 6 5" xfId="21441"/>
    <cellStyle name="40% - Ênfase1 5 2 6 5 2" xfId="29119"/>
    <cellStyle name="40% - Ênfase1 5 2 6 6" xfId="26842"/>
    <cellStyle name="40% - Ênfase1 5 2 6 7" xfId="28251"/>
    <cellStyle name="40% - Ênfase1 5 2 6 8" xfId="20573"/>
    <cellStyle name="40% - Ênfase1 5 2 7" xfId="15311"/>
    <cellStyle name="40% - Ênfase1 5 2 7 2" xfId="17443"/>
    <cellStyle name="40% - Ênfase1 5 2 7 2 2" xfId="31839"/>
    <cellStyle name="40% - Ênfase1 5 2 7 2 3" xfId="24161"/>
    <cellStyle name="40% - Ênfase1 5 2 7 3" xfId="29732"/>
    <cellStyle name="40% - Ênfase1 5 2 7 4" xfId="22054"/>
    <cellStyle name="40% - Ênfase1 5 2 8" xfId="16566"/>
    <cellStyle name="40% - Ênfase1 5 2 8 2" xfId="30963"/>
    <cellStyle name="40% - Ênfase1 5 2 8 3" xfId="23285"/>
    <cellStyle name="40% - Ênfase1 5 2 9" xfId="18694"/>
    <cellStyle name="40% - Ênfase1 5 2 9 2" xfId="33089"/>
    <cellStyle name="40% - Ênfase1 5 2 9 3" xfId="25411"/>
    <cellStyle name="40% - Ênfase1 5 3" xfId="7204"/>
    <cellStyle name="40% - Ênfase1 5 3 10" xfId="26843"/>
    <cellStyle name="40% - Ênfase1 5 3 11" xfId="27730"/>
    <cellStyle name="40% - Ênfase1 5 3 12" xfId="20052"/>
    <cellStyle name="40% - Ênfase1 5 3 2" xfId="10669"/>
    <cellStyle name="40% - Ênfase1 5 3 2 10" xfId="26844"/>
    <cellStyle name="40% - Ênfase1 5 3 2 11" xfId="27760"/>
    <cellStyle name="40% - Ênfase1 5 3 2 12" xfId="20082"/>
    <cellStyle name="40% - Ênfase1 5 3 2 2" xfId="11808"/>
    <cellStyle name="40% - Ênfase1 5 3 2 2 10" xfId="27779"/>
    <cellStyle name="40% - Ênfase1 5 3 2 2 11" xfId="20101"/>
    <cellStyle name="40% - Ênfase1 5 3 2 2 2" xfId="15109"/>
    <cellStyle name="40% - Ênfase1 5 3 2 2 2 2" xfId="16390"/>
    <cellStyle name="40% - Ênfase1 5 3 2 2 2 2 2" xfId="18504"/>
    <cellStyle name="40% - Ênfase1 5 3 2 2 2 2 2 2" xfId="32900"/>
    <cellStyle name="40% - Ênfase1 5 3 2 2 2 2 2 3" xfId="25222"/>
    <cellStyle name="40% - Ênfase1 5 3 2 2 2 2 3" xfId="19757"/>
    <cellStyle name="40% - Ênfase1 5 3 2 2 2 2 3 2" xfId="34150"/>
    <cellStyle name="40% - Ênfase1 5 3 2 2 2 2 3 3" xfId="26472"/>
    <cellStyle name="40% - Ênfase1 5 3 2 2 2 2 4" xfId="23115"/>
    <cellStyle name="40% - Ênfase1 5 3 2 2 2 2 4 2" xfId="30793"/>
    <cellStyle name="40% - Ênfase1 5 3 2 2 2 2 5" xfId="28687"/>
    <cellStyle name="40% - Ênfase1 5 3 2 2 2 2 6" xfId="21009"/>
    <cellStyle name="40% - Ênfase1 5 3 2 2 2 3" xfId="15749"/>
    <cellStyle name="40% - Ênfase1 5 3 2 2 2 3 2" xfId="17879"/>
    <cellStyle name="40% - Ênfase1 5 3 2 2 2 3 2 2" xfId="32275"/>
    <cellStyle name="40% - Ênfase1 5 3 2 2 2 3 2 3" xfId="24597"/>
    <cellStyle name="40% - Ênfase1 5 3 2 2 2 3 3" xfId="30168"/>
    <cellStyle name="40% - Ênfase1 5 3 2 2 2 3 4" xfId="22490"/>
    <cellStyle name="40% - Ênfase1 5 3 2 2 2 4" xfId="17254"/>
    <cellStyle name="40% - Ênfase1 5 3 2 2 2 4 2" xfId="31650"/>
    <cellStyle name="40% - Ênfase1 5 3 2 2 2 4 3" xfId="23972"/>
    <cellStyle name="40% - Ênfase1 5 3 2 2 2 5" xfId="19132"/>
    <cellStyle name="40% - Ênfase1 5 3 2 2 2 5 2" xfId="33525"/>
    <cellStyle name="40% - Ênfase1 5 3 2 2 2 5 3" xfId="25847"/>
    <cellStyle name="40% - Ênfase1 5 3 2 2 2 6" xfId="21865"/>
    <cellStyle name="40% - Ênfase1 5 3 2 2 2 6 2" xfId="29543"/>
    <cellStyle name="40% - Ênfase1 5 3 2 2 2 7" xfId="26846"/>
    <cellStyle name="40% - Ênfase1 5 3 2 2 2 8" xfId="28062"/>
    <cellStyle name="40% - Ênfase1 5 3 2 2 2 9" xfId="20384"/>
    <cellStyle name="40% - Ênfase1 5 3 2 2 3" xfId="15227"/>
    <cellStyle name="40% - Ênfase1 5 3 2 2 3 2" xfId="16500"/>
    <cellStyle name="40% - Ênfase1 5 3 2 2 3 2 2" xfId="18614"/>
    <cellStyle name="40% - Ênfase1 5 3 2 2 3 2 2 2" xfId="33010"/>
    <cellStyle name="40% - Ênfase1 5 3 2 2 3 2 2 3" xfId="25332"/>
    <cellStyle name="40% - Ênfase1 5 3 2 2 3 2 3" xfId="19867"/>
    <cellStyle name="40% - Ênfase1 5 3 2 2 3 2 3 2" xfId="34260"/>
    <cellStyle name="40% - Ênfase1 5 3 2 2 3 2 3 3" xfId="26582"/>
    <cellStyle name="40% - Ênfase1 5 3 2 2 3 2 4" xfId="23225"/>
    <cellStyle name="40% - Ênfase1 5 3 2 2 3 2 4 2" xfId="30903"/>
    <cellStyle name="40% - Ênfase1 5 3 2 2 3 2 5" xfId="28797"/>
    <cellStyle name="40% - Ênfase1 5 3 2 2 3 2 6" xfId="21119"/>
    <cellStyle name="40% - Ênfase1 5 3 2 2 3 3" xfId="15859"/>
    <cellStyle name="40% - Ênfase1 5 3 2 2 3 3 2" xfId="17989"/>
    <cellStyle name="40% - Ênfase1 5 3 2 2 3 3 2 2" xfId="32385"/>
    <cellStyle name="40% - Ênfase1 5 3 2 2 3 3 2 3" xfId="24707"/>
    <cellStyle name="40% - Ênfase1 5 3 2 2 3 3 3" xfId="30278"/>
    <cellStyle name="40% - Ênfase1 5 3 2 2 3 3 4" xfId="22600"/>
    <cellStyle name="40% - Ênfase1 5 3 2 2 3 4" xfId="17364"/>
    <cellStyle name="40% - Ênfase1 5 3 2 2 3 4 2" xfId="31760"/>
    <cellStyle name="40% - Ênfase1 5 3 2 2 3 4 3" xfId="24082"/>
    <cellStyle name="40% - Ênfase1 5 3 2 2 3 5" xfId="19242"/>
    <cellStyle name="40% - Ênfase1 5 3 2 2 3 5 2" xfId="33635"/>
    <cellStyle name="40% - Ênfase1 5 3 2 2 3 5 3" xfId="25957"/>
    <cellStyle name="40% - Ênfase1 5 3 2 2 3 6" xfId="21975"/>
    <cellStyle name="40% - Ênfase1 5 3 2 2 3 6 2" xfId="29653"/>
    <cellStyle name="40% - Ênfase1 5 3 2 2 3 7" xfId="26847"/>
    <cellStyle name="40% - Ênfase1 5 3 2 2 3 8" xfId="28172"/>
    <cellStyle name="40% - Ênfase1 5 3 2 2 3 9" xfId="20494"/>
    <cellStyle name="40% - Ênfase1 5 3 2 2 4" xfId="16091"/>
    <cellStyle name="40% - Ênfase1 5 3 2 2 4 2" xfId="18221"/>
    <cellStyle name="40% - Ênfase1 5 3 2 2 4 2 2" xfId="32617"/>
    <cellStyle name="40% - Ênfase1 5 3 2 2 4 2 3" xfId="24939"/>
    <cellStyle name="40% - Ênfase1 5 3 2 2 4 3" xfId="19474"/>
    <cellStyle name="40% - Ênfase1 5 3 2 2 4 3 2" xfId="33867"/>
    <cellStyle name="40% - Ênfase1 5 3 2 2 4 3 3" xfId="26189"/>
    <cellStyle name="40% - Ênfase1 5 3 2 2 4 4" xfId="22832"/>
    <cellStyle name="40% - Ênfase1 5 3 2 2 4 4 2" xfId="30510"/>
    <cellStyle name="40% - Ênfase1 5 3 2 2 4 5" xfId="28404"/>
    <cellStyle name="40% - Ênfase1 5 3 2 2 4 6" xfId="20726"/>
    <cellStyle name="40% - Ênfase1 5 3 2 2 5" xfId="15465"/>
    <cellStyle name="40% - Ênfase1 5 3 2 2 5 2" xfId="17596"/>
    <cellStyle name="40% - Ênfase1 5 3 2 2 5 2 2" xfId="31992"/>
    <cellStyle name="40% - Ênfase1 5 3 2 2 5 2 3" xfId="24314"/>
    <cellStyle name="40% - Ênfase1 5 3 2 2 5 3" xfId="29885"/>
    <cellStyle name="40% - Ênfase1 5 3 2 2 5 4" xfId="22207"/>
    <cellStyle name="40% - Ênfase1 5 3 2 2 6" xfId="16982"/>
    <cellStyle name="40% - Ênfase1 5 3 2 2 6 2" xfId="31379"/>
    <cellStyle name="40% - Ênfase1 5 3 2 2 6 3" xfId="23701"/>
    <cellStyle name="40% - Ênfase1 5 3 2 2 7" xfId="18848"/>
    <cellStyle name="40% - Ênfase1 5 3 2 2 7 2" xfId="33242"/>
    <cellStyle name="40% - Ênfase1 5 3 2 2 7 3" xfId="25564"/>
    <cellStyle name="40% - Ênfase1 5 3 2 2 8" xfId="21594"/>
    <cellStyle name="40% - Ênfase1 5 3 2 2 8 2" xfId="29272"/>
    <cellStyle name="40% - Ênfase1 5 3 2 2 9" xfId="26845"/>
    <cellStyle name="40% - Ênfase1 5 3 2 3" xfId="15081"/>
    <cellStyle name="40% - Ênfase1 5 3 2 3 2" xfId="16362"/>
    <cellStyle name="40% - Ênfase1 5 3 2 3 2 2" xfId="18476"/>
    <cellStyle name="40% - Ênfase1 5 3 2 3 2 2 2" xfId="32872"/>
    <cellStyle name="40% - Ênfase1 5 3 2 3 2 2 3" xfId="25194"/>
    <cellStyle name="40% - Ênfase1 5 3 2 3 2 3" xfId="19729"/>
    <cellStyle name="40% - Ênfase1 5 3 2 3 2 3 2" xfId="34122"/>
    <cellStyle name="40% - Ênfase1 5 3 2 3 2 3 3" xfId="26444"/>
    <cellStyle name="40% - Ênfase1 5 3 2 3 2 4" xfId="23087"/>
    <cellStyle name="40% - Ênfase1 5 3 2 3 2 4 2" xfId="30765"/>
    <cellStyle name="40% - Ênfase1 5 3 2 3 2 5" xfId="28659"/>
    <cellStyle name="40% - Ênfase1 5 3 2 3 2 6" xfId="20981"/>
    <cellStyle name="40% - Ênfase1 5 3 2 3 3" xfId="15721"/>
    <cellStyle name="40% - Ênfase1 5 3 2 3 3 2" xfId="17851"/>
    <cellStyle name="40% - Ênfase1 5 3 2 3 3 2 2" xfId="32247"/>
    <cellStyle name="40% - Ênfase1 5 3 2 3 3 2 3" xfId="24569"/>
    <cellStyle name="40% - Ênfase1 5 3 2 3 3 3" xfId="30140"/>
    <cellStyle name="40% - Ênfase1 5 3 2 3 3 4" xfId="22462"/>
    <cellStyle name="40% - Ênfase1 5 3 2 3 4" xfId="17226"/>
    <cellStyle name="40% - Ênfase1 5 3 2 3 4 2" xfId="31622"/>
    <cellStyle name="40% - Ênfase1 5 3 2 3 4 3" xfId="23944"/>
    <cellStyle name="40% - Ênfase1 5 3 2 3 5" xfId="19104"/>
    <cellStyle name="40% - Ênfase1 5 3 2 3 5 2" xfId="33497"/>
    <cellStyle name="40% - Ênfase1 5 3 2 3 5 3" xfId="25819"/>
    <cellStyle name="40% - Ênfase1 5 3 2 3 6" xfId="21837"/>
    <cellStyle name="40% - Ênfase1 5 3 2 3 6 2" xfId="29515"/>
    <cellStyle name="40% - Ênfase1 5 3 2 3 7" xfId="26848"/>
    <cellStyle name="40% - Ênfase1 5 3 2 3 8" xfId="28034"/>
    <cellStyle name="40% - Ênfase1 5 3 2 3 9" xfId="20356"/>
    <cellStyle name="40% - Ênfase1 5 3 2 4" xfId="15207"/>
    <cellStyle name="40% - Ênfase1 5 3 2 4 2" xfId="16481"/>
    <cellStyle name="40% - Ênfase1 5 3 2 4 2 2" xfId="18595"/>
    <cellStyle name="40% - Ênfase1 5 3 2 4 2 2 2" xfId="32991"/>
    <cellStyle name="40% - Ênfase1 5 3 2 4 2 2 3" xfId="25313"/>
    <cellStyle name="40% - Ênfase1 5 3 2 4 2 3" xfId="19848"/>
    <cellStyle name="40% - Ênfase1 5 3 2 4 2 3 2" xfId="34241"/>
    <cellStyle name="40% - Ênfase1 5 3 2 4 2 3 3" xfId="26563"/>
    <cellStyle name="40% - Ênfase1 5 3 2 4 2 4" xfId="23206"/>
    <cellStyle name="40% - Ênfase1 5 3 2 4 2 4 2" xfId="30884"/>
    <cellStyle name="40% - Ênfase1 5 3 2 4 2 5" xfId="28778"/>
    <cellStyle name="40% - Ênfase1 5 3 2 4 2 6" xfId="21100"/>
    <cellStyle name="40% - Ênfase1 5 3 2 4 3" xfId="15840"/>
    <cellStyle name="40% - Ênfase1 5 3 2 4 3 2" xfId="17970"/>
    <cellStyle name="40% - Ênfase1 5 3 2 4 3 2 2" xfId="32366"/>
    <cellStyle name="40% - Ênfase1 5 3 2 4 3 2 3" xfId="24688"/>
    <cellStyle name="40% - Ênfase1 5 3 2 4 3 3" xfId="30259"/>
    <cellStyle name="40% - Ênfase1 5 3 2 4 3 4" xfId="22581"/>
    <cellStyle name="40% - Ênfase1 5 3 2 4 4" xfId="17345"/>
    <cellStyle name="40% - Ênfase1 5 3 2 4 4 2" xfId="31741"/>
    <cellStyle name="40% - Ênfase1 5 3 2 4 4 3" xfId="24063"/>
    <cellStyle name="40% - Ênfase1 5 3 2 4 5" xfId="19223"/>
    <cellStyle name="40% - Ênfase1 5 3 2 4 5 2" xfId="33616"/>
    <cellStyle name="40% - Ênfase1 5 3 2 4 5 3" xfId="25938"/>
    <cellStyle name="40% - Ênfase1 5 3 2 4 6" xfId="21956"/>
    <cellStyle name="40% - Ênfase1 5 3 2 4 6 2" xfId="29634"/>
    <cellStyle name="40% - Ênfase1 5 3 2 4 7" xfId="26849"/>
    <cellStyle name="40% - Ênfase1 5 3 2 4 8" xfId="28153"/>
    <cellStyle name="40% - Ênfase1 5 3 2 4 9" xfId="20475"/>
    <cellStyle name="40% - Ênfase1 5 3 2 5" xfId="16072"/>
    <cellStyle name="40% - Ênfase1 5 3 2 5 2" xfId="18202"/>
    <cellStyle name="40% - Ênfase1 5 3 2 5 2 2" xfId="32598"/>
    <cellStyle name="40% - Ênfase1 5 3 2 5 2 3" xfId="24920"/>
    <cellStyle name="40% - Ênfase1 5 3 2 5 3" xfId="19455"/>
    <cellStyle name="40% - Ênfase1 5 3 2 5 3 2" xfId="33848"/>
    <cellStyle name="40% - Ênfase1 5 3 2 5 3 3" xfId="26170"/>
    <cellStyle name="40% - Ênfase1 5 3 2 5 4" xfId="22813"/>
    <cellStyle name="40% - Ênfase1 5 3 2 5 4 2" xfId="30491"/>
    <cellStyle name="40% - Ênfase1 5 3 2 5 5" xfId="28385"/>
    <cellStyle name="40% - Ênfase1 5 3 2 5 6" xfId="20707"/>
    <cellStyle name="40% - Ênfase1 5 3 2 6" xfId="15446"/>
    <cellStyle name="40% - Ênfase1 5 3 2 6 2" xfId="17577"/>
    <cellStyle name="40% - Ênfase1 5 3 2 6 2 2" xfId="31973"/>
    <cellStyle name="40% - Ênfase1 5 3 2 6 2 3" xfId="24295"/>
    <cellStyle name="40% - Ênfase1 5 3 2 6 3" xfId="29866"/>
    <cellStyle name="40% - Ênfase1 5 3 2 6 4" xfId="22188"/>
    <cellStyle name="40% - Ênfase1 5 3 2 7" xfId="16963"/>
    <cellStyle name="40% - Ênfase1 5 3 2 7 2" xfId="31360"/>
    <cellStyle name="40% - Ênfase1 5 3 2 7 3" xfId="23682"/>
    <cellStyle name="40% - Ênfase1 5 3 2 8" xfId="18829"/>
    <cellStyle name="40% - Ênfase1 5 3 2 8 2" xfId="33223"/>
    <cellStyle name="40% - Ênfase1 5 3 2 8 3" xfId="25545"/>
    <cellStyle name="40% - Ênfase1 5 3 2 9" xfId="21575"/>
    <cellStyle name="40% - Ênfase1 5 3 2 9 2" xfId="29253"/>
    <cellStyle name="40% - Ênfase1 5 3 3" xfId="15036"/>
    <cellStyle name="40% - Ênfase1 5 3 3 2" xfId="16318"/>
    <cellStyle name="40% - Ênfase1 5 3 3 2 2" xfId="18432"/>
    <cellStyle name="40% - Ênfase1 5 3 3 2 2 2" xfId="32828"/>
    <cellStyle name="40% - Ênfase1 5 3 3 2 2 3" xfId="25150"/>
    <cellStyle name="40% - Ênfase1 5 3 3 2 3" xfId="19685"/>
    <cellStyle name="40% - Ênfase1 5 3 3 2 3 2" xfId="34078"/>
    <cellStyle name="40% - Ênfase1 5 3 3 2 3 3" xfId="26400"/>
    <cellStyle name="40% - Ênfase1 5 3 3 2 4" xfId="23043"/>
    <cellStyle name="40% - Ênfase1 5 3 3 2 4 2" xfId="30721"/>
    <cellStyle name="40% - Ênfase1 5 3 3 2 5" xfId="28615"/>
    <cellStyle name="40% - Ênfase1 5 3 3 2 6" xfId="20937"/>
    <cellStyle name="40% - Ênfase1 5 3 3 3" xfId="15677"/>
    <cellStyle name="40% - Ênfase1 5 3 3 3 2" xfId="17807"/>
    <cellStyle name="40% - Ênfase1 5 3 3 3 2 2" xfId="32203"/>
    <cellStyle name="40% - Ênfase1 5 3 3 3 2 3" xfId="24525"/>
    <cellStyle name="40% - Ênfase1 5 3 3 3 3" xfId="30096"/>
    <cellStyle name="40% - Ênfase1 5 3 3 3 4" xfId="22418"/>
    <cellStyle name="40% - Ênfase1 5 3 3 4" xfId="17182"/>
    <cellStyle name="40% - Ênfase1 5 3 3 4 2" xfId="31578"/>
    <cellStyle name="40% - Ênfase1 5 3 3 4 3" xfId="23900"/>
    <cellStyle name="40% - Ênfase1 5 3 3 5" xfId="19060"/>
    <cellStyle name="40% - Ênfase1 5 3 3 5 2" xfId="33453"/>
    <cellStyle name="40% - Ênfase1 5 3 3 5 3" xfId="25775"/>
    <cellStyle name="40% - Ênfase1 5 3 3 6" xfId="21793"/>
    <cellStyle name="40% - Ênfase1 5 3 3 6 2" xfId="29471"/>
    <cellStyle name="40% - Ênfase1 5 3 3 7" xfId="26850"/>
    <cellStyle name="40% - Ênfase1 5 3 3 8" xfId="27990"/>
    <cellStyle name="40% - Ênfase1 5 3 3 9" xfId="20312"/>
    <cellStyle name="40% - Ênfase1 5 3 4" xfId="15177"/>
    <cellStyle name="40% - Ênfase1 5 3 4 2" xfId="16451"/>
    <cellStyle name="40% - Ênfase1 5 3 4 2 2" xfId="18565"/>
    <cellStyle name="40% - Ênfase1 5 3 4 2 2 2" xfId="32961"/>
    <cellStyle name="40% - Ênfase1 5 3 4 2 2 3" xfId="25283"/>
    <cellStyle name="40% - Ênfase1 5 3 4 2 3" xfId="19818"/>
    <cellStyle name="40% - Ênfase1 5 3 4 2 3 2" xfId="34211"/>
    <cellStyle name="40% - Ênfase1 5 3 4 2 3 3" xfId="26533"/>
    <cellStyle name="40% - Ênfase1 5 3 4 2 4" xfId="23176"/>
    <cellStyle name="40% - Ênfase1 5 3 4 2 4 2" xfId="30854"/>
    <cellStyle name="40% - Ênfase1 5 3 4 2 5" xfId="28748"/>
    <cellStyle name="40% - Ênfase1 5 3 4 2 6" xfId="21070"/>
    <cellStyle name="40% - Ênfase1 5 3 4 3" xfId="15810"/>
    <cellStyle name="40% - Ênfase1 5 3 4 3 2" xfId="17940"/>
    <cellStyle name="40% - Ênfase1 5 3 4 3 2 2" xfId="32336"/>
    <cellStyle name="40% - Ênfase1 5 3 4 3 2 3" xfId="24658"/>
    <cellStyle name="40% - Ênfase1 5 3 4 3 3" xfId="30229"/>
    <cellStyle name="40% - Ênfase1 5 3 4 3 4" xfId="22551"/>
    <cellStyle name="40% - Ênfase1 5 3 4 4" xfId="17315"/>
    <cellStyle name="40% - Ênfase1 5 3 4 4 2" xfId="31711"/>
    <cellStyle name="40% - Ênfase1 5 3 4 4 3" xfId="24033"/>
    <cellStyle name="40% - Ênfase1 5 3 4 5" xfId="19193"/>
    <cellStyle name="40% - Ênfase1 5 3 4 5 2" xfId="33586"/>
    <cellStyle name="40% - Ênfase1 5 3 4 5 3" xfId="25908"/>
    <cellStyle name="40% - Ênfase1 5 3 4 6" xfId="21926"/>
    <cellStyle name="40% - Ênfase1 5 3 4 6 2" xfId="29604"/>
    <cellStyle name="40% - Ênfase1 5 3 4 7" xfId="26851"/>
    <cellStyle name="40% - Ênfase1 5 3 4 8" xfId="28123"/>
    <cellStyle name="40% - Ênfase1 5 3 4 9" xfId="20445"/>
    <cellStyle name="40% - Ênfase1 5 3 5" xfId="16042"/>
    <cellStyle name="40% - Ênfase1 5 3 5 2" xfId="18172"/>
    <cellStyle name="40% - Ênfase1 5 3 5 2 2" xfId="32568"/>
    <cellStyle name="40% - Ênfase1 5 3 5 2 3" xfId="24890"/>
    <cellStyle name="40% - Ênfase1 5 3 5 3" xfId="19425"/>
    <cellStyle name="40% - Ênfase1 5 3 5 3 2" xfId="33818"/>
    <cellStyle name="40% - Ênfase1 5 3 5 3 3" xfId="26140"/>
    <cellStyle name="40% - Ênfase1 5 3 5 4" xfId="22783"/>
    <cellStyle name="40% - Ênfase1 5 3 5 4 2" xfId="30461"/>
    <cellStyle name="40% - Ênfase1 5 3 5 5" xfId="28355"/>
    <cellStyle name="40% - Ênfase1 5 3 5 6" xfId="20677"/>
    <cellStyle name="40% - Ênfase1 5 3 6" xfId="15415"/>
    <cellStyle name="40% - Ênfase1 5 3 6 2" xfId="17547"/>
    <cellStyle name="40% - Ênfase1 5 3 6 2 2" xfId="31943"/>
    <cellStyle name="40% - Ênfase1 5 3 6 2 3" xfId="24265"/>
    <cellStyle name="40% - Ênfase1 5 3 6 3" xfId="29836"/>
    <cellStyle name="40% - Ênfase1 5 3 6 4" xfId="22158"/>
    <cellStyle name="40% - Ênfase1 5 3 7" xfId="16933"/>
    <cellStyle name="40% - Ênfase1 5 3 7 2" xfId="31330"/>
    <cellStyle name="40% - Ênfase1 5 3 7 3" xfId="23652"/>
    <cellStyle name="40% - Ênfase1 5 3 8" xfId="18798"/>
    <cellStyle name="40% - Ênfase1 5 3 8 2" xfId="33193"/>
    <cellStyle name="40% - Ênfase1 5 3 8 3" xfId="25515"/>
    <cellStyle name="40% - Ênfase1 5 3 9" xfId="21545"/>
    <cellStyle name="40% - Ênfase1 5 3 9 2" xfId="29223"/>
    <cellStyle name="40% - Ênfase1 5 4" xfId="7977"/>
    <cellStyle name="40% - Ênfase1 5 4 2" xfId="11809"/>
    <cellStyle name="40% - Ênfase1 5 5" xfId="4825"/>
    <cellStyle name="40% - Ênfase1 50" xfId="2602"/>
    <cellStyle name="40% - Ênfase1 50 2" xfId="7205"/>
    <cellStyle name="40% - Ênfase1 50 2 2" xfId="10670"/>
    <cellStyle name="40% - Ênfase1 50 2 2 2" xfId="11810"/>
    <cellStyle name="40% - Ênfase1 50 3" xfId="9252"/>
    <cellStyle name="40% - Ênfase1 50 3 2" xfId="11811"/>
    <cellStyle name="40% - Ênfase1 50 4" xfId="4827"/>
    <cellStyle name="40% - Ênfase1 51" xfId="2603"/>
    <cellStyle name="40% - Ênfase1 51 2" xfId="9253"/>
    <cellStyle name="40% - Ênfase1 51 2 2" xfId="11812"/>
    <cellStyle name="40% - Ênfase1 51 3" xfId="4828"/>
    <cellStyle name="40% - Ênfase1 52" xfId="3874"/>
    <cellStyle name="40% - Ênfase1 52 2" xfId="10471"/>
    <cellStyle name="40% - Ênfase1 52 2 2" xfId="11813"/>
    <cellStyle name="40% - Ênfase1 52 3" xfId="4829"/>
    <cellStyle name="40% - Ênfase1 53" xfId="3956"/>
    <cellStyle name="40% - Ênfase1 53 2" xfId="10545"/>
    <cellStyle name="40% - Ênfase1 53 2 2" xfId="11814"/>
    <cellStyle name="40% - Ênfase1 53 3" xfId="7096"/>
    <cellStyle name="40% - Ênfase1 54" xfId="3971"/>
    <cellStyle name="40% - Ênfase1 54 2" xfId="10559"/>
    <cellStyle name="40% - Ênfase1 54 2 2" xfId="11815"/>
    <cellStyle name="40% - Ênfase1 54 3" xfId="7097"/>
    <cellStyle name="40% - Ênfase1 55" xfId="3986"/>
    <cellStyle name="40% - Ênfase1 55 2" xfId="10573"/>
    <cellStyle name="40% - Ênfase1 55 2 2" xfId="11816"/>
    <cellStyle name="40% - Ênfase1 55 3" xfId="7098"/>
    <cellStyle name="40% - Ênfase1 56" xfId="1912"/>
    <cellStyle name="40% - Ênfase1 56 2" xfId="4121"/>
    <cellStyle name="40% - Ênfase1 56 2 2" xfId="11817"/>
    <cellStyle name="40% - Ênfase1 56 2 3" xfId="10587"/>
    <cellStyle name="40% - Ênfase1 56 3" xfId="7099"/>
    <cellStyle name="40% - Ênfase1 57" xfId="4138"/>
    <cellStyle name="40% - Ênfase1 57 2" xfId="10603"/>
    <cellStyle name="40% - Ênfase1 57 2 2" xfId="11818"/>
    <cellStyle name="40% - Ênfase1 57 3" xfId="7100"/>
    <cellStyle name="40% - Ênfase1 58" xfId="7146"/>
    <cellStyle name="40% - Ênfase1 58 2" xfId="10618"/>
    <cellStyle name="40% - Ênfase1 58 2 2" xfId="11819"/>
    <cellStyle name="40% - Ênfase1 59" xfId="7166"/>
    <cellStyle name="40% - Ênfase1 59 2" xfId="10632"/>
    <cellStyle name="40% - Ênfase1 59 2 2" xfId="11820"/>
    <cellStyle name="40% - Ênfase1 6" xfId="1918"/>
    <cellStyle name="40% - Ênfase1 6 2" xfId="7978"/>
    <cellStyle name="40% - Ênfase1 6 2 2" xfId="11821"/>
    <cellStyle name="40% - Ênfase1 6 3" xfId="4830"/>
    <cellStyle name="40% - Ênfase1 60" xfId="7903"/>
    <cellStyle name="40% - Ênfase1 61" xfId="7972"/>
    <cellStyle name="40% - Ênfase1 61 2" xfId="11365"/>
    <cellStyle name="40% - Ênfase1 62" xfId="11352"/>
    <cellStyle name="40% - Ênfase1 63" xfId="16108"/>
    <cellStyle name="40% - Ênfase1 63 2" xfId="18238"/>
    <cellStyle name="40% - Ênfase1 63 2 2" xfId="32634"/>
    <cellStyle name="40% - Ênfase1 63 2 3" xfId="24956"/>
    <cellStyle name="40% - Ênfase1 63 3" xfId="19491"/>
    <cellStyle name="40% - Ênfase1 63 3 2" xfId="33884"/>
    <cellStyle name="40% - Ênfase1 63 3 3" xfId="26206"/>
    <cellStyle name="40% - Ênfase1 63 4" xfId="22849"/>
    <cellStyle name="40% - Ênfase1 63 4 2" xfId="30527"/>
    <cellStyle name="40% - Ênfase1 63 5" xfId="28421"/>
    <cellStyle name="40% - Ênfase1 63 6" xfId="20743"/>
    <cellStyle name="40% - Ênfase1 64" xfId="15483"/>
    <cellStyle name="40% - Ênfase1 64 2" xfId="17613"/>
    <cellStyle name="40% - Ênfase1 64 2 2" xfId="32009"/>
    <cellStyle name="40% - Ênfase1 64 2 3" xfId="24331"/>
    <cellStyle name="40% - Ênfase1 64 3" xfId="29902"/>
    <cellStyle name="40% - Ênfase1 64 4" xfId="22224"/>
    <cellStyle name="40% - Ênfase1 65" xfId="16518"/>
    <cellStyle name="40% - Ênfase1 65 2" xfId="30920"/>
    <cellStyle name="40% - Ênfase1 65 3" xfId="23242"/>
    <cellStyle name="40% - Ênfase1 66" xfId="18866"/>
    <cellStyle name="40% - Ênfase1 66 2" xfId="33259"/>
    <cellStyle name="40% - Ênfase1 66 3" xfId="25581"/>
    <cellStyle name="40% - Ênfase1 67" xfId="21366"/>
    <cellStyle name="40% - Ênfase1 67 2" xfId="29044"/>
    <cellStyle name="40% - Ênfase1 68" xfId="26599"/>
    <cellStyle name="40% - Ênfase1 69" xfId="27796"/>
    <cellStyle name="40% - Ênfase1 7" xfId="1919"/>
    <cellStyle name="40% - Ênfase1 7 2" xfId="7979"/>
    <cellStyle name="40% - Ênfase1 7 2 2" xfId="11822"/>
    <cellStyle name="40% - Ênfase1 7 3" xfId="4831"/>
    <cellStyle name="40% - Ênfase1 70" xfId="20118"/>
    <cellStyle name="40% - Ênfase1 8" xfId="1920"/>
    <cellStyle name="40% - Ênfase1 8 2" xfId="7980"/>
    <cellStyle name="40% - Ênfase1 8 2 2" xfId="11823"/>
    <cellStyle name="40% - Ênfase1 8 3" xfId="4832"/>
    <cellStyle name="40% - Ênfase1 9" xfId="1921"/>
    <cellStyle name="40% - Ênfase1 9 2" xfId="7981"/>
    <cellStyle name="40% - Ênfase1 9 2 2" xfId="11824"/>
    <cellStyle name="40% - Ênfase1 9 3" xfId="4833"/>
    <cellStyle name="40% - Ênfase2 10" xfId="1923"/>
    <cellStyle name="40% - Ênfase2 10 2" xfId="7983"/>
    <cellStyle name="40% - Ênfase2 10 2 2" xfId="11825"/>
    <cellStyle name="40% - Ênfase2 10 3" xfId="4834"/>
    <cellStyle name="40% - Ênfase2 11" xfId="2604"/>
    <cellStyle name="40% - Ênfase2 11 2" xfId="9254"/>
    <cellStyle name="40% - Ênfase2 11 2 2" xfId="11826"/>
    <cellStyle name="40% - Ênfase2 11 3" xfId="4835"/>
    <cellStyle name="40% - Ênfase2 12" xfId="2605"/>
    <cellStyle name="40% - Ênfase2 12 2" xfId="9255"/>
    <cellStyle name="40% - Ênfase2 12 2 2" xfId="11827"/>
    <cellStyle name="40% - Ênfase2 12 3" xfId="4836"/>
    <cellStyle name="40% - Ênfase2 13" xfId="3876"/>
    <cellStyle name="40% - Ênfase2 13 2" xfId="10473"/>
    <cellStyle name="40% - Ênfase2 13 2 2" xfId="11828"/>
    <cellStyle name="40% - Ênfase2 13 3" xfId="4837"/>
    <cellStyle name="40% - Ênfase2 14" xfId="3950"/>
    <cellStyle name="40% - Ênfase2 14 2" xfId="10541"/>
    <cellStyle name="40% - Ênfase2 14 2 2" xfId="11829"/>
    <cellStyle name="40% - Ênfase2 14 3" xfId="7101"/>
    <cellStyle name="40% - Ênfase2 15" xfId="3958"/>
    <cellStyle name="40% - Ênfase2 15 2" xfId="10547"/>
    <cellStyle name="40% - Ênfase2 15 2 2" xfId="11830"/>
    <cellStyle name="40% - Ênfase2 15 3" xfId="7102"/>
    <cellStyle name="40% - Ênfase2 16" xfId="3973"/>
    <cellStyle name="40% - Ênfase2 16 2" xfId="10561"/>
    <cellStyle name="40% - Ênfase2 16 2 2" xfId="11831"/>
    <cellStyle name="40% - Ênfase2 16 3" xfId="7103"/>
    <cellStyle name="40% - Ênfase2 17" xfId="3988"/>
    <cellStyle name="40% - Ênfase2 17 2" xfId="10575"/>
    <cellStyle name="40% - Ênfase2 17 2 2" xfId="11832"/>
    <cellStyle name="40% - Ênfase2 17 3" xfId="7104"/>
    <cellStyle name="40% - Ênfase2 18" xfId="1922"/>
    <cellStyle name="40% - Ênfase2 18 2" xfId="4123"/>
    <cellStyle name="40% - Ênfase2 18 2 2" xfId="11833"/>
    <cellStyle name="40% - Ênfase2 18 2 3" xfId="10589"/>
    <cellStyle name="40% - Ênfase2 18 3" xfId="7105"/>
    <cellStyle name="40% - Ênfase2 19" xfId="4140"/>
    <cellStyle name="40% - Ênfase2 19 2" xfId="10605"/>
    <cellStyle name="40% - Ênfase2 19 2 2" xfId="11834"/>
    <cellStyle name="40% - Ênfase2 19 3" xfId="7106"/>
    <cellStyle name="40% - Ênfase2 2" xfId="1924"/>
    <cellStyle name="40% - Ênfase2 2 2" xfId="7206"/>
    <cellStyle name="40% - Ênfase2 2 2 2" xfId="10671"/>
    <cellStyle name="40% - Ênfase2 2 2 2 2" xfId="11835"/>
    <cellStyle name="40% - Ênfase2 2 3" xfId="7207"/>
    <cellStyle name="40% - Ênfase2 2 3 2" xfId="10672"/>
    <cellStyle name="40% - Ênfase2 2 3 2 2" xfId="11836"/>
    <cellStyle name="40% - Ênfase2 2 4" xfId="7984"/>
    <cellStyle name="40% - Ênfase2 2 4 2" xfId="11837"/>
    <cellStyle name="40% - Ênfase2 2 5" xfId="4838"/>
    <cellStyle name="40% - Ênfase2 2 6" xfId="26631"/>
    <cellStyle name="40% - Ênfase2 20" xfId="7147"/>
    <cellStyle name="40% - Ênfase2 20 2" xfId="10620"/>
    <cellStyle name="40% - Ênfase2 20 2 2" xfId="11838"/>
    <cellStyle name="40% - Ênfase2 21" xfId="7167"/>
    <cellStyle name="40% - Ênfase2 21 2" xfId="10634"/>
    <cellStyle name="40% - Ênfase2 21 2 2" xfId="11839"/>
    <cellStyle name="40% - Ênfase2 22" xfId="7904"/>
    <cellStyle name="40% - Ênfase2 23" xfId="7982"/>
    <cellStyle name="40% - Ênfase2 23 2" xfId="11367"/>
    <cellStyle name="40% - Ênfase2 24" xfId="11353"/>
    <cellStyle name="40% - Ênfase2 25" xfId="16110"/>
    <cellStyle name="40% - Ênfase2 25 2" xfId="18240"/>
    <cellStyle name="40% - Ênfase2 25 2 2" xfId="32636"/>
    <cellStyle name="40% - Ênfase2 25 2 3" xfId="24958"/>
    <cellStyle name="40% - Ênfase2 25 3" xfId="19493"/>
    <cellStyle name="40% - Ênfase2 25 3 2" xfId="33886"/>
    <cellStyle name="40% - Ênfase2 25 3 3" xfId="26208"/>
    <cellStyle name="40% - Ênfase2 25 4" xfId="22851"/>
    <cellStyle name="40% - Ênfase2 25 4 2" xfId="30529"/>
    <cellStyle name="40% - Ênfase2 25 5" xfId="28423"/>
    <cellStyle name="40% - Ênfase2 25 6" xfId="20745"/>
    <cellStyle name="40% - Ênfase2 26" xfId="15485"/>
    <cellStyle name="40% - Ênfase2 26 2" xfId="17615"/>
    <cellStyle name="40% - Ênfase2 26 2 2" xfId="32011"/>
    <cellStyle name="40% - Ênfase2 26 2 3" xfId="24333"/>
    <cellStyle name="40% - Ênfase2 26 3" xfId="29904"/>
    <cellStyle name="40% - Ênfase2 26 4" xfId="22226"/>
    <cellStyle name="40% - Ênfase2 27" xfId="16520"/>
    <cellStyle name="40% - Ênfase2 27 2" xfId="30922"/>
    <cellStyle name="40% - Ênfase2 27 3" xfId="23244"/>
    <cellStyle name="40% - Ênfase2 28" xfId="18868"/>
    <cellStyle name="40% - Ênfase2 28 2" xfId="33261"/>
    <cellStyle name="40% - Ênfase2 28 3" xfId="25583"/>
    <cellStyle name="40% - Ênfase2 29" xfId="21368"/>
    <cellStyle name="40% - Ênfase2 29 2" xfId="29046"/>
    <cellStyle name="40% - Ênfase2 3" xfId="1925"/>
    <cellStyle name="40% - Ênfase2 3 2" xfId="7208"/>
    <cellStyle name="40% - Ênfase2 3 2 2" xfId="10673"/>
    <cellStyle name="40% - Ênfase2 3 2 2 2" xfId="11840"/>
    <cellStyle name="40% - Ênfase2 3 3" xfId="7209"/>
    <cellStyle name="40% - Ênfase2 3 3 2" xfId="10674"/>
    <cellStyle name="40% - Ênfase2 3 3 2 2" xfId="11841"/>
    <cellStyle name="40% - Ênfase2 3 4" xfId="7985"/>
    <cellStyle name="40% - Ênfase2 3 4 2" xfId="11842"/>
    <cellStyle name="40% - Ênfase2 3 5" xfId="4839"/>
    <cellStyle name="40% - Ênfase2 3 6" xfId="26647"/>
    <cellStyle name="40% - Ênfase2 30" xfId="26601"/>
    <cellStyle name="40% - Ênfase2 31" xfId="27798"/>
    <cellStyle name="40% - Ênfase2 32" xfId="20120"/>
    <cellStyle name="40% - Ênfase2 4" xfId="1926"/>
    <cellStyle name="40% - Ênfase2 4 2" xfId="3914"/>
    <cellStyle name="40% - Ênfase2 4 2 2" xfId="10508"/>
    <cellStyle name="40% - Ênfase2 4 2 2 2" xfId="11843"/>
    <cellStyle name="40% - Ênfase2 4 2 3" xfId="4841"/>
    <cellStyle name="40% - Ênfase2 4 3" xfId="7986"/>
    <cellStyle name="40% - Ênfase2 4 3 2" xfId="11844"/>
    <cellStyle name="40% - Ênfase2 4 4" xfId="4840"/>
    <cellStyle name="40% - Ênfase2 5" xfId="1927"/>
    <cellStyle name="40% - Ênfase2 5 2" xfId="3897"/>
    <cellStyle name="40% - Ênfase2 5 2 10" xfId="21168"/>
    <cellStyle name="40% - Ênfase2 5 2 10 2" xfId="28846"/>
    <cellStyle name="40% - Ênfase2 5 2 11" xfId="26852"/>
    <cellStyle name="40% - Ênfase2 5 2 12" xfId="27628"/>
    <cellStyle name="40% - Ênfase2 5 2 13" xfId="19950"/>
    <cellStyle name="40% - Ênfase2 5 2 2" xfId="4106"/>
    <cellStyle name="40% - Ênfase2 5 2 2 10" xfId="21222"/>
    <cellStyle name="40% - Ênfase2 5 2 2 10 2" xfId="28900"/>
    <cellStyle name="40% - Ênfase2 5 2 2 11" xfId="26853"/>
    <cellStyle name="40% - Ênfase2 5 2 2 12" xfId="27684"/>
    <cellStyle name="40% - Ênfase2 5 2 2 13" xfId="20006"/>
    <cellStyle name="40% - Ênfase2 5 2 2 2" xfId="4301"/>
    <cellStyle name="40% - Ênfase2 5 2 2 2 10" xfId="26854"/>
    <cellStyle name="40% - Ênfase2 5 2 2 2 11" xfId="27780"/>
    <cellStyle name="40% - Ênfase2 5 2 2 2 12" xfId="20102"/>
    <cellStyle name="40% - Ênfase2 5 2 2 2 2" xfId="15110"/>
    <cellStyle name="40% - Ênfase2 5 2 2 2 2 2" xfId="16391"/>
    <cellStyle name="40% - Ênfase2 5 2 2 2 2 2 2" xfId="18505"/>
    <cellStyle name="40% - Ênfase2 5 2 2 2 2 2 2 2" xfId="32901"/>
    <cellStyle name="40% - Ênfase2 5 2 2 2 2 2 2 3" xfId="25223"/>
    <cellStyle name="40% - Ênfase2 5 2 2 2 2 2 3" xfId="19758"/>
    <cellStyle name="40% - Ênfase2 5 2 2 2 2 2 3 2" xfId="34151"/>
    <cellStyle name="40% - Ênfase2 5 2 2 2 2 2 3 3" xfId="26473"/>
    <cellStyle name="40% - Ênfase2 5 2 2 2 2 2 4" xfId="23116"/>
    <cellStyle name="40% - Ênfase2 5 2 2 2 2 2 4 2" xfId="30794"/>
    <cellStyle name="40% - Ênfase2 5 2 2 2 2 2 5" xfId="28688"/>
    <cellStyle name="40% - Ênfase2 5 2 2 2 2 2 6" xfId="21010"/>
    <cellStyle name="40% - Ênfase2 5 2 2 2 2 3" xfId="15750"/>
    <cellStyle name="40% - Ênfase2 5 2 2 2 2 3 2" xfId="17880"/>
    <cellStyle name="40% - Ênfase2 5 2 2 2 2 3 2 2" xfId="32276"/>
    <cellStyle name="40% - Ênfase2 5 2 2 2 2 3 2 3" xfId="24598"/>
    <cellStyle name="40% - Ênfase2 5 2 2 2 2 3 3" xfId="30169"/>
    <cellStyle name="40% - Ênfase2 5 2 2 2 2 3 4" xfId="22491"/>
    <cellStyle name="40% - Ênfase2 5 2 2 2 2 4" xfId="17255"/>
    <cellStyle name="40% - Ênfase2 5 2 2 2 2 4 2" xfId="31651"/>
    <cellStyle name="40% - Ênfase2 5 2 2 2 2 4 3" xfId="23973"/>
    <cellStyle name="40% - Ênfase2 5 2 2 2 2 5" xfId="19133"/>
    <cellStyle name="40% - Ênfase2 5 2 2 2 2 5 2" xfId="33526"/>
    <cellStyle name="40% - Ênfase2 5 2 2 2 2 5 3" xfId="25848"/>
    <cellStyle name="40% - Ênfase2 5 2 2 2 2 6" xfId="21866"/>
    <cellStyle name="40% - Ênfase2 5 2 2 2 2 6 2" xfId="29544"/>
    <cellStyle name="40% - Ênfase2 5 2 2 2 2 7" xfId="26855"/>
    <cellStyle name="40% - Ênfase2 5 2 2 2 2 8" xfId="28063"/>
    <cellStyle name="40% - Ênfase2 5 2 2 2 2 9" xfId="20385"/>
    <cellStyle name="40% - Ênfase2 5 2 2 2 3" xfId="15121"/>
    <cellStyle name="40% - Ênfase2 5 2 2 2 3 2" xfId="16402"/>
    <cellStyle name="40% - Ênfase2 5 2 2 2 3 2 2" xfId="18516"/>
    <cellStyle name="40% - Ênfase2 5 2 2 2 3 2 2 2" xfId="32912"/>
    <cellStyle name="40% - Ênfase2 5 2 2 2 3 2 2 3" xfId="25234"/>
    <cellStyle name="40% - Ênfase2 5 2 2 2 3 2 3" xfId="19769"/>
    <cellStyle name="40% - Ênfase2 5 2 2 2 3 2 3 2" xfId="34162"/>
    <cellStyle name="40% - Ênfase2 5 2 2 2 3 2 3 3" xfId="26484"/>
    <cellStyle name="40% - Ênfase2 5 2 2 2 3 2 4" xfId="23127"/>
    <cellStyle name="40% - Ênfase2 5 2 2 2 3 2 4 2" xfId="30805"/>
    <cellStyle name="40% - Ênfase2 5 2 2 2 3 2 5" xfId="28699"/>
    <cellStyle name="40% - Ênfase2 5 2 2 2 3 2 6" xfId="21021"/>
    <cellStyle name="40% - Ênfase2 5 2 2 2 3 3" xfId="15761"/>
    <cellStyle name="40% - Ênfase2 5 2 2 2 3 3 2" xfId="17891"/>
    <cellStyle name="40% - Ênfase2 5 2 2 2 3 3 2 2" xfId="32287"/>
    <cellStyle name="40% - Ênfase2 5 2 2 2 3 3 2 3" xfId="24609"/>
    <cellStyle name="40% - Ênfase2 5 2 2 2 3 3 3" xfId="30180"/>
    <cellStyle name="40% - Ênfase2 5 2 2 2 3 3 4" xfId="22502"/>
    <cellStyle name="40% - Ênfase2 5 2 2 2 3 4" xfId="17266"/>
    <cellStyle name="40% - Ênfase2 5 2 2 2 3 4 2" xfId="31662"/>
    <cellStyle name="40% - Ênfase2 5 2 2 2 3 4 3" xfId="23984"/>
    <cellStyle name="40% - Ênfase2 5 2 2 2 3 5" xfId="19144"/>
    <cellStyle name="40% - Ênfase2 5 2 2 2 3 5 2" xfId="33537"/>
    <cellStyle name="40% - Ênfase2 5 2 2 2 3 5 3" xfId="25859"/>
    <cellStyle name="40% - Ênfase2 5 2 2 2 3 6" xfId="21877"/>
    <cellStyle name="40% - Ênfase2 5 2 2 2 3 6 2" xfId="29555"/>
    <cellStyle name="40% - Ênfase2 5 2 2 2 3 7" xfId="26856"/>
    <cellStyle name="40% - Ênfase2 5 2 2 2 3 8" xfId="28074"/>
    <cellStyle name="40% - Ênfase2 5 2 2 2 3 9" xfId="20396"/>
    <cellStyle name="40% - Ênfase2 5 2 2 2 4" xfId="15228"/>
    <cellStyle name="40% - Ênfase2 5 2 2 2 4 2" xfId="16501"/>
    <cellStyle name="40% - Ênfase2 5 2 2 2 4 2 2" xfId="18615"/>
    <cellStyle name="40% - Ênfase2 5 2 2 2 4 2 2 2" xfId="33011"/>
    <cellStyle name="40% - Ênfase2 5 2 2 2 4 2 2 3" xfId="25333"/>
    <cellStyle name="40% - Ênfase2 5 2 2 2 4 2 3" xfId="19868"/>
    <cellStyle name="40% - Ênfase2 5 2 2 2 4 2 3 2" xfId="34261"/>
    <cellStyle name="40% - Ênfase2 5 2 2 2 4 2 3 3" xfId="26583"/>
    <cellStyle name="40% - Ênfase2 5 2 2 2 4 2 4" xfId="23226"/>
    <cellStyle name="40% - Ênfase2 5 2 2 2 4 2 4 2" xfId="30904"/>
    <cellStyle name="40% - Ênfase2 5 2 2 2 4 2 5" xfId="28798"/>
    <cellStyle name="40% - Ênfase2 5 2 2 2 4 2 6" xfId="21120"/>
    <cellStyle name="40% - Ênfase2 5 2 2 2 4 3" xfId="15860"/>
    <cellStyle name="40% - Ênfase2 5 2 2 2 4 3 2" xfId="17990"/>
    <cellStyle name="40% - Ênfase2 5 2 2 2 4 3 2 2" xfId="32386"/>
    <cellStyle name="40% - Ênfase2 5 2 2 2 4 3 2 3" xfId="24708"/>
    <cellStyle name="40% - Ênfase2 5 2 2 2 4 3 3" xfId="30279"/>
    <cellStyle name="40% - Ênfase2 5 2 2 2 4 3 4" xfId="22601"/>
    <cellStyle name="40% - Ênfase2 5 2 2 2 4 4" xfId="17365"/>
    <cellStyle name="40% - Ênfase2 5 2 2 2 4 4 2" xfId="31761"/>
    <cellStyle name="40% - Ênfase2 5 2 2 2 4 4 3" xfId="24083"/>
    <cellStyle name="40% - Ênfase2 5 2 2 2 4 5" xfId="19243"/>
    <cellStyle name="40% - Ênfase2 5 2 2 2 4 5 2" xfId="33636"/>
    <cellStyle name="40% - Ênfase2 5 2 2 2 4 5 3" xfId="25958"/>
    <cellStyle name="40% - Ênfase2 5 2 2 2 4 6" xfId="21976"/>
    <cellStyle name="40% - Ênfase2 5 2 2 2 4 6 2" xfId="29654"/>
    <cellStyle name="40% - Ênfase2 5 2 2 2 4 7" xfId="26857"/>
    <cellStyle name="40% - Ênfase2 5 2 2 2 4 8" xfId="28173"/>
    <cellStyle name="40% - Ênfase2 5 2 2 2 4 9" xfId="20495"/>
    <cellStyle name="40% - Ênfase2 5 2 2 2 5" xfId="11845"/>
    <cellStyle name="40% - Ênfase2 5 2 2 2 5 2" xfId="16092"/>
    <cellStyle name="40% - Ênfase2 5 2 2 2 5 2 2" xfId="18222"/>
    <cellStyle name="40% - Ênfase2 5 2 2 2 5 2 2 2" xfId="32618"/>
    <cellStyle name="40% - Ênfase2 5 2 2 2 5 2 2 3" xfId="24940"/>
    <cellStyle name="40% - Ênfase2 5 2 2 2 5 2 3" xfId="30511"/>
    <cellStyle name="40% - Ênfase2 5 2 2 2 5 2 4" xfId="22833"/>
    <cellStyle name="40% - Ênfase2 5 2 2 2 5 3" xfId="16983"/>
    <cellStyle name="40% - Ênfase2 5 2 2 2 5 3 2" xfId="31380"/>
    <cellStyle name="40% - Ênfase2 5 2 2 2 5 3 3" xfId="23702"/>
    <cellStyle name="40% - Ênfase2 5 2 2 2 5 4" xfId="19475"/>
    <cellStyle name="40% - Ênfase2 5 2 2 2 5 4 2" xfId="33868"/>
    <cellStyle name="40% - Ênfase2 5 2 2 2 5 4 3" xfId="26190"/>
    <cellStyle name="40% - Ênfase2 5 2 2 2 5 5" xfId="21595"/>
    <cellStyle name="40% - Ênfase2 5 2 2 2 5 5 2" xfId="29273"/>
    <cellStyle name="40% - Ênfase2 5 2 2 2 5 6" xfId="26858"/>
    <cellStyle name="40% - Ênfase2 5 2 2 2 5 7" xfId="28405"/>
    <cellStyle name="40% - Ênfase2 5 2 2 2 5 8" xfId="20727"/>
    <cellStyle name="40% - Ênfase2 5 2 2 2 6" xfId="15466"/>
    <cellStyle name="40% - Ênfase2 5 2 2 2 6 2" xfId="17597"/>
    <cellStyle name="40% - Ênfase2 5 2 2 2 6 2 2" xfId="31993"/>
    <cellStyle name="40% - Ênfase2 5 2 2 2 6 2 3" xfId="24315"/>
    <cellStyle name="40% - Ênfase2 5 2 2 2 6 3" xfId="29886"/>
    <cellStyle name="40% - Ênfase2 5 2 2 2 6 4" xfId="22208"/>
    <cellStyle name="40% - Ênfase2 5 2 2 2 7" xfId="16754"/>
    <cellStyle name="40% - Ênfase2 5 2 2 2 7 2" xfId="31151"/>
    <cellStyle name="40% - Ênfase2 5 2 2 2 7 3" xfId="23473"/>
    <cellStyle name="40% - Ênfase2 5 2 2 2 8" xfId="18849"/>
    <cellStyle name="40% - Ênfase2 5 2 2 2 8 2" xfId="33243"/>
    <cellStyle name="40% - Ênfase2 5 2 2 2 8 3" xfId="25565"/>
    <cellStyle name="40% - Ênfase2 5 2 2 2 9" xfId="21354"/>
    <cellStyle name="40% - Ênfase2 5 2 2 2 9 2" xfId="29032"/>
    <cellStyle name="40% - Ênfase2 5 2 2 3" xfId="10492"/>
    <cellStyle name="40% - Ênfase2 5 2 2 3 10" xfId="20067"/>
    <cellStyle name="40% - Ênfase2 5 2 2 3 2" xfId="15066"/>
    <cellStyle name="40% - Ênfase2 5 2 2 3 2 2" xfId="16347"/>
    <cellStyle name="40% - Ênfase2 5 2 2 3 2 2 2" xfId="18461"/>
    <cellStyle name="40% - Ênfase2 5 2 2 3 2 2 2 2" xfId="32857"/>
    <cellStyle name="40% - Ênfase2 5 2 2 3 2 2 2 3" xfId="25179"/>
    <cellStyle name="40% - Ênfase2 5 2 2 3 2 2 3" xfId="19714"/>
    <cellStyle name="40% - Ênfase2 5 2 2 3 2 2 3 2" xfId="34107"/>
    <cellStyle name="40% - Ênfase2 5 2 2 3 2 2 3 3" xfId="26429"/>
    <cellStyle name="40% - Ênfase2 5 2 2 3 2 2 4" xfId="23072"/>
    <cellStyle name="40% - Ênfase2 5 2 2 3 2 2 4 2" xfId="30750"/>
    <cellStyle name="40% - Ênfase2 5 2 2 3 2 2 5" xfId="28644"/>
    <cellStyle name="40% - Ênfase2 5 2 2 3 2 2 6" xfId="20966"/>
    <cellStyle name="40% - Ênfase2 5 2 2 3 2 3" xfId="15706"/>
    <cellStyle name="40% - Ênfase2 5 2 2 3 2 3 2" xfId="17836"/>
    <cellStyle name="40% - Ênfase2 5 2 2 3 2 3 2 2" xfId="32232"/>
    <cellStyle name="40% - Ênfase2 5 2 2 3 2 3 2 3" xfId="24554"/>
    <cellStyle name="40% - Ênfase2 5 2 2 3 2 3 3" xfId="30125"/>
    <cellStyle name="40% - Ênfase2 5 2 2 3 2 3 4" xfId="22447"/>
    <cellStyle name="40% - Ênfase2 5 2 2 3 2 4" xfId="17211"/>
    <cellStyle name="40% - Ênfase2 5 2 2 3 2 4 2" xfId="31607"/>
    <cellStyle name="40% - Ênfase2 5 2 2 3 2 4 3" xfId="23929"/>
    <cellStyle name="40% - Ênfase2 5 2 2 3 2 5" xfId="19089"/>
    <cellStyle name="40% - Ênfase2 5 2 2 3 2 5 2" xfId="33482"/>
    <cellStyle name="40% - Ênfase2 5 2 2 3 2 5 3" xfId="25804"/>
    <cellStyle name="40% - Ênfase2 5 2 2 3 2 6" xfId="21822"/>
    <cellStyle name="40% - Ênfase2 5 2 2 3 2 6 2" xfId="29500"/>
    <cellStyle name="40% - Ênfase2 5 2 2 3 2 7" xfId="26860"/>
    <cellStyle name="40% - Ênfase2 5 2 2 3 2 8" xfId="28019"/>
    <cellStyle name="40% - Ênfase2 5 2 2 3 2 9" xfId="20341"/>
    <cellStyle name="40% - Ênfase2 5 2 2 3 3" xfId="16057"/>
    <cellStyle name="40% - Ênfase2 5 2 2 3 3 2" xfId="18187"/>
    <cellStyle name="40% - Ênfase2 5 2 2 3 3 2 2" xfId="32583"/>
    <cellStyle name="40% - Ênfase2 5 2 2 3 3 2 3" xfId="24905"/>
    <cellStyle name="40% - Ênfase2 5 2 2 3 3 3" xfId="19440"/>
    <cellStyle name="40% - Ênfase2 5 2 2 3 3 3 2" xfId="33833"/>
    <cellStyle name="40% - Ênfase2 5 2 2 3 3 3 3" xfId="26155"/>
    <cellStyle name="40% - Ênfase2 5 2 2 3 3 4" xfId="22798"/>
    <cellStyle name="40% - Ênfase2 5 2 2 3 3 4 2" xfId="30476"/>
    <cellStyle name="40% - Ênfase2 5 2 2 3 3 5" xfId="28370"/>
    <cellStyle name="40% - Ênfase2 5 2 2 3 3 6" xfId="20692"/>
    <cellStyle name="40% - Ênfase2 5 2 2 3 4" xfId="15431"/>
    <cellStyle name="40% - Ênfase2 5 2 2 3 4 2" xfId="17562"/>
    <cellStyle name="40% - Ênfase2 5 2 2 3 4 2 2" xfId="31958"/>
    <cellStyle name="40% - Ênfase2 5 2 2 3 4 2 3" xfId="24280"/>
    <cellStyle name="40% - Ênfase2 5 2 2 3 4 3" xfId="29851"/>
    <cellStyle name="40% - Ênfase2 5 2 2 3 4 4" xfId="22173"/>
    <cellStyle name="40% - Ênfase2 5 2 2 3 5" xfId="16948"/>
    <cellStyle name="40% - Ênfase2 5 2 2 3 5 2" xfId="31345"/>
    <cellStyle name="40% - Ênfase2 5 2 2 3 5 3" xfId="23667"/>
    <cellStyle name="40% - Ênfase2 5 2 2 3 6" xfId="18814"/>
    <cellStyle name="40% - Ênfase2 5 2 2 3 6 2" xfId="33208"/>
    <cellStyle name="40% - Ênfase2 5 2 2 3 6 3" xfId="25530"/>
    <cellStyle name="40% - Ênfase2 5 2 2 3 7" xfId="21560"/>
    <cellStyle name="40% - Ênfase2 5 2 2 3 7 2" xfId="29238"/>
    <cellStyle name="40% - Ênfase2 5 2 2 3 8" xfId="26859"/>
    <cellStyle name="40% - Ênfase2 5 2 2 3 9" xfId="27745"/>
    <cellStyle name="40% - Ênfase2 5 2 2 4" xfId="14986"/>
    <cellStyle name="40% - Ênfase2 5 2 2 4 2" xfId="16268"/>
    <cellStyle name="40% - Ênfase2 5 2 2 4 2 2" xfId="18382"/>
    <cellStyle name="40% - Ênfase2 5 2 2 4 2 2 2" xfId="32778"/>
    <cellStyle name="40% - Ênfase2 5 2 2 4 2 2 3" xfId="25100"/>
    <cellStyle name="40% - Ênfase2 5 2 2 4 2 3" xfId="19635"/>
    <cellStyle name="40% - Ênfase2 5 2 2 4 2 3 2" xfId="34028"/>
    <cellStyle name="40% - Ênfase2 5 2 2 4 2 3 3" xfId="26350"/>
    <cellStyle name="40% - Ênfase2 5 2 2 4 2 4" xfId="22993"/>
    <cellStyle name="40% - Ênfase2 5 2 2 4 2 4 2" xfId="30671"/>
    <cellStyle name="40% - Ênfase2 5 2 2 4 2 5" xfId="28565"/>
    <cellStyle name="40% - Ênfase2 5 2 2 4 2 6" xfId="20887"/>
    <cellStyle name="40% - Ênfase2 5 2 2 4 3" xfId="15627"/>
    <cellStyle name="40% - Ênfase2 5 2 2 4 3 2" xfId="17757"/>
    <cellStyle name="40% - Ênfase2 5 2 2 4 3 2 2" xfId="32153"/>
    <cellStyle name="40% - Ênfase2 5 2 2 4 3 2 3" xfId="24475"/>
    <cellStyle name="40% - Ênfase2 5 2 2 4 3 3" xfId="30046"/>
    <cellStyle name="40% - Ênfase2 5 2 2 4 3 4" xfId="22368"/>
    <cellStyle name="40% - Ênfase2 5 2 2 4 4" xfId="17132"/>
    <cellStyle name="40% - Ênfase2 5 2 2 4 4 2" xfId="31528"/>
    <cellStyle name="40% - Ênfase2 5 2 2 4 4 3" xfId="23850"/>
    <cellStyle name="40% - Ênfase2 5 2 2 4 5" xfId="19010"/>
    <cellStyle name="40% - Ênfase2 5 2 2 4 5 2" xfId="33403"/>
    <cellStyle name="40% - Ênfase2 5 2 2 4 5 3" xfId="25725"/>
    <cellStyle name="40% - Ênfase2 5 2 2 4 6" xfId="21743"/>
    <cellStyle name="40% - Ênfase2 5 2 2 4 6 2" xfId="29421"/>
    <cellStyle name="40% - Ênfase2 5 2 2 4 7" xfId="26861"/>
    <cellStyle name="40% - Ênfase2 5 2 2 4 8" xfId="27940"/>
    <cellStyle name="40% - Ênfase2 5 2 2 4 9" xfId="20262"/>
    <cellStyle name="40% - Ênfase2 5 2 2 5" xfId="15192"/>
    <cellStyle name="40% - Ênfase2 5 2 2 5 2" xfId="16466"/>
    <cellStyle name="40% - Ênfase2 5 2 2 5 2 2" xfId="18580"/>
    <cellStyle name="40% - Ênfase2 5 2 2 5 2 2 2" xfId="32976"/>
    <cellStyle name="40% - Ênfase2 5 2 2 5 2 2 3" xfId="25298"/>
    <cellStyle name="40% - Ênfase2 5 2 2 5 2 3" xfId="19833"/>
    <cellStyle name="40% - Ênfase2 5 2 2 5 2 3 2" xfId="34226"/>
    <cellStyle name="40% - Ênfase2 5 2 2 5 2 3 3" xfId="26548"/>
    <cellStyle name="40% - Ênfase2 5 2 2 5 2 4" xfId="23191"/>
    <cellStyle name="40% - Ênfase2 5 2 2 5 2 4 2" xfId="30869"/>
    <cellStyle name="40% - Ênfase2 5 2 2 5 2 5" xfId="28763"/>
    <cellStyle name="40% - Ênfase2 5 2 2 5 2 6" xfId="21085"/>
    <cellStyle name="40% - Ênfase2 5 2 2 5 3" xfId="15825"/>
    <cellStyle name="40% - Ênfase2 5 2 2 5 3 2" xfId="17955"/>
    <cellStyle name="40% - Ênfase2 5 2 2 5 3 2 2" xfId="32351"/>
    <cellStyle name="40% - Ênfase2 5 2 2 5 3 2 3" xfId="24673"/>
    <cellStyle name="40% - Ênfase2 5 2 2 5 3 3" xfId="30244"/>
    <cellStyle name="40% - Ênfase2 5 2 2 5 3 4" xfId="22566"/>
    <cellStyle name="40% - Ênfase2 5 2 2 5 4" xfId="17330"/>
    <cellStyle name="40% - Ênfase2 5 2 2 5 4 2" xfId="31726"/>
    <cellStyle name="40% - Ênfase2 5 2 2 5 4 3" xfId="24048"/>
    <cellStyle name="40% - Ênfase2 5 2 2 5 5" xfId="19208"/>
    <cellStyle name="40% - Ênfase2 5 2 2 5 5 2" xfId="33601"/>
    <cellStyle name="40% - Ênfase2 5 2 2 5 5 3" xfId="25923"/>
    <cellStyle name="40% - Ênfase2 5 2 2 5 6" xfId="21941"/>
    <cellStyle name="40% - Ênfase2 5 2 2 5 6 2" xfId="29619"/>
    <cellStyle name="40% - Ênfase2 5 2 2 5 7" xfId="26862"/>
    <cellStyle name="40% - Ênfase2 5 2 2 5 8" xfId="28138"/>
    <cellStyle name="40% - Ênfase2 5 2 2 5 9" xfId="20460"/>
    <cellStyle name="40% - Ênfase2 5 2 2 6" xfId="4443"/>
    <cellStyle name="40% - Ênfase2 5 2 2 6 2" xfId="15996"/>
    <cellStyle name="40% - Ênfase2 5 2 2 6 2 2" xfId="18126"/>
    <cellStyle name="40% - Ênfase2 5 2 2 6 2 2 2" xfId="32522"/>
    <cellStyle name="40% - Ênfase2 5 2 2 6 2 2 3" xfId="24844"/>
    <cellStyle name="40% - Ênfase2 5 2 2 6 2 3" xfId="30415"/>
    <cellStyle name="40% - Ênfase2 5 2 2 6 2 4" xfId="22737"/>
    <cellStyle name="40% - Ênfase2 5 2 2 6 3" xfId="16887"/>
    <cellStyle name="40% - Ênfase2 5 2 2 6 3 2" xfId="31284"/>
    <cellStyle name="40% - Ênfase2 5 2 2 6 3 3" xfId="23606"/>
    <cellStyle name="40% - Ênfase2 5 2 2 6 4" xfId="19379"/>
    <cellStyle name="40% - Ênfase2 5 2 2 6 4 2" xfId="33772"/>
    <cellStyle name="40% - Ênfase2 5 2 2 6 4 3" xfId="26094"/>
    <cellStyle name="40% - Ênfase2 5 2 2 6 5" xfId="21499"/>
    <cellStyle name="40% - Ênfase2 5 2 2 6 5 2" xfId="29177"/>
    <cellStyle name="40% - Ênfase2 5 2 2 6 6" xfId="26863"/>
    <cellStyle name="40% - Ênfase2 5 2 2 6 7" xfId="28309"/>
    <cellStyle name="40% - Ênfase2 5 2 2 6 8" xfId="20631"/>
    <cellStyle name="40% - Ênfase2 5 2 2 7" xfId="15369"/>
    <cellStyle name="40% - Ênfase2 5 2 2 7 2" xfId="17501"/>
    <cellStyle name="40% - Ênfase2 5 2 2 7 2 2" xfId="31897"/>
    <cellStyle name="40% - Ênfase2 5 2 2 7 2 3" xfId="24219"/>
    <cellStyle name="40% - Ênfase2 5 2 2 7 3" xfId="29790"/>
    <cellStyle name="40% - Ênfase2 5 2 2 7 4" xfId="22112"/>
    <cellStyle name="40% - Ênfase2 5 2 2 8" xfId="16622"/>
    <cellStyle name="40% - Ênfase2 5 2 2 8 2" xfId="31019"/>
    <cellStyle name="40% - Ênfase2 5 2 2 8 3" xfId="23341"/>
    <cellStyle name="40% - Ênfase2 5 2 2 9" xfId="18752"/>
    <cellStyle name="40% - Ênfase2 5 2 2 9 2" xfId="33147"/>
    <cellStyle name="40% - Ênfase2 5 2 2 9 3" xfId="25469"/>
    <cellStyle name="40% - Ênfase2 5 2 3" xfId="4232"/>
    <cellStyle name="40% - Ênfase2 5 2 3 10" xfId="27709"/>
    <cellStyle name="40% - Ênfase2 5 2 3 11" xfId="20031"/>
    <cellStyle name="40% - Ênfase2 5 2 3 2" xfId="15011"/>
    <cellStyle name="40% - Ênfase2 5 2 3 2 2" xfId="16293"/>
    <cellStyle name="40% - Ênfase2 5 2 3 2 2 2" xfId="18407"/>
    <cellStyle name="40% - Ênfase2 5 2 3 2 2 2 2" xfId="32803"/>
    <cellStyle name="40% - Ênfase2 5 2 3 2 2 2 3" xfId="25125"/>
    <cellStyle name="40% - Ênfase2 5 2 3 2 2 3" xfId="19660"/>
    <cellStyle name="40% - Ênfase2 5 2 3 2 2 3 2" xfId="34053"/>
    <cellStyle name="40% - Ênfase2 5 2 3 2 2 3 3" xfId="26375"/>
    <cellStyle name="40% - Ênfase2 5 2 3 2 2 4" xfId="23018"/>
    <cellStyle name="40% - Ênfase2 5 2 3 2 2 4 2" xfId="30696"/>
    <cellStyle name="40% - Ênfase2 5 2 3 2 2 5" xfId="28590"/>
    <cellStyle name="40% - Ênfase2 5 2 3 2 2 6" xfId="20912"/>
    <cellStyle name="40% - Ênfase2 5 2 3 2 3" xfId="15652"/>
    <cellStyle name="40% - Ênfase2 5 2 3 2 3 2" xfId="17782"/>
    <cellStyle name="40% - Ênfase2 5 2 3 2 3 2 2" xfId="32178"/>
    <cellStyle name="40% - Ênfase2 5 2 3 2 3 2 3" xfId="24500"/>
    <cellStyle name="40% - Ênfase2 5 2 3 2 3 3" xfId="30071"/>
    <cellStyle name="40% - Ênfase2 5 2 3 2 3 4" xfId="22393"/>
    <cellStyle name="40% - Ênfase2 5 2 3 2 4" xfId="17157"/>
    <cellStyle name="40% - Ênfase2 5 2 3 2 4 2" xfId="31553"/>
    <cellStyle name="40% - Ênfase2 5 2 3 2 4 3" xfId="23875"/>
    <cellStyle name="40% - Ênfase2 5 2 3 2 5" xfId="19035"/>
    <cellStyle name="40% - Ênfase2 5 2 3 2 5 2" xfId="33428"/>
    <cellStyle name="40% - Ênfase2 5 2 3 2 5 3" xfId="25750"/>
    <cellStyle name="40% - Ênfase2 5 2 3 2 6" xfId="21768"/>
    <cellStyle name="40% - Ênfase2 5 2 3 2 6 2" xfId="29446"/>
    <cellStyle name="40% - Ênfase2 5 2 3 2 7" xfId="26865"/>
    <cellStyle name="40% - Ênfase2 5 2 3 2 8" xfId="27965"/>
    <cellStyle name="40% - Ênfase2 5 2 3 2 9" xfId="20287"/>
    <cellStyle name="40% - Ênfase2 5 2 3 3" xfId="15090"/>
    <cellStyle name="40% - Ênfase2 5 2 3 3 2" xfId="16371"/>
    <cellStyle name="40% - Ênfase2 5 2 3 3 2 2" xfId="18485"/>
    <cellStyle name="40% - Ênfase2 5 2 3 3 2 2 2" xfId="32881"/>
    <cellStyle name="40% - Ênfase2 5 2 3 3 2 2 3" xfId="25203"/>
    <cellStyle name="40% - Ênfase2 5 2 3 3 2 3" xfId="19738"/>
    <cellStyle name="40% - Ênfase2 5 2 3 3 2 3 2" xfId="34131"/>
    <cellStyle name="40% - Ênfase2 5 2 3 3 2 3 3" xfId="26453"/>
    <cellStyle name="40% - Ênfase2 5 2 3 3 2 4" xfId="23096"/>
    <cellStyle name="40% - Ênfase2 5 2 3 3 2 4 2" xfId="30774"/>
    <cellStyle name="40% - Ênfase2 5 2 3 3 2 5" xfId="28668"/>
    <cellStyle name="40% - Ênfase2 5 2 3 3 2 6" xfId="20990"/>
    <cellStyle name="40% - Ênfase2 5 2 3 3 3" xfId="15730"/>
    <cellStyle name="40% - Ênfase2 5 2 3 3 3 2" xfId="17860"/>
    <cellStyle name="40% - Ênfase2 5 2 3 3 3 2 2" xfId="32256"/>
    <cellStyle name="40% - Ênfase2 5 2 3 3 3 2 3" xfId="24578"/>
    <cellStyle name="40% - Ênfase2 5 2 3 3 3 3" xfId="30149"/>
    <cellStyle name="40% - Ênfase2 5 2 3 3 3 4" xfId="22471"/>
    <cellStyle name="40% - Ênfase2 5 2 3 3 4" xfId="17235"/>
    <cellStyle name="40% - Ênfase2 5 2 3 3 4 2" xfId="31631"/>
    <cellStyle name="40% - Ênfase2 5 2 3 3 4 3" xfId="23953"/>
    <cellStyle name="40% - Ênfase2 5 2 3 3 5" xfId="19113"/>
    <cellStyle name="40% - Ênfase2 5 2 3 3 5 2" xfId="33506"/>
    <cellStyle name="40% - Ênfase2 5 2 3 3 5 3" xfId="25828"/>
    <cellStyle name="40% - Ênfase2 5 2 3 3 6" xfId="21846"/>
    <cellStyle name="40% - Ênfase2 5 2 3 3 6 2" xfId="29524"/>
    <cellStyle name="40% - Ênfase2 5 2 3 3 7" xfId="26866"/>
    <cellStyle name="40% - Ênfase2 5 2 3 3 8" xfId="28043"/>
    <cellStyle name="40% - Ênfase2 5 2 3 3 9" xfId="20365"/>
    <cellStyle name="40% - Ênfase2 5 2 3 4" xfId="4843"/>
    <cellStyle name="40% - Ênfase2 5 2 3 4 2" xfId="16021"/>
    <cellStyle name="40% - Ênfase2 5 2 3 4 2 2" xfId="18151"/>
    <cellStyle name="40% - Ênfase2 5 2 3 4 2 2 2" xfId="32547"/>
    <cellStyle name="40% - Ênfase2 5 2 3 4 2 2 3" xfId="24869"/>
    <cellStyle name="40% - Ênfase2 5 2 3 4 2 3" xfId="30440"/>
    <cellStyle name="40% - Ênfase2 5 2 3 4 2 4" xfId="22762"/>
    <cellStyle name="40% - Ênfase2 5 2 3 4 3" xfId="16912"/>
    <cellStyle name="40% - Ênfase2 5 2 3 4 3 2" xfId="31309"/>
    <cellStyle name="40% - Ênfase2 5 2 3 4 3 3" xfId="23631"/>
    <cellStyle name="40% - Ênfase2 5 2 3 4 4" xfId="19404"/>
    <cellStyle name="40% - Ênfase2 5 2 3 4 4 2" xfId="33797"/>
    <cellStyle name="40% - Ênfase2 5 2 3 4 4 3" xfId="26119"/>
    <cellStyle name="40% - Ênfase2 5 2 3 4 5" xfId="21524"/>
    <cellStyle name="40% - Ênfase2 5 2 3 4 5 2" xfId="29202"/>
    <cellStyle name="40% - Ênfase2 5 2 3 4 6" xfId="26867"/>
    <cellStyle name="40% - Ênfase2 5 2 3 4 7" xfId="28334"/>
    <cellStyle name="40% - Ênfase2 5 2 3 4 8" xfId="20656"/>
    <cellStyle name="40% - Ênfase2 5 2 3 5" xfId="15394"/>
    <cellStyle name="40% - Ênfase2 5 2 3 5 2" xfId="17526"/>
    <cellStyle name="40% - Ênfase2 5 2 3 5 2 2" xfId="31922"/>
    <cellStyle name="40% - Ênfase2 5 2 3 5 2 3" xfId="24244"/>
    <cellStyle name="40% - Ênfase2 5 2 3 5 3" xfId="29815"/>
    <cellStyle name="40% - Ênfase2 5 2 3 5 4" xfId="22137"/>
    <cellStyle name="40% - Ênfase2 5 2 3 6" xfId="16698"/>
    <cellStyle name="40% - Ênfase2 5 2 3 6 2" xfId="31095"/>
    <cellStyle name="40% - Ênfase2 5 2 3 6 3" xfId="23417"/>
    <cellStyle name="40% - Ênfase2 5 2 3 7" xfId="18777"/>
    <cellStyle name="40% - Ênfase2 5 2 3 7 2" xfId="33172"/>
    <cellStyle name="40% - Ênfase2 5 2 3 7 3" xfId="25494"/>
    <cellStyle name="40% - Ênfase2 5 2 3 8" xfId="21298"/>
    <cellStyle name="40% - Ênfase2 5 2 3 8 2" xfId="28976"/>
    <cellStyle name="40% - Ênfase2 5 2 3 9" xfId="26864"/>
    <cellStyle name="40% - Ênfase2 5 2 4" xfId="14930"/>
    <cellStyle name="40% - Ênfase2 5 2 4 2" xfId="16212"/>
    <cellStyle name="40% - Ênfase2 5 2 4 2 2" xfId="18326"/>
    <cellStyle name="40% - Ênfase2 5 2 4 2 2 2" xfId="32722"/>
    <cellStyle name="40% - Ênfase2 5 2 4 2 2 3" xfId="25044"/>
    <cellStyle name="40% - Ênfase2 5 2 4 2 3" xfId="19579"/>
    <cellStyle name="40% - Ênfase2 5 2 4 2 3 2" xfId="33972"/>
    <cellStyle name="40% - Ênfase2 5 2 4 2 3 3" xfId="26294"/>
    <cellStyle name="40% - Ênfase2 5 2 4 2 4" xfId="22937"/>
    <cellStyle name="40% - Ênfase2 5 2 4 2 4 2" xfId="30615"/>
    <cellStyle name="40% - Ênfase2 5 2 4 2 5" xfId="28509"/>
    <cellStyle name="40% - Ênfase2 5 2 4 2 6" xfId="20831"/>
    <cellStyle name="40% - Ênfase2 5 2 4 3" xfId="15571"/>
    <cellStyle name="40% - Ênfase2 5 2 4 3 2" xfId="17701"/>
    <cellStyle name="40% - Ênfase2 5 2 4 3 2 2" xfId="32097"/>
    <cellStyle name="40% - Ênfase2 5 2 4 3 2 3" xfId="24419"/>
    <cellStyle name="40% - Ênfase2 5 2 4 3 3" xfId="29990"/>
    <cellStyle name="40% - Ênfase2 5 2 4 3 4" xfId="22312"/>
    <cellStyle name="40% - Ênfase2 5 2 4 4" xfId="17076"/>
    <cellStyle name="40% - Ênfase2 5 2 4 4 2" xfId="31472"/>
    <cellStyle name="40% - Ênfase2 5 2 4 4 3" xfId="23794"/>
    <cellStyle name="40% - Ênfase2 5 2 4 5" xfId="18954"/>
    <cellStyle name="40% - Ênfase2 5 2 4 5 2" xfId="33347"/>
    <cellStyle name="40% - Ênfase2 5 2 4 5 3" xfId="25669"/>
    <cellStyle name="40% - Ênfase2 5 2 4 6" xfId="21687"/>
    <cellStyle name="40% - Ênfase2 5 2 4 6 2" xfId="29365"/>
    <cellStyle name="40% - Ênfase2 5 2 4 7" xfId="26868"/>
    <cellStyle name="40% - Ênfase2 5 2 4 8" xfId="27884"/>
    <cellStyle name="40% - Ênfase2 5 2 4 9" xfId="20206"/>
    <cellStyle name="40% - Ênfase2 5 2 5" xfId="15150"/>
    <cellStyle name="40% - Ênfase2 5 2 5 2" xfId="16430"/>
    <cellStyle name="40% - Ênfase2 5 2 5 2 2" xfId="18544"/>
    <cellStyle name="40% - Ênfase2 5 2 5 2 2 2" xfId="32940"/>
    <cellStyle name="40% - Ênfase2 5 2 5 2 2 3" xfId="25262"/>
    <cellStyle name="40% - Ênfase2 5 2 5 2 3" xfId="19797"/>
    <cellStyle name="40% - Ênfase2 5 2 5 2 3 2" xfId="34190"/>
    <cellStyle name="40% - Ênfase2 5 2 5 2 3 3" xfId="26512"/>
    <cellStyle name="40% - Ênfase2 5 2 5 2 4" xfId="23155"/>
    <cellStyle name="40% - Ênfase2 5 2 5 2 4 2" xfId="30833"/>
    <cellStyle name="40% - Ênfase2 5 2 5 2 5" xfId="28727"/>
    <cellStyle name="40% - Ênfase2 5 2 5 2 6" xfId="21049"/>
    <cellStyle name="40% - Ênfase2 5 2 5 3" xfId="15789"/>
    <cellStyle name="40% - Ênfase2 5 2 5 3 2" xfId="17919"/>
    <cellStyle name="40% - Ênfase2 5 2 5 3 2 2" xfId="32315"/>
    <cellStyle name="40% - Ênfase2 5 2 5 3 2 3" xfId="24637"/>
    <cellStyle name="40% - Ênfase2 5 2 5 3 3" xfId="30208"/>
    <cellStyle name="40% - Ênfase2 5 2 5 3 4" xfId="22530"/>
    <cellStyle name="40% - Ênfase2 5 2 5 4" xfId="17294"/>
    <cellStyle name="40% - Ênfase2 5 2 5 4 2" xfId="31690"/>
    <cellStyle name="40% - Ênfase2 5 2 5 4 3" xfId="24012"/>
    <cellStyle name="40% - Ênfase2 5 2 5 5" xfId="19172"/>
    <cellStyle name="40% - Ênfase2 5 2 5 5 2" xfId="33565"/>
    <cellStyle name="40% - Ênfase2 5 2 5 5 3" xfId="25887"/>
    <cellStyle name="40% - Ênfase2 5 2 5 6" xfId="21905"/>
    <cellStyle name="40% - Ênfase2 5 2 5 6 2" xfId="29583"/>
    <cellStyle name="40% - Ênfase2 5 2 5 7" xfId="26869"/>
    <cellStyle name="40% - Ênfase2 5 2 5 8" xfId="28102"/>
    <cellStyle name="40% - Ênfase2 5 2 5 9" xfId="20424"/>
    <cellStyle name="40% - Ênfase2 5 2 6" xfId="4387"/>
    <cellStyle name="40% - Ênfase2 5 2 6 2" xfId="15940"/>
    <cellStyle name="40% - Ênfase2 5 2 6 2 2" xfId="18070"/>
    <cellStyle name="40% - Ênfase2 5 2 6 2 2 2" xfId="32466"/>
    <cellStyle name="40% - Ênfase2 5 2 6 2 2 3" xfId="24788"/>
    <cellStyle name="40% - Ênfase2 5 2 6 2 3" xfId="30359"/>
    <cellStyle name="40% - Ênfase2 5 2 6 2 4" xfId="22681"/>
    <cellStyle name="40% - Ênfase2 5 2 6 3" xfId="16831"/>
    <cellStyle name="40% - Ênfase2 5 2 6 3 2" xfId="31228"/>
    <cellStyle name="40% - Ênfase2 5 2 6 3 3" xfId="23550"/>
    <cellStyle name="40% - Ênfase2 5 2 6 4" xfId="19323"/>
    <cellStyle name="40% - Ênfase2 5 2 6 4 2" xfId="33716"/>
    <cellStyle name="40% - Ênfase2 5 2 6 4 3" xfId="26038"/>
    <cellStyle name="40% - Ênfase2 5 2 6 5" xfId="21443"/>
    <cellStyle name="40% - Ênfase2 5 2 6 5 2" xfId="29121"/>
    <cellStyle name="40% - Ênfase2 5 2 6 6" xfId="26870"/>
    <cellStyle name="40% - Ênfase2 5 2 6 7" xfId="28253"/>
    <cellStyle name="40% - Ênfase2 5 2 6 8" xfId="20575"/>
    <cellStyle name="40% - Ênfase2 5 2 7" xfId="15313"/>
    <cellStyle name="40% - Ênfase2 5 2 7 2" xfId="17445"/>
    <cellStyle name="40% - Ênfase2 5 2 7 2 2" xfId="31841"/>
    <cellStyle name="40% - Ênfase2 5 2 7 2 3" xfId="24163"/>
    <cellStyle name="40% - Ênfase2 5 2 7 3" xfId="29734"/>
    <cellStyle name="40% - Ênfase2 5 2 7 4" xfId="22056"/>
    <cellStyle name="40% - Ênfase2 5 2 8" xfId="16568"/>
    <cellStyle name="40% - Ênfase2 5 2 8 2" xfId="30965"/>
    <cellStyle name="40% - Ênfase2 5 2 8 3" xfId="23287"/>
    <cellStyle name="40% - Ênfase2 5 2 9" xfId="18696"/>
    <cellStyle name="40% - Ênfase2 5 2 9 2" xfId="33091"/>
    <cellStyle name="40% - Ênfase2 5 2 9 3" xfId="25413"/>
    <cellStyle name="40% - Ênfase2 5 3" xfId="7987"/>
    <cellStyle name="40% - Ênfase2 5 3 2" xfId="11846"/>
    <cellStyle name="40% - Ênfase2 5 4" xfId="4842"/>
    <cellStyle name="40% - Ênfase2 6" xfId="1928"/>
    <cellStyle name="40% - Ênfase2 6 2" xfId="7988"/>
    <cellStyle name="40% - Ênfase2 6 2 2" xfId="11847"/>
    <cellStyle name="40% - Ênfase2 6 3" xfId="4844"/>
    <cellStyle name="40% - Ênfase2 7" xfId="1929"/>
    <cellStyle name="40% - Ênfase2 7 2" xfId="7989"/>
    <cellStyle name="40% - Ênfase2 7 2 2" xfId="11848"/>
    <cellStyle name="40% - Ênfase2 7 3" xfId="4845"/>
    <cellStyle name="40% - Ênfase2 8" xfId="1930"/>
    <cellStyle name="40% - Ênfase2 8 2" xfId="7990"/>
    <cellStyle name="40% - Ênfase2 8 2 2" xfId="11849"/>
    <cellStyle name="40% - Ênfase2 8 3" xfId="4846"/>
    <cellStyle name="40% - Ênfase2 9" xfId="1931"/>
    <cellStyle name="40% - Ênfase2 9 2" xfId="7991"/>
    <cellStyle name="40% - Ênfase2 9 2 2" xfId="11850"/>
    <cellStyle name="40% - Ênfase2 9 3" xfId="4847"/>
    <cellStyle name="40% - Ênfase3 10" xfId="1933"/>
    <cellStyle name="40% - Ênfase3 10 2" xfId="7993"/>
    <cellStyle name="40% - Ênfase3 10 2 2" xfId="11851"/>
    <cellStyle name="40% - Ênfase3 10 3" xfId="4848"/>
    <cellStyle name="40% - Ênfase3 11" xfId="2606"/>
    <cellStyle name="40% - Ênfase3 11 2" xfId="9256"/>
    <cellStyle name="40% - Ênfase3 11 2 2" xfId="11852"/>
    <cellStyle name="40% - Ênfase3 11 3" xfId="4849"/>
    <cellStyle name="40% - Ênfase3 12" xfId="2607"/>
    <cellStyle name="40% - Ênfase3 12 2" xfId="9257"/>
    <cellStyle name="40% - Ênfase3 12 2 2" xfId="11853"/>
    <cellStyle name="40% - Ênfase3 12 3" xfId="4850"/>
    <cellStyle name="40% - Ênfase3 13" xfId="2608"/>
    <cellStyle name="40% - Ênfase3 13 2" xfId="9258"/>
    <cellStyle name="40% - Ênfase3 13 2 2" xfId="11854"/>
    <cellStyle name="40% - Ênfase3 13 3" xfId="4851"/>
    <cellStyle name="40% - Ênfase3 14" xfId="2609"/>
    <cellStyle name="40% - Ênfase3 14 2" xfId="9259"/>
    <cellStyle name="40% - Ênfase3 14 2 2" xfId="11855"/>
    <cellStyle name="40% - Ênfase3 14 3" xfId="4852"/>
    <cellStyle name="40% - Ênfase3 15" xfId="2610"/>
    <cellStyle name="40% - Ênfase3 15 2" xfId="9260"/>
    <cellStyle name="40% - Ênfase3 15 2 2" xfId="11856"/>
    <cellStyle name="40% - Ênfase3 15 3" xfId="4853"/>
    <cellStyle name="40% - Ênfase3 16" xfId="2611"/>
    <cellStyle name="40% - Ênfase3 16 2" xfId="9261"/>
    <cellStyle name="40% - Ênfase3 16 2 2" xfId="11857"/>
    <cellStyle name="40% - Ênfase3 16 3" xfId="4854"/>
    <cellStyle name="40% - Ênfase3 17" xfId="2612"/>
    <cellStyle name="40% - Ênfase3 17 2" xfId="9262"/>
    <cellStyle name="40% - Ênfase3 17 2 2" xfId="11858"/>
    <cellStyle name="40% - Ênfase3 17 3" xfId="4855"/>
    <cellStyle name="40% - Ênfase3 18" xfId="2613"/>
    <cellStyle name="40% - Ênfase3 18 2" xfId="9263"/>
    <cellStyle name="40% - Ênfase3 18 2 2" xfId="11859"/>
    <cellStyle name="40% - Ênfase3 18 3" xfId="4856"/>
    <cellStyle name="40% - Ênfase3 19" xfId="2614"/>
    <cellStyle name="40% - Ênfase3 19 2" xfId="9264"/>
    <cellStyle name="40% - Ênfase3 19 2 2" xfId="11860"/>
    <cellStyle name="40% - Ênfase3 19 3" xfId="4857"/>
    <cellStyle name="40% - Ênfase3 2" xfId="1934"/>
    <cellStyle name="40% - Ênfase3 2 2" xfId="7994"/>
    <cellStyle name="40% - Ênfase3 2 2 2" xfId="11861"/>
    <cellStyle name="40% - Ênfase3 2 3" xfId="4858"/>
    <cellStyle name="40% - Ênfase3 2 4" xfId="26633"/>
    <cellStyle name="40% - Ênfase3 20" xfId="2615"/>
    <cellStyle name="40% - Ênfase3 20 2" xfId="9265"/>
    <cellStyle name="40% - Ênfase3 20 2 2" xfId="11862"/>
    <cellStyle name="40% - Ênfase3 20 3" xfId="4859"/>
    <cellStyle name="40% - Ênfase3 21" xfId="2616"/>
    <cellStyle name="40% - Ênfase3 21 2" xfId="9266"/>
    <cellStyle name="40% - Ênfase3 21 2 2" xfId="11863"/>
    <cellStyle name="40% - Ênfase3 21 3" xfId="4860"/>
    <cellStyle name="40% - Ênfase3 22" xfId="2617"/>
    <cellStyle name="40% - Ênfase3 22 2" xfId="9267"/>
    <cellStyle name="40% - Ênfase3 22 2 2" xfId="11864"/>
    <cellStyle name="40% - Ênfase3 22 3" xfId="4861"/>
    <cellStyle name="40% - Ênfase3 23" xfId="2618"/>
    <cellStyle name="40% - Ênfase3 23 2" xfId="9268"/>
    <cellStyle name="40% - Ênfase3 23 2 2" xfId="11865"/>
    <cellStyle name="40% - Ênfase3 23 3" xfId="4862"/>
    <cellStyle name="40% - Ênfase3 24" xfId="2619"/>
    <cellStyle name="40% - Ênfase3 24 2" xfId="9269"/>
    <cellStyle name="40% - Ênfase3 24 2 2" xfId="11866"/>
    <cellStyle name="40% - Ênfase3 24 3" xfId="4863"/>
    <cellStyle name="40% - Ênfase3 25" xfId="2620"/>
    <cellStyle name="40% - Ênfase3 25 2" xfId="9270"/>
    <cellStyle name="40% - Ênfase3 25 2 2" xfId="11867"/>
    <cellStyle name="40% - Ênfase3 25 3" xfId="4864"/>
    <cellStyle name="40% - Ênfase3 26" xfId="2621"/>
    <cellStyle name="40% - Ênfase3 26 2" xfId="9271"/>
    <cellStyle name="40% - Ênfase3 26 2 2" xfId="11868"/>
    <cellStyle name="40% - Ênfase3 26 3" xfId="4865"/>
    <cellStyle name="40% - Ênfase3 27" xfId="2622"/>
    <cellStyle name="40% - Ênfase3 27 2" xfId="9272"/>
    <cellStyle name="40% - Ênfase3 27 2 2" xfId="11869"/>
    <cellStyle name="40% - Ênfase3 27 3" xfId="4866"/>
    <cellStyle name="40% - Ênfase3 28" xfId="2623"/>
    <cellStyle name="40% - Ênfase3 28 2" xfId="9273"/>
    <cellStyle name="40% - Ênfase3 28 2 2" xfId="11870"/>
    <cellStyle name="40% - Ênfase3 28 3" xfId="4867"/>
    <cellStyle name="40% - Ênfase3 29" xfId="2624"/>
    <cellStyle name="40% - Ênfase3 29 2" xfId="9274"/>
    <cellStyle name="40% - Ênfase3 29 2 2" xfId="11871"/>
    <cellStyle name="40% - Ênfase3 29 3" xfId="4868"/>
    <cellStyle name="40% - Ênfase3 3" xfId="1935"/>
    <cellStyle name="40% - Ênfase3 3 2" xfId="7995"/>
    <cellStyle name="40% - Ênfase3 3 2 2" xfId="11872"/>
    <cellStyle name="40% - Ênfase3 3 3" xfId="4869"/>
    <cellStyle name="40% - Ênfase3 3 4" xfId="26649"/>
    <cellStyle name="40% - Ênfase3 30" xfId="2625"/>
    <cellStyle name="40% - Ênfase3 30 2" xfId="9275"/>
    <cellStyle name="40% - Ênfase3 30 2 2" xfId="11873"/>
    <cellStyle name="40% - Ênfase3 30 3" xfId="4870"/>
    <cellStyle name="40% - Ênfase3 31" xfId="2626"/>
    <cellStyle name="40% - Ênfase3 31 2" xfId="9276"/>
    <cellStyle name="40% - Ênfase3 31 2 2" xfId="11874"/>
    <cellStyle name="40% - Ênfase3 31 3" xfId="4871"/>
    <cellStyle name="40% - Ênfase3 32" xfId="2627"/>
    <cellStyle name="40% - Ênfase3 32 2" xfId="9277"/>
    <cellStyle name="40% - Ênfase3 32 2 2" xfId="11875"/>
    <cellStyle name="40% - Ênfase3 32 3" xfId="4872"/>
    <cellStyle name="40% - Ênfase3 33" xfId="2628"/>
    <cellStyle name="40% - Ênfase3 33 2" xfId="9278"/>
    <cellStyle name="40% - Ênfase3 33 2 2" xfId="11876"/>
    <cellStyle name="40% - Ênfase3 33 3" xfId="4873"/>
    <cellStyle name="40% - Ênfase3 34" xfId="2629"/>
    <cellStyle name="40% - Ênfase3 34 2" xfId="9279"/>
    <cellStyle name="40% - Ênfase3 34 2 2" xfId="11877"/>
    <cellStyle name="40% - Ênfase3 34 3" xfId="4874"/>
    <cellStyle name="40% - Ênfase3 35" xfId="2630"/>
    <cellStyle name="40% - Ênfase3 35 2" xfId="9280"/>
    <cellStyle name="40% - Ênfase3 35 2 2" xfId="11878"/>
    <cellStyle name="40% - Ênfase3 35 3" xfId="4875"/>
    <cellStyle name="40% - Ênfase3 36" xfId="2631"/>
    <cellStyle name="40% - Ênfase3 36 2" xfId="9281"/>
    <cellStyle name="40% - Ênfase3 36 2 2" xfId="11879"/>
    <cellStyle name="40% - Ênfase3 36 3" xfId="4876"/>
    <cellStyle name="40% - Ênfase3 37" xfId="2632"/>
    <cellStyle name="40% - Ênfase3 37 2" xfId="9282"/>
    <cellStyle name="40% - Ênfase3 37 2 2" xfId="11880"/>
    <cellStyle name="40% - Ênfase3 37 3" xfId="4877"/>
    <cellStyle name="40% - Ênfase3 38" xfId="2633"/>
    <cellStyle name="40% - Ênfase3 38 2" xfId="9283"/>
    <cellStyle name="40% - Ênfase3 38 2 2" xfId="11881"/>
    <cellStyle name="40% - Ênfase3 38 3" xfId="4878"/>
    <cellStyle name="40% - Ênfase3 39" xfId="2634"/>
    <cellStyle name="40% - Ênfase3 39 2" xfId="9284"/>
    <cellStyle name="40% - Ênfase3 39 2 2" xfId="11882"/>
    <cellStyle name="40% - Ênfase3 39 3" xfId="4879"/>
    <cellStyle name="40% - Ênfase3 4" xfId="1936"/>
    <cellStyle name="40% - Ênfase3 4 2" xfId="3915"/>
    <cellStyle name="40% - Ênfase3 4 2 2" xfId="10509"/>
    <cellStyle name="40% - Ênfase3 4 2 2 2" xfId="11883"/>
    <cellStyle name="40% - Ênfase3 4 2 3" xfId="4881"/>
    <cellStyle name="40% - Ênfase3 4 3" xfId="7210"/>
    <cellStyle name="40% - Ênfase3 4 3 2" xfId="10675"/>
    <cellStyle name="40% - Ênfase3 4 3 2 2" xfId="11884"/>
    <cellStyle name="40% - Ênfase3 4 4" xfId="7996"/>
    <cellStyle name="40% - Ênfase3 4 4 2" xfId="11885"/>
    <cellStyle name="40% - Ênfase3 4 5" xfId="4880"/>
    <cellStyle name="40% - Ênfase3 40" xfId="2635"/>
    <cellStyle name="40% - Ênfase3 40 2" xfId="9285"/>
    <cellStyle name="40% - Ênfase3 40 2 2" xfId="11886"/>
    <cellStyle name="40% - Ênfase3 40 3" xfId="4882"/>
    <cellStyle name="40% - Ênfase3 41" xfId="2636"/>
    <cellStyle name="40% - Ênfase3 41 2" xfId="9286"/>
    <cellStyle name="40% - Ênfase3 41 2 2" xfId="11887"/>
    <cellStyle name="40% - Ênfase3 41 3" xfId="4883"/>
    <cellStyle name="40% - Ênfase3 42" xfId="2637"/>
    <cellStyle name="40% - Ênfase3 42 2" xfId="9287"/>
    <cellStyle name="40% - Ênfase3 42 2 2" xfId="11888"/>
    <cellStyle name="40% - Ênfase3 42 3" xfId="4884"/>
    <cellStyle name="40% - Ênfase3 43" xfId="2638"/>
    <cellStyle name="40% - Ênfase3 43 2" xfId="9288"/>
    <cellStyle name="40% - Ênfase3 43 2 2" xfId="11889"/>
    <cellStyle name="40% - Ênfase3 43 3" xfId="4885"/>
    <cellStyle name="40% - Ênfase3 44" xfId="2639"/>
    <cellStyle name="40% - Ênfase3 44 2" xfId="9289"/>
    <cellStyle name="40% - Ênfase3 44 2 2" xfId="11890"/>
    <cellStyle name="40% - Ênfase3 44 3" xfId="4886"/>
    <cellStyle name="40% - Ênfase3 45" xfId="2640"/>
    <cellStyle name="40% - Ênfase3 45 2" xfId="9290"/>
    <cellStyle name="40% - Ênfase3 45 2 2" xfId="11891"/>
    <cellStyle name="40% - Ênfase3 45 3" xfId="4887"/>
    <cellStyle name="40% - Ênfase3 46" xfId="2641"/>
    <cellStyle name="40% - Ênfase3 46 2" xfId="9291"/>
    <cellStyle name="40% - Ênfase3 46 2 2" xfId="11892"/>
    <cellStyle name="40% - Ênfase3 46 3" xfId="4888"/>
    <cellStyle name="40% - Ênfase3 47" xfId="2642"/>
    <cellStyle name="40% - Ênfase3 47 2" xfId="9292"/>
    <cellStyle name="40% - Ênfase3 47 2 2" xfId="11893"/>
    <cellStyle name="40% - Ênfase3 47 3" xfId="4889"/>
    <cellStyle name="40% - Ênfase3 48" xfId="2643"/>
    <cellStyle name="40% - Ênfase3 48 2" xfId="9293"/>
    <cellStyle name="40% - Ênfase3 48 2 2" xfId="11894"/>
    <cellStyle name="40% - Ênfase3 48 3" xfId="4890"/>
    <cellStyle name="40% - Ênfase3 49" xfId="2644"/>
    <cellStyle name="40% - Ênfase3 49 2" xfId="7211"/>
    <cellStyle name="40% - Ênfase3 49 2 2" xfId="10676"/>
    <cellStyle name="40% - Ênfase3 49 2 2 2" xfId="11895"/>
    <cellStyle name="40% - Ênfase3 49 3" xfId="9294"/>
    <cellStyle name="40% - Ênfase3 49 3 2" xfId="11896"/>
    <cellStyle name="40% - Ênfase3 49 4" xfId="4891"/>
    <cellStyle name="40% - Ênfase3 5" xfId="1937"/>
    <cellStyle name="40% - Ênfase3 5 2" xfId="3899"/>
    <cellStyle name="40% - Ênfase3 5 2 10" xfId="21170"/>
    <cellStyle name="40% - Ênfase3 5 2 10 2" xfId="28848"/>
    <cellStyle name="40% - Ênfase3 5 2 11" xfId="26871"/>
    <cellStyle name="40% - Ênfase3 5 2 12" xfId="27630"/>
    <cellStyle name="40% - Ênfase3 5 2 13" xfId="19952"/>
    <cellStyle name="40% - Ênfase3 5 2 2" xfId="4108"/>
    <cellStyle name="40% - Ênfase3 5 2 2 10" xfId="21224"/>
    <cellStyle name="40% - Ênfase3 5 2 2 10 2" xfId="28902"/>
    <cellStyle name="40% - Ênfase3 5 2 2 11" xfId="26872"/>
    <cellStyle name="40% - Ênfase3 5 2 2 12" xfId="27686"/>
    <cellStyle name="40% - Ênfase3 5 2 2 13" xfId="20008"/>
    <cellStyle name="40% - Ênfase3 5 2 2 2" xfId="4303"/>
    <cellStyle name="40% - Ênfase3 5 2 2 2 10" xfId="26873"/>
    <cellStyle name="40% - Ênfase3 5 2 2 2 11" xfId="27781"/>
    <cellStyle name="40% - Ênfase3 5 2 2 2 12" xfId="20103"/>
    <cellStyle name="40% - Ênfase3 5 2 2 2 2" xfId="15111"/>
    <cellStyle name="40% - Ênfase3 5 2 2 2 2 2" xfId="16392"/>
    <cellStyle name="40% - Ênfase3 5 2 2 2 2 2 2" xfId="18506"/>
    <cellStyle name="40% - Ênfase3 5 2 2 2 2 2 2 2" xfId="32902"/>
    <cellStyle name="40% - Ênfase3 5 2 2 2 2 2 2 3" xfId="25224"/>
    <cellStyle name="40% - Ênfase3 5 2 2 2 2 2 3" xfId="19759"/>
    <cellStyle name="40% - Ênfase3 5 2 2 2 2 2 3 2" xfId="34152"/>
    <cellStyle name="40% - Ênfase3 5 2 2 2 2 2 3 3" xfId="26474"/>
    <cellStyle name="40% - Ênfase3 5 2 2 2 2 2 4" xfId="23117"/>
    <cellStyle name="40% - Ênfase3 5 2 2 2 2 2 4 2" xfId="30795"/>
    <cellStyle name="40% - Ênfase3 5 2 2 2 2 2 5" xfId="28689"/>
    <cellStyle name="40% - Ênfase3 5 2 2 2 2 2 6" xfId="21011"/>
    <cellStyle name="40% - Ênfase3 5 2 2 2 2 3" xfId="15751"/>
    <cellStyle name="40% - Ênfase3 5 2 2 2 2 3 2" xfId="17881"/>
    <cellStyle name="40% - Ênfase3 5 2 2 2 2 3 2 2" xfId="32277"/>
    <cellStyle name="40% - Ênfase3 5 2 2 2 2 3 2 3" xfId="24599"/>
    <cellStyle name="40% - Ênfase3 5 2 2 2 2 3 3" xfId="30170"/>
    <cellStyle name="40% - Ênfase3 5 2 2 2 2 3 4" xfId="22492"/>
    <cellStyle name="40% - Ênfase3 5 2 2 2 2 4" xfId="17256"/>
    <cellStyle name="40% - Ênfase3 5 2 2 2 2 4 2" xfId="31652"/>
    <cellStyle name="40% - Ênfase3 5 2 2 2 2 4 3" xfId="23974"/>
    <cellStyle name="40% - Ênfase3 5 2 2 2 2 5" xfId="19134"/>
    <cellStyle name="40% - Ênfase3 5 2 2 2 2 5 2" xfId="33527"/>
    <cellStyle name="40% - Ênfase3 5 2 2 2 2 5 3" xfId="25849"/>
    <cellStyle name="40% - Ênfase3 5 2 2 2 2 6" xfId="21867"/>
    <cellStyle name="40% - Ênfase3 5 2 2 2 2 6 2" xfId="29545"/>
    <cellStyle name="40% - Ênfase3 5 2 2 2 2 7" xfId="26874"/>
    <cellStyle name="40% - Ênfase3 5 2 2 2 2 8" xfId="28064"/>
    <cellStyle name="40% - Ênfase3 5 2 2 2 2 9" xfId="20386"/>
    <cellStyle name="40% - Ênfase3 5 2 2 2 3" xfId="15043"/>
    <cellStyle name="40% - Ênfase3 5 2 2 2 3 2" xfId="16325"/>
    <cellStyle name="40% - Ênfase3 5 2 2 2 3 2 2" xfId="18439"/>
    <cellStyle name="40% - Ênfase3 5 2 2 2 3 2 2 2" xfId="32835"/>
    <cellStyle name="40% - Ênfase3 5 2 2 2 3 2 2 3" xfId="25157"/>
    <cellStyle name="40% - Ênfase3 5 2 2 2 3 2 3" xfId="19692"/>
    <cellStyle name="40% - Ênfase3 5 2 2 2 3 2 3 2" xfId="34085"/>
    <cellStyle name="40% - Ênfase3 5 2 2 2 3 2 3 3" xfId="26407"/>
    <cellStyle name="40% - Ênfase3 5 2 2 2 3 2 4" xfId="23050"/>
    <cellStyle name="40% - Ênfase3 5 2 2 2 3 2 4 2" xfId="30728"/>
    <cellStyle name="40% - Ênfase3 5 2 2 2 3 2 5" xfId="28622"/>
    <cellStyle name="40% - Ênfase3 5 2 2 2 3 2 6" xfId="20944"/>
    <cellStyle name="40% - Ênfase3 5 2 2 2 3 3" xfId="15684"/>
    <cellStyle name="40% - Ênfase3 5 2 2 2 3 3 2" xfId="17814"/>
    <cellStyle name="40% - Ênfase3 5 2 2 2 3 3 2 2" xfId="32210"/>
    <cellStyle name="40% - Ênfase3 5 2 2 2 3 3 2 3" xfId="24532"/>
    <cellStyle name="40% - Ênfase3 5 2 2 2 3 3 3" xfId="30103"/>
    <cellStyle name="40% - Ênfase3 5 2 2 2 3 3 4" xfId="22425"/>
    <cellStyle name="40% - Ênfase3 5 2 2 2 3 4" xfId="17189"/>
    <cellStyle name="40% - Ênfase3 5 2 2 2 3 4 2" xfId="31585"/>
    <cellStyle name="40% - Ênfase3 5 2 2 2 3 4 3" xfId="23907"/>
    <cellStyle name="40% - Ênfase3 5 2 2 2 3 5" xfId="19067"/>
    <cellStyle name="40% - Ênfase3 5 2 2 2 3 5 2" xfId="33460"/>
    <cellStyle name="40% - Ênfase3 5 2 2 2 3 5 3" xfId="25782"/>
    <cellStyle name="40% - Ênfase3 5 2 2 2 3 6" xfId="21800"/>
    <cellStyle name="40% - Ênfase3 5 2 2 2 3 6 2" xfId="29478"/>
    <cellStyle name="40% - Ênfase3 5 2 2 2 3 7" xfId="26875"/>
    <cellStyle name="40% - Ênfase3 5 2 2 2 3 8" xfId="27997"/>
    <cellStyle name="40% - Ênfase3 5 2 2 2 3 9" xfId="20319"/>
    <cellStyle name="40% - Ênfase3 5 2 2 2 4" xfId="15229"/>
    <cellStyle name="40% - Ênfase3 5 2 2 2 4 2" xfId="16502"/>
    <cellStyle name="40% - Ênfase3 5 2 2 2 4 2 2" xfId="18616"/>
    <cellStyle name="40% - Ênfase3 5 2 2 2 4 2 2 2" xfId="33012"/>
    <cellStyle name="40% - Ênfase3 5 2 2 2 4 2 2 3" xfId="25334"/>
    <cellStyle name="40% - Ênfase3 5 2 2 2 4 2 3" xfId="19869"/>
    <cellStyle name="40% - Ênfase3 5 2 2 2 4 2 3 2" xfId="34262"/>
    <cellStyle name="40% - Ênfase3 5 2 2 2 4 2 3 3" xfId="26584"/>
    <cellStyle name="40% - Ênfase3 5 2 2 2 4 2 4" xfId="23227"/>
    <cellStyle name="40% - Ênfase3 5 2 2 2 4 2 4 2" xfId="30905"/>
    <cellStyle name="40% - Ênfase3 5 2 2 2 4 2 5" xfId="28799"/>
    <cellStyle name="40% - Ênfase3 5 2 2 2 4 2 6" xfId="21121"/>
    <cellStyle name="40% - Ênfase3 5 2 2 2 4 3" xfId="15861"/>
    <cellStyle name="40% - Ênfase3 5 2 2 2 4 3 2" xfId="17991"/>
    <cellStyle name="40% - Ênfase3 5 2 2 2 4 3 2 2" xfId="32387"/>
    <cellStyle name="40% - Ênfase3 5 2 2 2 4 3 2 3" xfId="24709"/>
    <cellStyle name="40% - Ênfase3 5 2 2 2 4 3 3" xfId="30280"/>
    <cellStyle name="40% - Ênfase3 5 2 2 2 4 3 4" xfId="22602"/>
    <cellStyle name="40% - Ênfase3 5 2 2 2 4 4" xfId="17366"/>
    <cellStyle name="40% - Ênfase3 5 2 2 2 4 4 2" xfId="31762"/>
    <cellStyle name="40% - Ênfase3 5 2 2 2 4 4 3" xfId="24084"/>
    <cellStyle name="40% - Ênfase3 5 2 2 2 4 5" xfId="19244"/>
    <cellStyle name="40% - Ênfase3 5 2 2 2 4 5 2" xfId="33637"/>
    <cellStyle name="40% - Ênfase3 5 2 2 2 4 5 3" xfId="25959"/>
    <cellStyle name="40% - Ênfase3 5 2 2 2 4 6" xfId="21977"/>
    <cellStyle name="40% - Ênfase3 5 2 2 2 4 6 2" xfId="29655"/>
    <cellStyle name="40% - Ênfase3 5 2 2 2 4 7" xfId="26876"/>
    <cellStyle name="40% - Ênfase3 5 2 2 2 4 8" xfId="28174"/>
    <cellStyle name="40% - Ênfase3 5 2 2 2 4 9" xfId="20496"/>
    <cellStyle name="40% - Ênfase3 5 2 2 2 5" xfId="11897"/>
    <cellStyle name="40% - Ênfase3 5 2 2 2 5 2" xfId="16093"/>
    <cellStyle name="40% - Ênfase3 5 2 2 2 5 2 2" xfId="18223"/>
    <cellStyle name="40% - Ênfase3 5 2 2 2 5 2 2 2" xfId="32619"/>
    <cellStyle name="40% - Ênfase3 5 2 2 2 5 2 2 3" xfId="24941"/>
    <cellStyle name="40% - Ênfase3 5 2 2 2 5 2 3" xfId="30512"/>
    <cellStyle name="40% - Ênfase3 5 2 2 2 5 2 4" xfId="22834"/>
    <cellStyle name="40% - Ênfase3 5 2 2 2 5 3" xfId="16984"/>
    <cellStyle name="40% - Ênfase3 5 2 2 2 5 3 2" xfId="31381"/>
    <cellStyle name="40% - Ênfase3 5 2 2 2 5 3 3" xfId="23703"/>
    <cellStyle name="40% - Ênfase3 5 2 2 2 5 4" xfId="19476"/>
    <cellStyle name="40% - Ênfase3 5 2 2 2 5 4 2" xfId="33869"/>
    <cellStyle name="40% - Ênfase3 5 2 2 2 5 4 3" xfId="26191"/>
    <cellStyle name="40% - Ênfase3 5 2 2 2 5 5" xfId="21596"/>
    <cellStyle name="40% - Ênfase3 5 2 2 2 5 5 2" xfId="29274"/>
    <cellStyle name="40% - Ênfase3 5 2 2 2 5 6" xfId="26877"/>
    <cellStyle name="40% - Ênfase3 5 2 2 2 5 7" xfId="28406"/>
    <cellStyle name="40% - Ênfase3 5 2 2 2 5 8" xfId="20728"/>
    <cellStyle name="40% - Ênfase3 5 2 2 2 6" xfId="15467"/>
    <cellStyle name="40% - Ênfase3 5 2 2 2 6 2" xfId="17598"/>
    <cellStyle name="40% - Ênfase3 5 2 2 2 6 2 2" xfId="31994"/>
    <cellStyle name="40% - Ênfase3 5 2 2 2 6 2 3" xfId="24316"/>
    <cellStyle name="40% - Ênfase3 5 2 2 2 6 3" xfId="29887"/>
    <cellStyle name="40% - Ênfase3 5 2 2 2 6 4" xfId="22209"/>
    <cellStyle name="40% - Ênfase3 5 2 2 2 7" xfId="16756"/>
    <cellStyle name="40% - Ênfase3 5 2 2 2 7 2" xfId="31153"/>
    <cellStyle name="40% - Ênfase3 5 2 2 2 7 3" xfId="23475"/>
    <cellStyle name="40% - Ênfase3 5 2 2 2 8" xfId="18850"/>
    <cellStyle name="40% - Ênfase3 5 2 2 2 8 2" xfId="33244"/>
    <cellStyle name="40% - Ênfase3 5 2 2 2 8 3" xfId="25566"/>
    <cellStyle name="40% - Ênfase3 5 2 2 2 9" xfId="21356"/>
    <cellStyle name="40% - Ênfase3 5 2 2 2 9 2" xfId="29034"/>
    <cellStyle name="40% - Ênfase3 5 2 2 3" xfId="10494"/>
    <cellStyle name="40% - Ênfase3 5 2 2 3 10" xfId="20069"/>
    <cellStyle name="40% - Ênfase3 5 2 2 3 2" xfId="15068"/>
    <cellStyle name="40% - Ênfase3 5 2 2 3 2 2" xfId="16349"/>
    <cellStyle name="40% - Ênfase3 5 2 2 3 2 2 2" xfId="18463"/>
    <cellStyle name="40% - Ênfase3 5 2 2 3 2 2 2 2" xfId="32859"/>
    <cellStyle name="40% - Ênfase3 5 2 2 3 2 2 2 3" xfId="25181"/>
    <cellStyle name="40% - Ênfase3 5 2 2 3 2 2 3" xfId="19716"/>
    <cellStyle name="40% - Ênfase3 5 2 2 3 2 2 3 2" xfId="34109"/>
    <cellStyle name="40% - Ênfase3 5 2 2 3 2 2 3 3" xfId="26431"/>
    <cellStyle name="40% - Ênfase3 5 2 2 3 2 2 4" xfId="23074"/>
    <cellStyle name="40% - Ênfase3 5 2 2 3 2 2 4 2" xfId="30752"/>
    <cellStyle name="40% - Ênfase3 5 2 2 3 2 2 5" xfId="28646"/>
    <cellStyle name="40% - Ênfase3 5 2 2 3 2 2 6" xfId="20968"/>
    <cellStyle name="40% - Ênfase3 5 2 2 3 2 3" xfId="15708"/>
    <cellStyle name="40% - Ênfase3 5 2 2 3 2 3 2" xfId="17838"/>
    <cellStyle name="40% - Ênfase3 5 2 2 3 2 3 2 2" xfId="32234"/>
    <cellStyle name="40% - Ênfase3 5 2 2 3 2 3 2 3" xfId="24556"/>
    <cellStyle name="40% - Ênfase3 5 2 2 3 2 3 3" xfId="30127"/>
    <cellStyle name="40% - Ênfase3 5 2 2 3 2 3 4" xfId="22449"/>
    <cellStyle name="40% - Ênfase3 5 2 2 3 2 4" xfId="17213"/>
    <cellStyle name="40% - Ênfase3 5 2 2 3 2 4 2" xfId="31609"/>
    <cellStyle name="40% - Ênfase3 5 2 2 3 2 4 3" xfId="23931"/>
    <cellStyle name="40% - Ênfase3 5 2 2 3 2 5" xfId="19091"/>
    <cellStyle name="40% - Ênfase3 5 2 2 3 2 5 2" xfId="33484"/>
    <cellStyle name="40% - Ênfase3 5 2 2 3 2 5 3" xfId="25806"/>
    <cellStyle name="40% - Ênfase3 5 2 2 3 2 6" xfId="21824"/>
    <cellStyle name="40% - Ênfase3 5 2 2 3 2 6 2" xfId="29502"/>
    <cellStyle name="40% - Ênfase3 5 2 2 3 2 7" xfId="26879"/>
    <cellStyle name="40% - Ênfase3 5 2 2 3 2 8" xfId="28021"/>
    <cellStyle name="40% - Ênfase3 5 2 2 3 2 9" xfId="20343"/>
    <cellStyle name="40% - Ênfase3 5 2 2 3 3" xfId="16059"/>
    <cellStyle name="40% - Ênfase3 5 2 2 3 3 2" xfId="18189"/>
    <cellStyle name="40% - Ênfase3 5 2 2 3 3 2 2" xfId="32585"/>
    <cellStyle name="40% - Ênfase3 5 2 2 3 3 2 3" xfId="24907"/>
    <cellStyle name="40% - Ênfase3 5 2 2 3 3 3" xfId="19442"/>
    <cellStyle name="40% - Ênfase3 5 2 2 3 3 3 2" xfId="33835"/>
    <cellStyle name="40% - Ênfase3 5 2 2 3 3 3 3" xfId="26157"/>
    <cellStyle name="40% - Ênfase3 5 2 2 3 3 4" xfId="22800"/>
    <cellStyle name="40% - Ênfase3 5 2 2 3 3 4 2" xfId="30478"/>
    <cellStyle name="40% - Ênfase3 5 2 2 3 3 5" xfId="28372"/>
    <cellStyle name="40% - Ênfase3 5 2 2 3 3 6" xfId="20694"/>
    <cellStyle name="40% - Ênfase3 5 2 2 3 4" xfId="15433"/>
    <cellStyle name="40% - Ênfase3 5 2 2 3 4 2" xfId="17564"/>
    <cellStyle name="40% - Ênfase3 5 2 2 3 4 2 2" xfId="31960"/>
    <cellStyle name="40% - Ênfase3 5 2 2 3 4 2 3" xfId="24282"/>
    <cellStyle name="40% - Ênfase3 5 2 2 3 4 3" xfId="29853"/>
    <cellStyle name="40% - Ênfase3 5 2 2 3 4 4" xfId="22175"/>
    <cellStyle name="40% - Ênfase3 5 2 2 3 5" xfId="16950"/>
    <cellStyle name="40% - Ênfase3 5 2 2 3 5 2" xfId="31347"/>
    <cellStyle name="40% - Ênfase3 5 2 2 3 5 3" xfId="23669"/>
    <cellStyle name="40% - Ênfase3 5 2 2 3 6" xfId="18816"/>
    <cellStyle name="40% - Ênfase3 5 2 2 3 6 2" xfId="33210"/>
    <cellStyle name="40% - Ênfase3 5 2 2 3 6 3" xfId="25532"/>
    <cellStyle name="40% - Ênfase3 5 2 2 3 7" xfId="21562"/>
    <cellStyle name="40% - Ênfase3 5 2 2 3 7 2" xfId="29240"/>
    <cellStyle name="40% - Ênfase3 5 2 2 3 8" xfId="26878"/>
    <cellStyle name="40% - Ênfase3 5 2 2 3 9" xfId="27747"/>
    <cellStyle name="40% - Ênfase3 5 2 2 4" xfId="14988"/>
    <cellStyle name="40% - Ênfase3 5 2 2 4 2" xfId="16270"/>
    <cellStyle name="40% - Ênfase3 5 2 2 4 2 2" xfId="18384"/>
    <cellStyle name="40% - Ênfase3 5 2 2 4 2 2 2" xfId="32780"/>
    <cellStyle name="40% - Ênfase3 5 2 2 4 2 2 3" xfId="25102"/>
    <cellStyle name="40% - Ênfase3 5 2 2 4 2 3" xfId="19637"/>
    <cellStyle name="40% - Ênfase3 5 2 2 4 2 3 2" xfId="34030"/>
    <cellStyle name="40% - Ênfase3 5 2 2 4 2 3 3" xfId="26352"/>
    <cellStyle name="40% - Ênfase3 5 2 2 4 2 4" xfId="22995"/>
    <cellStyle name="40% - Ênfase3 5 2 2 4 2 4 2" xfId="30673"/>
    <cellStyle name="40% - Ênfase3 5 2 2 4 2 5" xfId="28567"/>
    <cellStyle name="40% - Ênfase3 5 2 2 4 2 6" xfId="20889"/>
    <cellStyle name="40% - Ênfase3 5 2 2 4 3" xfId="15629"/>
    <cellStyle name="40% - Ênfase3 5 2 2 4 3 2" xfId="17759"/>
    <cellStyle name="40% - Ênfase3 5 2 2 4 3 2 2" xfId="32155"/>
    <cellStyle name="40% - Ênfase3 5 2 2 4 3 2 3" xfId="24477"/>
    <cellStyle name="40% - Ênfase3 5 2 2 4 3 3" xfId="30048"/>
    <cellStyle name="40% - Ênfase3 5 2 2 4 3 4" xfId="22370"/>
    <cellStyle name="40% - Ênfase3 5 2 2 4 4" xfId="17134"/>
    <cellStyle name="40% - Ênfase3 5 2 2 4 4 2" xfId="31530"/>
    <cellStyle name="40% - Ênfase3 5 2 2 4 4 3" xfId="23852"/>
    <cellStyle name="40% - Ênfase3 5 2 2 4 5" xfId="19012"/>
    <cellStyle name="40% - Ênfase3 5 2 2 4 5 2" xfId="33405"/>
    <cellStyle name="40% - Ênfase3 5 2 2 4 5 3" xfId="25727"/>
    <cellStyle name="40% - Ênfase3 5 2 2 4 6" xfId="21745"/>
    <cellStyle name="40% - Ênfase3 5 2 2 4 6 2" xfId="29423"/>
    <cellStyle name="40% - Ênfase3 5 2 2 4 7" xfId="26880"/>
    <cellStyle name="40% - Ênfase3 5 2 2 4 8" xfId="27942"/>
    <cellStyle name="40% - Ênfase3 5 2 2 4 9" xfId="20264"/>
    <cellStyle name="40% - Ênfase3 5 2 2 5" xfId="15194"/>
    <cellStyle name="40% - Ênfase3 5 2 2 5 2" xfId="16468"/>
    <cellStyle name="40% - Ênfase3 5 2 2 5 2 2" xfId="18582"/>
    <cellStyle name="40% - Ênfase3 5 2 2 5 2 2 2" xfId="32978"/>
    <cellStyle name="40% - Ênfase3 5 2 2 5 2 2 3" xfId="25300"/>
    <cellStyle name="40% - Ênfase3 5 2 2 5 2 3" xfId="19835"/>
    <cellStyle name="40% - Ênfase3 5 2 2 5 2 3 2" xfId="34228"/>
    <cellStyle name="40% - Ênfase3 5 2 2 5 2 3 3" xfId="26550"/>
    <cellStyle name="40% - Ênfase3 5 2 2 5 2 4" xfId="23193"/>
    <cellStyle name="40% - Ênfase3 5 2 2 5 2 4 2" xfId="30871"/>
    <cellStyle name="40% - Ênfase3 5 2 2 5 2 5" xfId="28765"/>
    <cellStyle name="40% - Ênfase3 5 2 2 5 2 6" xfId="21087"/>
    <cellStyle name="40% - Ênfase3 5 2 2 5 3" xfId="15827"/>
    <cellStyle name="40% - Ênfase3 5 2 2 5 3 2" xfId="17957"/>
    <cellStyle name="40% - Ênfase3 5 2 2 5 3 2 2" xfId="32353"/>
    <cellStyle name="40% - Ênfase3 5 2 2 5 3 2 3" xfId="24675"/>
    <cellStyle name="40% - Ênfase3 5 2 2 5 3 3" xfId="30246"/>
    <cellStyle name="40% - Ênfase3 5 2 2 5 3 4" xfId="22568"/>
    <cellStyle name="40% - Ênfase3 5 2 2 5 4" xfId="17332"/>
    <cellStyle name="40% - Ênfase3 5 2 2 5 4 2" xfId="31728"/>
    <cellStyle name="40% - Ênfase3 5 2 2 5 4 3" xfId="24050"/>
    <cellStyle name="40% - Ênfase3 5 2 2 5 5" xfId="19210"/>
    <cellStyle name="40% - Ênfase3 5 2 2 5 5 2" xfId="33603"/>
    <cellStyle name="40% - Ênfase3 5 2 2 5 5 3" xfId="25925"/>
    <cellStyle name="40% - Ênfase3 5 2 2 5 6" xfId="21943"/>
    <cellStyle name="40% - Ênfase3 5 2 2 5 6 2" xfId="29621"/>
    <cellStyle name="40% - Ênfase3 5 2 2 5 7" xfId="26881"/>
    <cellStyle name="40% - Ênfase3 5 2 2 5 8" xfId="28140"/>
    <cellStyle name="40% - Ênfase3 5 2 2 5 9" xfId="20462"/>
    <cellStyle name="40% - Ênfase3 5 2 2 6" xfId="4445"/>
    <cellStyle name="40% - Ênfase3 5 2 2 6 2" xfId="15998"/>
    <cellStyle name="40% - Ênfase3 5 2 2 6 2 2" xfId="18128"/>
    <cellStyle name="40% - Ênfase3 5 2 2 6 2 2 2" xfId="32524"/>
    <cellStyle name="40% - Ênfase3 5 2 2 6 2 2 3" xfId="24846"/>
    <cellStyle name="40% - Ênfase3 5 2 2 6 2 3" xfId="30417"/>
    <cellStyle name="40% - Ênfase3 5 2 2 6 2 4" xfId="22739"/>
    <cellStyle name="40% - Ênfase3 5 2 2 6 3" xfId="16889"/>
    <cellStyle name="40% - Ênfase3 5 2 2 6 3 2" xfId="31286"/>
    <cellStyle name="40% - Ênfase3 5 2 2 6 3 3" xfId="23608"/>
    <cellStyle name="40% - Ênfase3 5 2 2 6 4" xfId="19381"/>
    <cellStyle name="40% - Ênfase3 5 2 2 6 4 2" xfId="33774"/>
    <cellStyle name="40% - Ênfase3 5 2 2 6 4 3" xfId="26096"/>
    <cellStyle name="40% - Ênfase3 5 2 2 6 5" xfId="21501"/>
    <cellStyle name="40% - Ênfase3 5 2 2 6 5 2" xfId="29179"/>
    <cellStyle name="40% - Ênfase3 5 2 2 6 6" xfId="26882"/>
    <cellStyle name="40% - Ênfase3 5 2 2 6 7" xfId="28311"/>
    <cellStyle name="40% - Ênfase3 5 2 2 6 8" xfId="20633"/>
    <cellStyle name="40% - Ênfase3 5 2 2 7" xfId="15371"/>
    <cellStyle name="40% - Ênfase3 5 2 2 7 2" xfId="17503"/>
    <cellStyle name="40% - Ênfase3 5 2 2 7 2 2" xfId="31899"/>
    <cellStyle name="40% - Ênfase3 5 2 2 7 2 3" xfId="24221"/>
    <cellStyle name="40% - Ênfase3 5 2 2 7 3" xfId="29792"/>
    <cellStyle name="40% - Ênfase3 5 2 2 7 4" xfId="22114"/>
    <cellStyle name="40% - Ênfase3 5 2 2 8" xfId="16624"/>
    <cellStyle name="40% - Ênfase3 5 2 2 8 2" xfId="31021"/>
    <cellStyle name="40% - Ênfase3 5 2 2 8 3" xfId="23343"/>
    <cellStyle name="40% - Ênfase3 5 2 2 9" xfId="18754"/>
    <cellStyle name="40% - Ênfase3 5 2 2 9 2" xfId="33149"/>
    <cellStyle name="40% - Ênfase3 5 2 2 9 3" xfId="25471"/>
    <cellStyle name="40% - Ênfase3 5 2 3" xfId="4234"/>
    <cellStyle name="40% - Ênfase3 5 2 3 10" xfId="27710"/>
    <cellStyle name="40% - Ênfase3 5 2 3 11" xfId="20032"/>
    <cellStyle name="40% - Ênfase3 5 2 3 2" xfId="15012"/>
    <cellStyle name="40% - Ênfase3 5 2 3 2 2" xfId="16294"/>
    <cellStyle name="40% - Ênfase3 5 2 3 2 2 2" xfId="18408"/>
    <cellStyle name="40% - Ênfase3 5 2 3 2 2 2 2" xfId="32804"/>
    <cellStyle name="40% - Ênfase3 5 2 3 2 2 2 3" xfId="25126"/>
    <cellStyle name="40% - Ênfase3 5 2 3 2 2 3" xfId="19661"/>
    <cellStyle name="40% - Ênfase3 5 2 3 2 2 3 2" xfId="34054"/>
    <cellStyle name="40% - Ênfase3 5 2 3 2 2 3 3" xfId="26376"/>
    <cellStyle name="40% - Ênfase3 5 2 3 2 2 4" xfId="23019"/>
    <cellStyle name="40% - Ênfase3 5 2 3 2 2 4 2" xfId="30697"/>
    <cellStyle name="40% - Ênfase3 5 2 3 2 2 5" xfId="28591"/>
    <cellStyle name="40% - Ênfase3 5 2 3 2 2 6" xfId="20913"/>
    <cellStyle name="40% - Ênfase3 5 2 3 2 3" xfId="15653"/>
    <cellStyle name="40% - Ênfase3 5 2 3 2 3 2" xfId="17783"/>
    <cellStyle name="40% - Ênfase3 5 2 3 2 3 2 2" xfId="32179"/>
    <cellStyle name="40% - Ênfase3 5 2 3 2 3 2 3" xfId="24501"/>
    <cellStyle name="40% - Ênfase3 5 2 3 2 3 3" xfId="30072"/>
    <cellStyle name="40% - Ênfase3 5 2 3 2 3 4" xfId="22394"/>
    <cellStyle name="40% - Ênfase3 5 2 3 2 4" xfId="17158"/>
    <cellStyle name="40% - Ênfase3 5 2 3 2 4 2" xfId="31554"/>
    <cellStyle name="40% - Ênfase3 5 2 3 2 4 3" xfId="23876"/>
    <cellStyle name="40% - Ênfase3 5 2 3 2 5" xfId="19036"/>
    <cellStyle name="40% - Ênfase3 5 2 3 2 5 2" xfId="33429"/>
    <cellStyle name="40% - Ênfase3 5 2 3 2 5 3" xfId="25751"/>
    <cellStyle name="40% - Ênfase3 5 2 3 2 6" xfId="21769"/>
    <cellStyle name="40% - Ênfase3 5 2 3 2 6 2" xfId="29447"/>
    <cellStyle name="40% - Ênfase3 5 2 3 2 7" xfId="26884"/>
    <cellStyle name="40% - Ênfase3 5 2 3 2 8" xfId="27966"/>
    <cellStyle name="40% - Ênfase3 5 2 3 2 9" xfId="20288"/>
    <cellStyle name="40% - Ênfase3 5 2 3 3" xfId="14919"/>
    <cellStyle name="40% - Ênfase3 5 2 3 3 2" xfId="16201"/>
    <cellStyle name="40% - Ênfase3 5 2 3 3 2 2" xfId="18315"/>
    <cellStyle name="40% - Ênfase3 5 2 3 3 2 2 2" xfId="32711"/>
    <cellStyle name="40% - Ênfase3 5 2 3 3 2 2 3" xfId="25033"/>
    <cellStyle name="40% - Ênfase3 5 2 3 3 2 3" xfId="19568"/>
    <cellStyle name="40% - Ênfase3 5 2 3 3 2 3 2" xfId="33961"/>
    <cellStyle name="40% - Ênfase3 5 2 3 3 2 3 3" xfId="26283"/>
    <cellStyle name="40% - Ênfase3 5 2 3 3 2 4" xfId="22926"/>
    <cellStyle name="40% - Ênfase3 5 2 3 3 2 4 2" xfId="30604"/>
    <cellStyle name="40% - Ênfase3 5 2 3 3 2 5" xfId="28498"/>
    <cellStyle name="40% - Ênfase3 5 2 3 3 2 6" xfId="20820"/>
    <cellStyle name="40% - Ênfase3 5 2 3 3 3" xfId="15560"/>
    <cellStyle name="40% - Ênfase3 5 2 3 3 3 2" xfId="17690"/>
    <cellStyle name="40% - Ênfase3 5 2 3 3 3 2 2" xfId="32086"/>
    <cellStyle name="40% - Ênfase3 5 2 3 3 3 2 3" xfId="24408"/>
    <cellStyle name="40% - Ênfase3 5 2 3 3 3 3" xfId="29979"/>
    <cellStyle name="40% - Ênfase3 5 2 3 3 3 4" xfId="22301"/>
    <cellStyle name="40% - Ênfase3 5 2 3 3 4" xfId="17065"/>
    <cellStyle name="40% - Ênfase3 5 2 3 3 4 2" xfId="31461"/>
    <cellStyle name="40% - Ênfase3 5 2 3 3 4 3" xfId="23783"/>
    <cellStyle name="40% - Ênfase3 5 2 3 3 5" xfId="18943"/>
    <cellStyle name="40% - Ênfase3 5 2 3 3 5 2" xfId="33336"/>
    <cellStyle name="40% - Ênfase3 5 2 3 3 5 3" xfId="25658"/>
    <cellStyle name="40% - Ênfase3 5 2 3 3 6" xfId="21676"/>
    <cellStyle name="40% - Ênfase3 5 2 3 3 6 2" xfId="29354"/>
    <cellStyle name="40% - Ênfase3 5 2 3 3 7" xfId="26885"/>
    <cellStyle name="40% - Ênfase3 5 2 3 3 8" xfId="27873"/>
    <cellStyle name="40% - Ênfase3 5 2 3 3 9" xfId="20195"/>
    <cellStyle name="40% - Ênfase3 5 2 3 4" xfId="4893"/>
    <cellStyle name="40% - Ênfase3 5 2 3 4 2" xfId="16022"/>
    <cellStyle name="40% - Ênfase3 5 2 3 4 2 2" xfId="18152"/>
    <cellStyle name="40% - Ênfase3 5 2 3 4 2 2 2" xfId="32548"/>
    <cellStyle name="40% - Ênfase3 5 2 3 4 2 2 3" xfId="24870"/>
    <cellStyle name="40% - Ênfase3 5 2 3 4 2 3" xfId="30441"/>
    <cellStyle name="40% - Ênfase3 5 2 3 4 2 4" xfId="22763"/>
    <cellStyle name="40% - Ênfase3 5 2 3 4 3" xfId="16913"/>
    <cellStyle name="40% - Ênfase3 5 2 3 4 3 2" xfId="31310"/>
    <cellStyle name="40% - Ênfase3 5 2 3 4 3 3" xfId="23632"/>
    <cellStyle name="40% - Ênfase3 5 2 3 4 4" xfId="19405"/>
    <cellStyle name="40% - Ênfase3 5 2 3 4 4 2" xfId="33798"/>
    <cellStyle name="40% - Ênfase3 5 2 3 4 4 3" xfId="26120"/>
    <cellStyle name="40% - Ênfase3 5 2 3 4 5" xfId="21525"/>
    <cellStyle name="40% - Ênfase3 5 2 3 4 5 2" xfId="29203"/>
    <cellStyle name="40% - Ênfase3 5 2 3 4 6" xfId="26886"/>
    <cellStyle name="40% - Ênfase3 5 2 3 4 7" xfId="28335"/>
    <cellStyle name="40% - Ênfase3 5 2 3 4 8" xfId="20657"/>
    <cellStyle name="40% - Ênfase3 5 2 3 5" xfId="15395"/>
    <cellStyle name="40% - Ênfase3 5 2 3 5 2" xfId="17527"/>
    <cellStyle name="40% - Ênfase3 5 2 3 5 2 2" xfId="31923"/>
    <cellStyle name="40% - Ênfase3 5 2 3 5 2 3" xfId="24245"/>
    <cellStyle name="40% - Ênfase3 5 2 3 5 3" xfId="29816"/>
    <cellStyle name="40% - Ênfase3 5 2 3 5 4" xfId="22138"/>
    <cellStyle name="40% - Ênfase3 5 2 3 6" xfId="16700"/>
    <cellStyle name="40% - Ênfase3 5 2 3 6 2" xfId="31097"/>
    <cellStyle name="40% - Ênfase3 5 2 3 6 3" xfId="23419"/>
    <cellStyle name="40% - Ênfase3 5 2 3 7" xfId="18778"/>
    <cellStyle name="40% - Ênfase3 5 2 3 7 2" xfId="33173"/>
    <cellStyle name="40% - Ênfase3 5 2 3 7 3" xfId="25495"/>
    <cellStyle name="40% - Ênfase3 5 2 3 8" xfId="21300"/>
    <cellStyle name="40% - Ênfase3 5 2 3 8 2" xfId="28978"/>
    <cellStyle name="40% - Ênfase3 5 2 3 9" xfId="26883"/>
    <cellStyle name="40% - Ênfase3 5 2 4" xfId="14932"/>
    <cellStyle name="40% - Ênfase3 5 2 4 2" xfId="16214"/>
    <cellStyle name="40% - Ênfase3 5 2 4 2 2" xfId="18328"/>
    <cellStyle name="40% - Ênfase3 5 2 4 2 2 2" xfId="32724"/>
    <cellStyle name="40% - Ênfase3 5 2 4 2 2 3" xfId="25046"/>
    <cellStyle name="40% - Ênfase3 5 2 4 2 3" xfId="19581"/>
    <cellStyle name="40% - Ênfase3 5 2 4 2 3 2" xfId="33974"/>
    <cellStyle name="40% - Ênfase3 5 2 4 2 3 3" xfId="26296"/>
    <cellStyle name="40% - Ênfase3 5 2 4 2 4" xfId="22939"/>
    <cellStyle name="40% - Ênfase3 5 2 4 2 4 2" xfId="30617"/>
    <cellStyle name="40% - Ênfase3 5 2 4 2 5" xfId="28511"/>
    <cellStyle name="40% - Ênfase3 5 2 4 2 6" xfId="20833"/>
    <cellStyle name="40% - Ênfase3 5 2 4 3" xfId="15573"/>
    <cellStyle name="40% - Ênfase3 5 2 4 3 2" xfId="17703"/>
    <cellStyle name="40% - Ênfase3 5 2 4 3 2 2" xfId="32099"/>
    <cellStyle name="40% - Ênfase3 5 2 4 3 2 3" xfId="24421"/>
    <cellStyle name="40% - Ênfase3 5 2 4 3 3" xfId="29992"/>
    <cellStyle name="40% - Ênfase3 5 2 4 3 4" xfId="22314"/>
    <cellStyle name="40% - Ênfase3 5 2 4 4" xfId="17078"/>
    <cellStyle name="40% - Ênfase3 5 2 4 4 2" xfId="31474"/>
    <cellStyle name="40% - Ênfase3 5 2 4 4 3" xfId="23796"/>
    <cellStyle name="40% - Ênfase3 5 2 4 5" xfId="18956"/>
    <cellStyle name="40% - Ênfase3 5 2 4 5 2" xfId="33349"/>
    <cellStyle name="40% - Ênfase3 5 2 4 5 3" xfId="25671"/>
    <cellStyle name="40% - Ênfase3 5 2 4 6" xfId="21689"/>
    <cellStyle name="40% - Ênfase3 5 2 4 6 2" xfId="29367"/>
    <cellStyle name="40% - Ênfase3 5 2 4 7" xfId="26887"/>
    <cellStyle name="40% - Ênfase3 5 2 4 8" xfId="27886"/>
    <cellStyle name="40% - Ênfase3 5 2 4 9" xfId="20208"/>
    <cellStyle name="40% - Ênfase3 5 2 5" xfId="15151"/>
    <cellStyle name="40% - Ênfase3 5 2 5 2" xfId="16431"/>
    <cellStyle name="40% - Ênfase3 5 2 5 2 2" xfId="18545"/>
    <cellStyle name="40% - Ênfase3 5 2 5 2 2 2" xfId="32941"/>
    <cellStyle name="40% - Ênfase3 5 2 5 2 2 3" xfId="25263"/>
    <cellStyle name="40% - Ênfase3 5 2 5 2 3" xfId="19798"/>
    <cellStyle name="40% - Ênfase3 5 2 5 2 3 2" xfId="34191"/>
    <cellStyle name="40% - Ênfase3 5 2 5 2 3 3" xfId="26513"/>
    <cellStyle name="40% - Ênfase3 5 2 5 2 4" xfId="23156"/>
    <cellStyle name="40% - Ênfase3 5 2 5 2 4 2" xfId="30834"/>
    <cellStyle name="40% - Ênfase3 5 2 5 2 5" xfId="28728"/>
    <cellStyle name="40% - Ênfase3 5 2 5 2 6" xfId="21050"/>
    <cellStyle name="40% - Ênfase3 5 2 5 3" xfId="15790"/>
    <cellStyle name="40% - Ênfase3 5 2 5 3 2" xfId="17920"/>
    <cellStyle name="40% - Ênfase3 5 2 5 3 2 2" xfId="32316"/>
    <cellStyle name="40% - Ênfase3 5 2 5 3 2 3" xfId="24638"/>
    <cellStyle name="40% - Ênfase3 5 2 5 3 3" xfId="30209"/>
    <cellStyle name="40% - Ênfase3 5 2 5 3 4" xfId="22531"/>
    <cellStyle name="40% - Ênfase3 5 2 5 4" xfId="17295"/>
    <cellStyle name="40% - Ênfase3 5 2 5 4 2" xfId="31691"/>
    <cellStyle name="40% - Ênfase3 5 2 5 4 3" xfId="24013"/>
    <cellStyle name="40% - Ênfase3 5 2 5 5" xfId="19173"/>
    <cellStyle name="40% - Ênfase3 5 2 5 5 2" xfId="33566"/>
    <cellStyle name="40% - Ênfase3 5 2 5 5 3" xfId="25888"/>
    <cellStyle name="40% - Ênfase3 5 2 5 6" xfId="21906"/>
    <cellStyle name="40% - Ênfase3 5 2 5 6 2" xfId="29584"/>
    <cellStyle name="40% - Ênfase3 5 2 5 7" xfId="26888"/>
    <cellStyle name="40% - Ênfase3 5 2 5 8" xfId="28103"/>
    <cellStyle name="40% - Ênfase3 5 2 5 9" xfId="20425"/>
    <cellStyle name="40% - Ênfase3 5 2 6" xfId="4389"/>
    <cellStyle name="40% - Ênfase3 5 2 6 2" xfId="15942"/>
    <cellStyle name="40% - Ênfase3 5 2 6 2 2" xfId="18072"/>
    <cellStyle name="40% - Ênfase3 5 2 6 2 2 2" xfId="32468"/>
    <cellStyle name="40% - Ênfase3 5 2 6 2 2 3" xfId="24790"/>
    <cellStyle name="40% - Ênfase3 5 2 6 2 3" xfId="30361"/>
    <cellStyle name="40% - Ênfase3 5 2 6 2 4" xfId="22683"/>
    <cellStyle name="40% - Ênfase3 5 2 6 3" xfId="16833"/>
    <cellStyle name="40% - Ênfase3 5 2 6 3 2" xfId="31230"/>
    <cellStyle name="40% - Ênfase3 5 2 6 3 3" xfId="23552"/>
    <cellStyle name="40% - Ênfase3 5 2 6 4" xfId="19325"/>
    <cellStyle name="40% - Ênfase3 5 2 6 4 2" xfId="33718"/>
    <cellStyle name="40% - Ênfase3 5 2 6 4 3" xfId="26040"/>
    <cellStyle name="40% - Ênfase3 5 2 6 5" xfId="21445"/>
    <cellStyle name="40% - Ênfase3 5 2 6 5 2" xfId="29123"/>
    <cellStyle name="40% - Ênfase3 5 2 6 6" xfId="26889"/>
    <cellStyle name="40% - Ênfase3 5 2 6 7" xfId="28255"/>
    <cellStyle name="40% - Ênfase3 5 2 6 8" xfId="20577"/>
    <cellStyle name="40% - Ênfase3 5 2 7" xfId="15315"/>
    <cellStyle name="40% - Ênfase3 5 2 7 2" xfId="17447"/>
    <cellStyle name="40% - Ênfase3 5 2 7 2 2" xfId="31843"/>
    <cellStyle name="40% - Ênfase3 5 2 7 2 3" xfId="24165"/>
    <cellStyle name="40% - Ênfase3 5 2 7 3" xfId="29736"/>
    <cellStyle name="40% - Ênfase3 5 2 7 4" xfId="22058"/>
    <cellStyle name="40% - Ênfase3 5 2 8" xfId="16570"/>
    <cellStyle name="40% - Ênfase3 5 2 8 2" xfId="30967"/>
    <cellStyle name="40% - Ênfase3 5 2 8 3" xfId="23289"/>
    <cellStyle name="40% - Ênfase3 5 2 9" xfId="18698"/>
    <cellStyle name="40% - Ênfase3 5 2 9 2" xfId="33093"/>
    <cellStyle name="40% - Ênfase3 5 2 9 3" xfId="25415"/>
    <cellStyle name="40% - Ênfase3 5 3" xfId="7212"/>
    <cellStyle name="40% - Ênfase3 5 3 10" xfId="26890"/>
    <cellStyle name="40% - Ênfase3 5 3 11" xfId="27731"/>
    <cellStyle name="40% - Ênfase3 5 3 12" xfId="20053"/>
    <cellStyle name="40% - Ênfase3 5 3 2" xfId="10677"/>
    <cellStyle name="40% - Ênfase3 5 3 2 10" xfId="26891"/>
    <cellStyle name="40% - Ênfase3 5 3 2 11" xfId="27761"/>
    <cellStyle name="40% - Ênfase3 5 3 2 12" xfId="20083"/>
    <cellStyle name="40% - Ênfase3 5 3 2 2" xfId="11898"/>
    <cellStyle name="40% - Ênfase3 5 3 2 2 10" xfId="27782"/>
    <cellStyle name="40% - Ênfase3 5 3 2 2 11" xfId="20104"/>
    <cellStyle name="40% - Ênfase3 5 3 2 2 2" xfId="15112"/>
    <cellStyle name="40% - Ênfase3 5 3 2 2 2 2" xfId="16393"/>
    <cellStyle name="40% - Ênfase3 5 3 2 2 2 2 2" xfId="18507"/>
    <cellStyle name="40% - Ênfase3 5 3 2 2 2 2 2 2" xfId="32903"/>
    <cellStyle name="40% - Ênfase3 5 3 2 2 2 2 2 3" xfId="25225"/>
    <cellStyle name="40% - Ênfase3 5 3 2 2 2 2 3" xfId="19760"/>
    <cellStyle name="40% - Ênfase3 5 3 2 2 2 2 3 2" xfId="34153"/>
    <cellStyle name="40% - Ênfase3 5 3 2 2 2 2 3 3" xfId="26475"/>
    <cellStyle name="40% - Ênfase3 5 3 2 2 2 2 4" xfId="23118"/>
    <cellStyle name="40% - Ênfase3 5 3 2 2 2 2 4 2" xfId="30796"/>
    <cellStyle name="40% - Ênfase3 5 3 2 2 2 2 5" xfId="28690"/>
    <cellStyle name="40% - Ênfase3 5 3 2 2 2 2 6" xfId="21012"/>
    <cellStyle name="40% - Ênfase3 5 3 2 2 2 3" xfId="15752"/>
    <cellStyle name="40% - Ênfase3 5 3 2 2 2 3 2" xfId="17882"/>
    <cellStyle name="40% - Ênfase3 5 3 2 2 2 3 2 2" xfId="32278"/>
    <cellStyle name="40% - Ênfase3 5 3 2 2 2 3 2 3" xfId="24600"/>
    <cellStyle name="40% - Ênfase3 5 3 2 2 2 3 3" xfId="30171"/>
    <cellStyle name="40% - Ênfase3 5 3 2 2 2 3 4" xfId="22493"/>
    <cellStyle name="40% - Ênfase3 5 3 2 2 2 4" xfId="17257"/>
    <cellStyle name="40% - Ênfase3 5 3 2 2 2 4 2" xfId="31653"/>
    <cellStyle name="40% - Ênfase3 5 3 2 2 2 4 3" xfId="23975"/>
    <cellStyle name="40% - Ênfase3 5 3 2 2 2 5" xfId="19135"/>
    <cellStyle name="40% - Ênfase3 5 3 2 2 2 5 2" xfId="33528"/>
    <cellStyle name="40% - Ênfase3 5 3 2 2 2 5 3" xfId="25850"/>
    <cellStyle name="40% - Ênfase3 5 3 2 2 2 6" xfId="21868"/>
    <cellStyle name="40% - Ênfase3 5 3 2 2 2 6 2" xfId="29546"/>
    <cellStyle name="40% - Ênfase3 5 3 2 2 2 7" xfId="26893"/>
    <cellStyle name="40% - Ênfase3 5 3 2 2 2 8" xfId="28065"/>
    <cellStyle name="40% - Ênfase3 5 3 2 2 2 9" xfId="20387"/>
    <cellStyle name="40% - Ênfase3 5 3 2 2 3" xfId="15230"/>
    <cellStyle name="40% - Ênfase3 5 3 2 2 3 2" xfId="16503"/>
    <cellStyle name="40% - Ênfase3 5 3 2 2 3 2 2" xfId="18617"/>
    <cellStyle name="40% - Ênfase3 5 3 2 2 3 2 2 2" xfId="33013"/>
    <cellStyle name="40% - Ênfase3 5 3 2 2 3 2 2 3" xfId="25335"/>
    <cellStyle name="40% - Ênfase3 5 3 2 2 3 2 3" xfId="19870"/>
    <cellStyle name="40% - Ênfase3 5 3 2 2 3 2 3 2" xfId="34263"/>
    <cellStyle name="40% - Ênfase3 5 3 2 2 3 2 3 3" xfId="26585"/>
    <cellStyle name="40% - Ênfase3 5 3 2 2 3 2 4" xfId="23228"/>
    <cellStyle name="40% - Ênfase3 5 3 2 2 3 2 4 2" xfId="30906"/>
    <cellStyle name="40% - Ênfase3 5 3 2 2 3 2 5" xfId="28800"/>
    <cellStyle name="40% - Ênfase3 5 3 2 2 3 2 6" xfId="21122"/>
    <cellStyle name="40% - Ênfase3 5 3 2 2 3 3" xfId="15862"/>
    <cellStyle name="40% - Ênfase3 5 3 2 2 3 3 2" xfId="17992"/>
    <cellStyle name="40% - Ênfase3 5 3 2 2 3 3 2 2" xfId="32388"/>
    <cellStyle name="40% - Ênfase3 5 3 2 2 3 3 2 3" xfId="24710"/>
    <cellStyle name="40% - Ênfase3 5 3 2 2 3 3 3" xfId="30281"/>
    <cellStyle name="40% - Ênfase3 5 3 2 2 3 3 4" xfId="22603"/>
    <cellStyle name="40% - Ênfase3 5 3 2 2 3 4" xfId="17367"/>
    <cellStyle name="40% - Ênfase3 5 3 2 2 3 4 2" xfId="31763"/>
    <cellStyle name="40% - Ênfase3 5 3 2 2 3 4 3" xfId="24085"/>
    <cellStyle name="40% - Ênfase3 5 3 2 2 3 5" xfId="19245"/>
    <cellStyle name="40% - Ênfase3 5 3 2 2 3 5 2" xfId="33638"/>
    <cellStyle name="40% - Ênfase3 5 3 2 2 3 5 3" xfId="25960"/>
    <cellStyle name="40% - Ênfase3 5 3 2 2 3 6" xfId="21978"/>
    <cellStyle name="40% - Ênfase3 5 3 2 2 3 6 2" xfId="29656"/>
    <cellStyle name="40% - Ênfase3 5 3 2 2 3 7" xfId="26894"/>
    <cellStyle name="40% - Ênfase3 5 3 2 2 3 8" xfId="28175"/>
    <cellStyle name="40% - Ênfase3 5 3 2 2 3 9" xfId="20497"/>
    <cellStyle name="40% - Ênfase3 5 3 2 2 4" xfId="16094"/>
    <cellStyle name="40% - Ênfase3 5 3 2 2 4 2" xfId="18224"/>
    <cellStyle name="40% - Ênfase3 5 3 2 2 4 2 2" xfId="32620"/>
    <cellStyle name="40% - Ênfase3 5 3 2 2 4 2 3" xfId="24942"/>
    <cellStyle name="40% - Ênfase3 5 3 2 2 4 3" xfId="19477"/>
    <cellStyle name="40% - Ênfase3 5 3 2 2 4 3 2" xfId="33870"/>
    <cellStyle name="40% - Ênfase3 5 3 2 2 4 3 3" xfId="26192"/>
    <cellStyle name="40% - Ênfase3 5 3 2 2 4 4" xfId="22835"/>
    <cellStyle name="40% - Ênfase3 5 3 2 2 4 4 2" xfId="30513"/>
    <cellStyle name="40% - Ênfase3 5 3 2 2 4 5" xfId="28407"/>
    <cellStyle name="40% - Ênfase3 5 3 2 2 4 6" xfId="20729"/>
    <cellStyle name="40% - Ênfase3 5 3 2 2 5" xfId="15468"/>
    <cellStyle name="40% - Ênfase3 5 3 2 2 5 2" xfId="17599"/>
    <cellStyle name="40% - Ênfase3 5 3 2 2 5 2 2" xfId="31995"/>
    <cellStyle name="40% - Ênfase3 5 3 2 2 5 2 3" xfId="24317"/>
    <cellStyle name="40% - Ênfase3 5 3 2 2 5 3" xfId="29888"/>
    <cellStyle name="40% - Ênfase3 5 3 2 2 5 4" xfId="22210"/>
    <cellStyle name="40% - Ênfase3 5 3 2 2 6" xfId="16985"/>
    <cellStyle name="40% - Ênfase3 5 3 2 2 6 2" xfId="31382"/>
    <cellStyle name="40% - Ênfase3 5 3 2 2 6 3" xfId="23704"/>
    <cellStyle name="40% - Ênfase3 5 3 2 2 7" xfId="18851"/>
    <cellStyle name="40% - Ênfase3 5 3 2 2 7 2" xfId="33245"/>
    <cellStyle name="40% - Ênfase3 5 3 2 2 7 3" xfId="25567"/>
    <cellStyle name="40% - Ênfase3 5 3 2 2 8" xfId="21597"/>
    <cellStyle name="40% - Ênfase3 5 3 2 2 8 2" xfId="29275"/>
    <cellStyle name="40% - Ênfase3 5 3 2 2 9" xfId="26892"/>
    <cellStyle name="40% - Ênfase3 5 3 2 3" xfId="15082"/>
    <cellStyle name="40% - Ênfase3 5 3 2 3 2" xfId="16363"/>
    <cellStyle name="40% - Ênfase3 5 3 2 3 2 2" xfId="18477"/>
    <cellStyle name="40% - Ênfase3 5 3 2 3 2 2 2" xfId="32873"/>
    <cellStyle name="40% - Ênfase3 5 3 2 3 2 2 3" xfId="25195"/>
    <cellStyle name="40% - Ênfase3 5 3 2 3 2 3" xfId="19730"/>
    <cellStyle name="40% - Ênfase3 5 3 2 3 2 3 2" xfId="34123"/>
    <cellStyle name="40% - Ênfase3 5 3 2 3 2 3 3" xfId="26445"/>
    <cellStyle name="40% - Ênfase3 5 3 2 3 2 4" xfId="23088"/>
    <cellStyle name="40% - Ênfase3 5 3 2 3 2 4 2" xfId="30766"/>
    <cellStyle name="40% - Ênfase3 5 3 2 3 2 5" xfId="28660"/>
    <cellStyle name="40% - Ênfase3 5 3 2 3 2 6" xfId="20982"/>
    <cellStyle name="40% - Ênfase3 5 3 2 3 3" xfId="15722"/>
    <cellStyle name="40% - Ênfase3 5 3 2 3 3 2" xfId="17852"/>
    <cellStyle name="40% - Ênfase3 5 3 2 3 3 2 2" xfId="32248"/>
    <cellStyle name="40% - Ênfase3 5 3 2 3 3 2 3" xfId="24570"/>
    <cellStyle name="40% - Ênfase3 5 3 2 3 3 3" xfId="30141"/>
    <cellStyle name="40% - Ênfase3 5 3 2 3 3 4" xfId="22463"/>
    <cellStyle name="40% - Ênfase3 5 3 2 3 4" xfId="17227"/>
    <cellStyle name="40% - Ênfase3 5 3 2 3 4 2" xfId="31623"/>
    <cellStyle name="40% - Ênfase3 5 3 2 3 4 3" xfId="23945"/>
    <cellStyle name="40% - Ênfase3 5 3 2 3 5" xfId="19105"/>
    <cellStyle name="40% - Ênfase3 5 3 2 3 5 2" xfId="33498"/>
    <cellStyle name="40% - Ênfase3 5 3 2 3 5 3" xfId="25820"/>
    <cellStyle name="40% - Ênfase3 5 3 2 3 6" xfId="21838"/>
    <cellStyle name="40% - Ênfase3 5 3 2 3 6 2" xfId="29516"/>
    <cellStyle name="40% - Ênfase3 5 3 2 3 7" xfId="26895"/>
    <cellStyle name="40% - Ênfase3 5 3 2 3 8" xfId="28035"/>
    <cellStyle name="40% - Ênfase3 5 3 2 3 9" xfId="20357"/>
    <cellStyle name="40% - Ênfase3 5 3 2 4" xfId="15208"/>
    <cellStyle name="40% - Ênfase3 5 3 2 4 2" xfId="16482"/>
    <cellStyle name="40% - Ênfase3 5 3 2 4 2 2" xfId="18596"/>
    <cellStyle name="40% - Ênfase3 5 3 2 4 2 2 2" xfId="32992"/>
    <cellStyle name="40% - Ênfase3 5 3 2 4 2 2 3" xfId="25314"/>
    <cellStyle name="40% - Ênfase3 5 3 2 4 2 3" xfId="19849"/>
    <cellStyle name="40% - Ênfase3 5 3 2 4 2 3 2" xfId="34242"/>
    <cellStyle name="40% - Ênfase3 5 3 2 4 2 3 3" xfId="26564"/>
    <cellStyle name="40% - Ênfase3 5 3 2 4 2 4" xfId="23207"/>
    <cellStyle name="40% - Ênfase3 5 3 2 4 2 4 2" xfId="30885"/>
    <cellStyle name="40% - Ênfase3 5 3 2 4 2 5" xfId="28779"/>
    <cellStyle name="40% - Ênfase3 5 3 2 4 2 6" xfId="21101"/>
    <cellStyle name="40% - Ênfase3 5 3 2 4 3" xfId="15841"/>
    <cellStyle name="40% - Ênfase3 5 3 2 4 3 2" xfId="17971"/>
    <cellStyle name="40% - Ênfase3 5 3 2 4 3 2 2" xfId="32367"/>
    <cellStyle name="40% - Ênfase3 5 3 2 4 3 2 3" xfId="24689"/>
    <cellStyle name="40% - Ênfase3 5 3 2 4 3 3" xfId="30260"/>
    <cellStyle name="40% - Ênfase3 5 3 2 4 3 4" xfId="22582"/>
    <cellStyle name="40% - Ênfase3 5 3 2 4 4" xfId="17346"/>
    <cellStyle name="40% - Ênfase3 5 3 2 4 4 2" xfId="31742"/>
    <cellStyle name="40% - Ênfase3 5 3 2 4 4 3" xfId="24064"/>
    <cellStyle name="40% - Ênfase3 5 3 2 4 5" xfId="19224"/>
    <cellStyle name="40% - Ênfase3 5 3 2 4 5 2" xfId="33617"/>
    <cellStyle name="40% - Ênfase3 5 3 2 4 5 3" xfId="25939"/>
    <cellStyle name="40% - Ênfase3 5 3 2 4 6" xfId="21957"/>
    <cellStyle name="40% - Ênfase3 5 3 2 4 6 2" xfId="29635"/>
    <cellStyle name="40% - Ênfase3 5 3 2 4 7" xfId="26896"/>
    <cellStyle name="40% - Ênfase3 5 3 2 4 8" xfId="28154"/>
    <cellStyle name="40% - Ênfase3 5 3 2 4 9" xfId="20476"/>
    <cellStyle name="40% - Ênfase3 5 3 2 5" xfId="16073"/>
    <cellStyle name="40% - Ênfase3 5 3 2 5 2" xfId="18203"/>
    <cellStyle name="40% - Ênfase3 5 3 2 5 2 2" xfId="32599"/>
    <cellStyle name="40% - Ênfase3 5 3 2 5 2 3" xfId="24921"/>
    <cellStyle name="40% - Ênfase3 5 3 2 5 3" xfId="19456"/>
    <cellStyle name="40% - Ênfase3 5 3 2 5 3 2" xfId="33849"/>
    <cellStyle name="40% - Ênfase3 5 3 2 5 3 3" xfId="26171"/>
    <cellStyle name="40% - Ênfase3 5 3 2 5 4" xfId="22814"/>
    <cellStyle name="40% - Ênfase3 5 3 2 5 4 2" xfId="30492"/>
    <cellStyle name="40% - Ênfase3 5 3 2 5 5" xfId="28386"/>
    <cellStyle name="40% - Ênfase3 5 3 2 5 6" xfId="20708"/>
    <cellStyle name="40% - Ênfase3 5 3 2 6" xfId="15447"/>
    <cellStyle name="40% - Ênfase3 5 3 2 6 2" xfId="17578"/>
    <cellStyle name="40% - Ênfase3 5 3 2 6 2 2" xfId="31974"/>
    <cellStyle name="40% - Ênfase3 5 3 2 6 2 3" xfId="24296"/>
    <cellStyle name="40% - Ênfase3 5 3 2 6 3" xfId="29867"/>
    <cellStyle name="40% - Ênfase3 5 3 2 6 4" xfId="22189"/>
    <cellStyle name="40% - Ênfase3 5 3 2 7" xfId="16964"/>
    <cellStyle name="40% - Ênfase3 5 3 2 7 2" xfId="31361"/>
    <cellStyle name="40% - Ênfase3 5 3 2 7 3" xfId="23683"/>
    <cellStyle name="40% - Ênfase3 5 3 2 8" xfId="18830"/>
    <cellStyle name="40% - Ênfase3 5 3 2 8 2" xfId="33224"/>
    <cellStyle name="40% - Ênfase3 5 3 2 8 3" xfId="25546"/>
    <cellStyle name="40% - Ênfase3 5 3 2 9" xfId="21576"/>
    <cellStyle name="40% - Ênfase3 5 3 2 9 2" xfId="29254"/>
    <cellStyle name="40% - Ênfase3 5 3 3" xfId="15037"/>
    <cellStyle name="40% - Ênfase3 5 3 3 2" xfId="16319"/>
    <cellStyle name="40% - Ênfase3 5 3 3 2 2" xfId="18433"/>
    <cellStyle name="40% - Ênfase3 5 3 3 2 2 2" xfId="32829"/>
    <cellStyle name="40% - Ênfase3 5 3 3 2 2 3" xfId="25151"/>
    <cellStyle name="40% - Ênfase3 5 3 3 2 3" xfId="19686"/>
    <cellStyle name="40% - Ênfase3 5 3 3 2 3 2" xfId="34079"/>
    <cellStyle name="40% - Ênfase3 5 3 3 2 3 3" xfId="26401"/>
    <cellStyle name="40% - Ênfase3 5 3 3 2 4" xfId="23044"/>
    <cellStyle name="40% - Ênfase3 5 3 3 2 4 2" xfId="30722"/>
    <cellStyle name="40% - Ênfase3 5 3 3 2 5" xfId="28616"/>
    <cellStyle name="40% - Ênfase3 5 3 3 2 6" xfId="20938"/>
    <cellStyle name="40% - Ênfase3 5 3 3 3" xfId="15678"/>
    <cellStyle name="40% - Ênfase3 5 3 3 3 2" xfId="17808"/>
    <cellStyle name="40% - Ênfase3 5 3 3 3 2 2" xfId="32204"/>
    <cellStyle name="40% - Ênfase3 5 3 3 3 2 3" xfId="24526"/>
    <cellStyle name="40% - Ênfase3 5 3 3 3 3" xfId="30097"/>
    <cellStyle name="40% - Ênfase3 5 3 3 3 4" xfId="22419"/>
    <cellStyle name="40% - Ênfase3 5 3 3 4" xfId="17183"/>
    <cellStyle name="40% - Ênfase3 5 3 3 4 2" xfId="31579"/>
    <cellStyle name="40% - Ênfase3 5 3 3 4 3" xfId="23901"/>
    <cellStyle name="40% - Ênfase3 5 3 3 5" xfId="19061"/>
    <cellStyle name="40% - Ênfase3 5 3 3 5 2" xfId="33454"/>
    <cellStyle name="40% - Ênfase3 5 3 3 5 3" xfId="25776"/>
    <cellStyle name="40% - Ênfase3 5 3 3 6" xfId="21794"/>
    <cellStyle name="40% - Ênfase3 5 3 3 6 2" xfId="29472"/>
    <cellStyle name="40% - Ênfase3 5 3 3 7" xfId="26897"/>
    <cellStyle name="40% - Ênfase3 5 3 3 8" xfId="27991"/>
    <cellStyle name="40% - Ênfase3 5 3 3 9" xfId="20313"/>
    <cellStyle name="40% - Ênfase3 5 3 4" xfId="15178"/>
    <cellStyle name="40% - Ênfase3 5 3 4 2" xfId="16452"/>
    <cellStyle name="40% - Ênfase3 5 3 4 2 2" xfId="18566"/>
    <cellStyle name="40% - Ênfase3 5 3 4 2 2 2" xfId="32962"/>
    <cellStyle name="40% - Ênfase3 5 3 4 2 2 3" xfId="25284"/>
    <cellStyle name="40% - Ênfase3 5 3 4 2 3" xfId="19819"/>
    <cellStyle name="40% - Ênfase3 5 3 4 2 3 2" xfId="34212"/>
    <cellStyle name="40% - Ênfase3 5 3 4 2 3 3" xfId="26534"/>
    <cellStyle name="40% - Ênfase3 5 3 4 2 4" xfId="23177"/>
    <cellStyle name="40% - Ênfase3 5 3 4 2 4 2" xfId="30855"/>
    <cellStyle name="40% - Ênfase3 5 3 4 2 5" xfId="28749"/>
    <cellStyle name="40% - Ênfase3 5 3 4 2 6" xfId="21071"/>
    <cellStyle name="40% - Ênfase3 5 3 4 3" xfId="15811"/>
    <cellStyle name="40% - Ênfase3 5 3 4 3 2" xfId="17941"/>
    <cellStyle name="40% - Ênfase3 5 3 4 3 2 2" xfId="32337"/>
    <cellStyle name="40% - Ênfase3 5 3 4 3 2 3" xfId="24659"/>
    <cellStyle name="40% - Ênfase3 5 3 4 3 3" xfId="30230"/>
    <cellStyle name="40% - Ênfase3 5 3 4 3 4" xfId="22552"/>
    <cellStyle name="40% - Ênfase3 5 3 4 4" xfId="17316"/>
    <cellStyle name="40% - Ênfase3 5 3 4 4 2" xfId="31712"/>
    <cellStyle name="40% - Ênfase3 5 3 4 4 3" xfId="24034"/>
    <cellStyle name="40% - Ênfase3 5 3 4 5" xfId="19194"/>
    <cellStyle name="40% - Ênfase3 5 3 4 5 2" xfId="33587"/>
    <cellStyle name="40% - Ênfase3 5 3 4 5 3" xfId="25909"/>
    <cellStyle name="40% - Ênfase3 5 3 4 6" xfId="21927"/>
    <cellStyle name="40% - Ênfase3 5 3 4 6 2" xfId="29605"/>
    <cellStyle name="40% - Ênfase3 5 3 4 7" xfId="26898"/>
    <cellStyle name="40% - Ênfase3 5 3 4 8" xfId="28124"/>
    <cellStyle name="40% - Ênfase3 5 3 4 9" xfId="20446"/>
    <cellStyle name="40% - Ênfase3 5 3 5" xfId="16043"/>
    <cellStyle name="40% - Ênfase3 5 3 5 2" xfId="18173"/>
    <cellStyle name="40% - Ênfase3 5 3 5 2 2" xfId="32569"/>
    <cellStyle name="40% - Ênfase3 5 3 5 2 3" xfId="24891"/>
    <cellStyle name="40% - Ênfase3 5 3 5 3" xfId="19426"/>
    <cellStyle name="40% - Ênfase3 5 3 5 3 2" xfId="33819"/>
    <cellStyle name="40% - Ênfase3 5 3 5 3 3" xfId="26141"/>
    <cellStyle name="40% - Ênfase3 5 3 5 4" xfId="22784"/>
    <cellStyle name="40% - Ênfase3 5 3 5 4 2" xfId="30462"/>
    <cellStyle name="40% - Ênfase3 5 3 5 5" xfId="28356"/>
    <cellStyle name="40% - Ênfase3 5 3 5 6" xfId="20678"/>
    <cellStyle name="40% - Ênfase3 5 3 6" xfId="15416"/>
    <cellStyle name="40% - Ênfase3 5 3 6 2" xfId="17548"/>
    <cellStyle name="40% - Ênfase3 5 3 6 2 2" xfId="31944"/>
    <cellStyle name="40% - Ênfase3 5 3 6 2 3" xfId="24266"/>
    <cellStyle name="40% - Ênfase3 5 3 6 3" xfId="29837"/>
    <cellStyle name="40% - Ênfase3 5 3 6 4" xfId="22159"/>
    <cellStyle name="40% - Ênfase3 5 3 7" xfId="16934"/>
    <cellStyle name="40% - Ênfase3 5 3 7 2" xfId="31331"/>
    <cellStyle name="40% - Ênfase3 5 3 7 3" xfId="23653"/>
    <cellStyle name="40% - Ênfase3 5 3 8" xfId="18799"/>
    <cellStyle name="40% - Ênfase3 5 3 8 2" xfId="33194"/>
    <cellStyle name="40% - Ênfase3 5 3 8 3" xfId="25516"/>
    <cellStyle name="40% - Ênfase3 5 3 9" xfId="21546"/>
    <cellStyle name="40% - Ênfase3 5 3 9 2" xfId="29224"/>
    <cellStyle name="40% - Ênfase3 5 4" xfId="7997"/>
    <cellStyle name="40% - Ênfase3 5 4 2" xfId="11899"/>
    <cellStyle name="40% - Ênfase3 5 5" xfId="4892"/>
    <cellStyle name="40% - Ênfase3 50" xfId="2645"/>
    <cellStyle name="40% - Ênfase3 50 2" xfId="7213"/>
    <cellStyle name="40% - Ênfase3 50 2 2" xfId="10678"/>
    <cellStyle name="40% - Ênfase3 50 2 2 2" xfId="11900"/>
    <cellStyle name="40% - Ênfase3 50 3" xfId="9295"/>
    <cellStyle name="40% - Ênfase3 50 3 2" xfId="11901"/>
    <cellStyle name="40% - Ênfase3 50 4" xfId="4894"/>
    <cellStyle name="40% - Ênfase3 51" xfId="2646"/>
    <cellStyle name="40% - Ênfase3 51 2" xfId="9296"/>
    <cellStyle name="40% - Ênfase3 51 2 2" xfId="11902"/>
    <cellStyle name="40% - Ênfase3 51 3" xfId="4895"/>
    <cellStyle name="40% - Ênfase3 52" xfId="3878"/>
    <cellStyle name="40% - Ênfase3 52 2" xfId="10475"/>
    <cellStyle name="40% - Ênfase3 52 2 2" xfId="11903"/>
    <cellStyle name="40% - Ênfase3 52 3" xfId="4896"/>
    <cellStyle name="40% - Ênfase3 53" xfId="3960"/>
    <cellStyle name="40% - Ênfase3 53 2" xfId="10549"/>
    <cellStyle name="40% - Ênfase3 53 2 2" xfId="11904"/>
    <cellStyle name="40% - Ênfase3 53 3" xfId="7107"/>
    <cellStyle name="40% - Ênfase3 54" xfId="3975"/>
    <cellStyle name="40% - Ênfase3 54 2" xfId="10563"/>
    <cellStyle name="40% - Ênfase3 54 2 2" xfId="11905"/>
    <cellStyle name="40% - Ênfase3 54 3" xfId="7108"/>
    <cellStyle name="40% - Ênfase3 55" xfId="3990"/>
    <cellStyle name="40% - Ênfase3 55 2" xfId="10577"/>
    <cellStyle name="40% - Ênfase3 55 2 2" xfId="11906"/>
    <cellStyle name="40% - Ênfase3 55 3" xfId="7109"/>
    <cellStyle name="40% - Ênfase3 56" xfId="1932"/>
    <cellStyle name="40% - Ênfase3 56 2" xfId="4125"/>
    <cellStyle name="40% - Ênfase3 56 2 2" xfId="11907"/>
    <cellStyle name="40% - Ênfase3 56 2 3" xfId="10591"/>
    <cellStyle name="40% - Ênfase3 56 3" xfId="7110"/>
    <cellStyle name="40% - Ênfase3 57" xfId="4142"/>
    <cellStyle name="40% - Ênfase3 57 2" xfId="10607"/>
    <cellStyle name="40% - Ênfase3 57 2 2" xfId="11908"/>
    <cellStyle name="40% - Ênfase3 57 3" xfId="7111"/>
    <cellStyle name="40% - Ênfase3 58" xfId="7148"/>
    <cellStyle name="40% - Ênfase3 58 2" xfId="10622"/>
    <cellStyle name="40% - Ênfase3 58 2 2" xfId="11909"/>
    <cellStyle name="40% - Ênfase3 59" xfId="7168"/>
    <cellStyle name="40% - Ênfase3 59 2" xfId="10636"/>
    <cellStyle name="40% - Ênfase3 59 2 2" xfId="11910"/>
    <cellStyle name="40% - Ênfase3 6" xfId="1938"/>
    <cellStyle name="40% - Ênfase3 6 2" xfId="7998"/>
    <cellStyle name="40% - Ênfase3 6 2 2" xfId="11911"/>
    <cellStyle name="40% - Ênfase3 6 3" xfId="4897"/>
    <cellStyle name="40% - Ênfase3 60" xfId="7905"/>
    <cellStyle name="40% - Ênfase3 61" xfId="7992"/>
    <cellStyle name="40% - Ênfase3 61 2" xfId="11369"/>
    <cellStyle name="40% - Ênfase3 62" xfId="11354"/>
    <cellStyle name="40% - Ênfase3 63" xfId="16112"/>
    <cellStyle name="40% - Ênfase3 63 2" xfId="18242"/>
    <cellStyle name="40% - Ênfase3 63 2 2" xfId="32638"/>
    <cellStyle name="40% - Ênfase3 63 2 3" xfId="24960"/>
    <cellStyle name="40% - Ênfase3 63 3" xfId="19495"/>
    <cellStyle name="40% - Ênfase3 63 3 2" xfId="33888"/>
    <cellStyle name="40% - Ênfase3 63 3 3" xfId="26210"/>
    <cellStyle name="40% - Ênfase3 63 4" xfId="22853"/>
    <cellStyle name="40% - Ênfase3 63 4 2" xfId="30531"/>
    <cellStyle name="40% - Ênfase3 63 5" xfId="28425"/>
    <cellStyle name="40% - Ênfase3 63 6" xfId="20747"/>
    <cellStyle name="40% - Ênfase3 64" xfId="15487"/>
    <cellStyle name="40% - Ênfase3 64 2" xfId="17617"/>
    <cellStyle name="40% - Ênfase3 64 2 2" xfId="32013"/>
    <cellStyle name="40% - Ênfase3 64 2 3" xfId="24335"/>
    <cellStyle name="40% - Ênfase3 64 3" xfId="29906"/>
    <cellStyle name="40% - Ênfase3 64 4" xfId="22228"/>
    <cellStyle name="40% - Ênfase3 65" xfId="16522"/>
    <cellStyle name="40% - Ênfase3 65 2" xfId="30924"/>
    <cellStyle name="40% - Ênfase3 65 3" xfId="23246"/>
    <cellStyle name="40% - Ênfase3 66" xfId="18870"/>
    <cellStyle name="40% - Ênfase3 66 2" xfId="33263"/>
    <cellStyle name="40% - Ênfase3 66 3" xfId="25585"/>
    <cellStyle name="40% - Ênfase3 67" xfId="21370"/>
    <cellStyle name="40% - Ênfase3 67 2" xfId="29048"/>
    <cellStyle name="40% - Ênfase3 68" xfId="26603"/>
    <cellStyle name="40% - Ênfase3 69" xfId="27800"/>
    <cellStyle name="40% - Ênfase3 7" xfId="1939"/>
    <cellStyle name="40% - Ênfase3 7 2" xfId="7999"/>
    <cellStyle name="40% - Ênfase3 7 2 2" xfId="11912"/>
    <cellStyle name="40% - Ênfase3 7 3" xfId="4898"/>
    <cellStyle name="40% - Ênfase3 70" xfId="20122"/>
    <cellStyle name="40% - Ênfase3 8" xfId="1940"/>
    <cellStyle name="40% - Ênfase3 8 2" xfId="8000"/>
    <cellStyle name="40% - Ênfase3 8 2 2" xfId="11913"/>
    <cellStyle name="40% - Ênfase3 8 3" xfId="4899"/>
    <cellStyle name="40% - Ênfase3 9" xfId="1941"/>
    <cellStyle name="40% - Ênfase3 9 2" xfId="8001"/>
    <cellStyle name="40% - Ênfase3 9 2 2" xfId="11914"/>
    <cellStyle name="40% - Ênfase3 9 3" xfId="4900"/>
    <cellStyle name="40% - Ênfase4 10" xfId="1943"/>
    <cellStyle name="40% - Ênfase4 10 2" xfId="8003"/>
    <cellStyle name="40% - Ênfase4 10 2 2" xfId="11915"/>
    <cellStyle name="40% - Ênfase4 10 3" xfId="4901"/>
    <cellStyle name="40% - Ênfase4 11" xfId="2647"/>
    <cellStyle name="40% - Ênfase4 11 2" xfId="9297"/>
    <cellStyle name="40% - Ênfase4 11 2 2" xfId="11916"/>
    <cellStyle name="40% - Ênfase4 11 3" xfId="4902"/>
    <cellStyle name="40% - Ênfase4 12" xfId="2648"/>
    <cellStyle name="40% - Ênfase4 12 2" xfId="9298"/>
    <cellStyle name="40% - Ênfase4 12 2 2" xfId="11917"/>
    <cellStyle name="40% - Ênfase4 12 3" xfId="4903"/>
    <cellStyle name="40% - Ênfase4 13" xfId="2649"/>
    <cellStyle name="40% - Ênfase4 13 2" xfId="9299"/>
    <cellStyle name="40% - Ênfase4 13 2 2" xfId="11918"/>
    <cellStyle name="40% - Ênfase4 13 3" xfId="4904"/>
    <cellStyle name="40% - Ênfase4 14" xfId="2650"/>
    <cellStyle name="40% - Ênfase4 14 2" xfId="9300"/>
    <cellStyle name="40% - Ênfase4 14 2 2" xfId="11919"/>
    <cellStyle name="40% - Ênfase4 14 3" xfId="4905"/>
    <cellStyle name="40% - Ênfase4 15" xfId="2651"/>
    <cellStyle name="40% - Ênfase4 15 2" xfId="9301"/>
    <cellStyle name="40% - Ênfase4 15 2 2" xfId="11920"/>
    <cellStyle name="40% - Ênfase4 15 3" xfId="4906"/>
    <cellStyle name="40% - Ênfase4 16" xfId="2652"/>
    <cellStyle name="40% - Ênfase4 16 2" xfId="9302"/>
    <cellStyle name="40% - Ênfase4 16 2 2" xfId="11921"/>
    <cellStyle name="40% - Ênfase4 16 3" xfId="4907"/>
    <cellStyle name="40% - Ênfase4 17" xfId="2653"/>
    <cellStyle name="40% - Ênfase4 17 2" xfId="9303"/>
    <cellStyle name="40% - Ênfase4 17 2 2" xfId="11922"/>
    <cellStyle name="40% - Ênfase4 17 3" xfId="4908"/>
    <cellStyle name="40% - Ênfase4 18" xfId="2654"/>
    <cellStyle name="40% - Ênfase4 18 2" xfId="9304"/>
    <cellStyle name="40% - Ênfase4 18 2 2" xfId="11923"/>
    <cellStyle name="40% - Ênfase4 18 3" xfId="4909"/>
    <cellStyle name="40% - Ênfase4 19" xfId="2655"/>
    <cellStyle name="40% - Ênfase4 19 2" xfId="9305"/>
    <cellStyle name="40% - Ênfase4 19 2 2" xfId="11924"/>
    <cellStyle name="40% - Ênfase4 19 3" xfId="4910"/>
    <cellStyle name="40% - Ênfase4 2" xfId="1944"/>
    <cellStyle name="40% - Ênfase4 2 2" xfId="8004"/>
    <cellStyle name="40% - Ênfase4 2 2 2" xfId="11925"/>
    <cellStyle name="40% - Ênfase4 2 3" xfId="4911"/>
    <cellStyle name="40% - Ênfase4 2 4" xfId="26635"/>
    <cellStyle name="40% - Ênfase4 20" xfId="2656"/>
    <cellStyle name="40% - Ênfase4 20 2" xfId="9306"/>
    <cellStyle name="40% - Ênfase4 20 2 2" xfId="11926"/>
    <cellStyle name="40% - Ênfase4 20 3" xfId="4912"/>
    <cellStyle name="40% - Ênfase4 21" xfId="2657"/>
    <cellStyle name="40% - Ênfase4 21 2" xfId="9307"/>
    <cellStyle name="40% - Ênfase4 21 2 2" xfId="11927"/>
    <cellStyle name="40% - Ênfase4 21 3" xfId="4913"/>
    <cellStyle name="40% - Ênfase4 22" xfId="2658"/>
    <cellStyle name="40% - Ênfase4 22 2" xfId="9308"/>
    <cellStyle name="40% - Ênfase4 22 2 2" xfId="11928"/>
    <cellStyle name="40% - Ênfase4 22 3" xfId="4914"/>
    <cellStyle name="40% - Ênfase4 23" xfId="2659"/>
    <cellStyle name="40% - Ênfase4 23 2" xfId="9309"/>
    <cellStyle name="40% - Ênfase4 23 2 2" xfId="11929"/>
    <cellStyle name="40% - Ênfase4 23 3" xfId="4915"/>
    <cellStyle name="40% - Ênfase4 24" xfId="2660"/>
    <cellStyle name="40% - Ênfase4 24 2" xfId="9310"/>
    <cellStyle name="40% - Ênfase4 24 2 2" xfId="11930"/>
    <cellStyle name="40% - Ênfase4 24 3" xfId="4916"/>
    <cellStyle name="40% - Ênfase4 25" xfId="2661"/>
    <cellStyle name="40% - Ênfase4 25 2" xfId="9311"/>
    <cellStyle name="40% - Ênfase4 25 2 2" xfId="11931"/>
    <cellStyle name="40% - Ênfase4 25 3" xfId="4917"/>
    <cellStyle name="40% - Ênfase4 26" xfId="2662"/>
    <cellStyle name="40% - Ênfase4 26 2" xfId="9312"/>
    <cellStyle name="40% - Ênfase4 26 2 2" xfId="11932"/>
    <cellStyle name="40% - Ênfase4 26 3" xfId="4918"/>
    <cellStyle name="40% - Ênfase4 27" xfId="2663"/>
    <cellStyle name="40% - Ênfase4 27 2" xfId="9313"/>
    <cellStyle name="40% - Ênfase4 27 2 2" xfId="11933"/>
    <cellStyle name="40% - Ênfase4 27 3" xfId="4919"/>
    <cellStyle name="40% - Ênfase4 28" xfId="2664"/>
    <cellStyle name="40% - Ênfase4 28 2" xfId="9314"/>
    <cellStyle name="40% - Ênfase4 28 2 2" xfId="11934"/>
    <cellStyle name="40% - Ênfase4 28 3" xfId="4920"/>
    <cellStyle name="40% - Ênfase4 29" xfId="2665"/>
    <cellStyle name="40% - Ênfase4 29 2" xfId="9315"/>
    <cellStyle name="40% - Ênfase4 29 2 2" xfId="11935"/>
    <cellStyle name="40% - Ênfase4 29 3" xfId="4921"/>
    <cellStyle name="40% - Ênfase4 3" xfId="1945"/>
    <cellStyle name="40% - Ênfase4 3 2" xfId="8005"/>
    <cellStyle name="40% - Ênfase4 3 2 2" xfId="11936"/>
    <cellStyle name="40% - Ênfase4 3 3" xfId="4922"/>
    <cellStyle name="40% - Ênfase4 3 4" xfId="26651"/>
    <cellStyle name="40% - Ênfase4 30" xfId="2666"/>
    <cellStyle name="40% - Ênfase4 30 2" xfId="9316"/>
    <cellStyle name="40% - Ênfase4 30 2 2" xfId="11937"/>
    <cellStyle name="40% - Ênfase4 30 3" xfId="4923"/>
    <cellStyle name="40% - Ênfase4 31" xfId="2667"/>
    <cellStyle name="40% - Ênfase4 31 2" xfId="9317"/>
    <cellStyle name="40% - Ênfase4 31 2 2" xfId="11938"/>
    <cellStyle name="40% - Ênfase4 31 3" xfId="4924"/>
    <cellStyle name="40% - Ênfase4 32" xfId="2668"/>
    <cellStyle name="40% - Ênfase4 32 2" xfId="9318"/>
    <cellStyle name="40% - Ênfase4 32 2 2" xfId="11939"/>
    <cellStyle name="40% - Ênfase4 32 3" xfId="4925"/>
    <cellStyle name="40% - Ênfase4 33" xfId="2669"/>
    <cellStyle name="40% - Ênfase4 33 2" xfId="9319"/>
    <cellStyle name="40% - Ênfase4 33 2 2" xfId="11940"/>
    <cellStyle name="40% - Ênfase4 33 3" xfId="4926"/>
    <cellStyle name="40% - Ênfase4 34" xfId="2670"/>
    <cellStyle name="40% - Ênfase4 34 2" xfId="9320"/>
    <cellStyle name="40% - Ênfase4 34 2 2" xfId="11941"/>
    <cellStyle name="40% - Ênfase4 34 3" xfId="4927"/>
    <cellStyle name="40% - Ênfase4 35" xfId="2671"/>
    <cellStyle name="40% - Ênfase4 35 2" xfId="9321"/>
    <cellStyle name="40% - Ênfase4 35 2 2" xfId="11942"/>
    <cellStyle name="40% - Ênfase4 35 3" xfId="4928"/>
    <cellStyle name="40% - Ênfase4 36" xfId="2672"/>
    <cellStyle name="40% - Ênfase4 36 2" xfId="9322"/>
    <cellStyle name="40% - Ênfase4 36 2 2" xfId="11943"/>
    <cellStyle name="40% - Ênfase4 36 3" xfId="4929"/>
    <cellStyle name="40% - Ênfase4 37" xfId="2673"/>
    <cellStyle name="40% - Ênfase4 37 2" xfId="9323"/>
    <cellStyle name="40% - Ênfase4 37 2 2" xfId="11944"/>
    <cellStyle name="40% - Ênfase4 37 3" xfId="4930"/>
    <cellStyle name="40% - Ênfase4 38" xfId="2674"/>
    <cellStyle name="40% - Ênfase4 38 2" xfId="9324"/>
    <cellStyle name="40% - Ênfase4 38 2 2" xfId="11945"/>
    <cellStyle name="40% - Ênfase4 38 3" xfId="4931"/>
    <cellStyle name="40% - Ênfase4 39" xfId="2675"/>
    <cellStyle name="40% - Ênfase4 39 2" xfId="9325"/>
    <cellStyle name="40% - Ênfase4 39 2 2" xfId="11946"/>
    <cellStyle name="40% - Ênfase4 39 3" xfId="4932"/>
    <cellStyle name="40% - Ênfase4 4" xfId="1946"/>
    <cellStyle name="40% - Ênfase4 4 2" xfId="3916"/>
    <cellStyle name="40% - Ênfase4 4 2 2" xfId="10510"/>
    <cellStyle name="40% - Ênfase4 4 2 2 2" xfId="11947"/>
    <cellStyle name="40% - Ênfase4 4 2 3" xfId="4934"/>
    <cellStyle name="40% - Ênfase4 4 3" xfId="7214"/>
    <cellStyle name="40% - Ênfase4 4 3 2" xfId="10679"/>
    <cellStyle name="40% - Ênfase4 4 3 2 2" xfId="11948"/>
    <cellStyle name="40% - Ênfase4 4 4" xfId="8006"/>
    <cellStyle name="40% - Ênfase4 4 4 2" xfId="11949"/>
    <cellStyle name="40% - Ênfase4 4 5" xfId="4933"/>
    <cellStyle name="40% - Ênfase4 40" xfId="2676"/>
    <cellStyle name="40% - Ênfase4 40 2" xfId="9326"/>
    <cellStyle name="40% - Ênfase4 40 2 2" xfId="11950"/>
    <cellStyle name="40% - Ênfase4 40 3" xfId="4935"/>
    <cellStyle name="40% - Ênfase4 41" xfId="2677"/>
    <cellStyle name="40% - Ênfase4 41 2" xfId="9327"/>
    <cellStyle name="40% - Ênfase4 41 2 2" xfId="11951"/>
    <cellStyle name="40% - Ênfase4 41 3" xfId="4936"/>
    <cellStyle name="40% - Ênfase4 42" xfId="2678"/>
    <cellStyle name="40% - Ênfase4 42 2" xfId="9328"/>
    <cellStyle name="40% - Ênfase4 42 2 2" xfId="11952"/>
    <cellStyle name="40% - Ênfase4 42 3" xfId="4937"/>
    <cellStyle name="40% - Ênfase4 43" xfId="2679"/>
    <cellStyle name="40% - Ênfase4 43 2" xfId="9329"/>
    <cellStyle name="40% - Ênfase4 43 2 2" xfId="11953"/>
    <cellStyle name="40% - Ênfase4 43 3" xfId="4938"/>
    <cellStyle name="40% - Ênfase4 44" xfId="2680"/>
    <cellStyle name="40% - Ênfase4 44 2" xfId="9330"/>
    <cellStyle name="40% - Ênfase4 44 2 2" xfId="11954"/>
    <cellStyle name="40% - Ênfase4 44 3" xfId="4939"/>
    <cellStyle name="40% - Ênfase4 45" xfId="2681"/>
    <cellStyle name="40% - Ênfase4 45 2" xfId="9331"/>
    <cellStyle name="40% - Ênfase4 45 2 2" xfId="11955"/>
    <cellStyle name="40% - Ênfase4 45 3" xfId="4940"/>
    <cellStyle name="40% - Ênfase4 46" xfId="2682"/>
    <cellStyle name="40% - Ênfase4 46 2" xfId="9332"/>
    <cellStyle name="40% - Ênfase4 46 2 2" xfId="11956"/>
    <cellStyle name="40% - Ênfase4 46 3" xfId="4941"/>
    <cellStyle name="40% - Ênfase4 47" xfId="2683"/>
    <cellStyle name="40% - Ênfase4 47 2" xfId="9333"/>
    <cellStyle name="40% - Ênfase4 47 2 2" xfId="11957"/>
    <cellStyle name="40% - Ênfase4 47 3" xfId="4942"/>
    <cellStyle name="40% - Ênfase4 48" xfId="2684"/>
    <cellStyle name="40% - Ênfase4 48 2" xfId="9334"/>
    <cellStyle name="40% - Ênfase4 48 2 2" xfId="11958"/>
    <cellStyle name="40% - Ênfase4 48 3" xfId="4943"/>
    <cellStyle name="40% - Ênfase4 49" xfId="2685"/>
    <cellStyle name="40% - Ênfase4 49 2" xfId="7215"/>
    <cellStyle name="40% - Ênfase4 49 2 2" xfId="10680"/>
    <cellStyle name="40% - Ênfase4 49 2 2 2" xfId="11959"/>
    <cellStyle name="40% - Ênfase4 49 3" xfId="9335"/>
    <cellStyle name="40% - Ênfase4 49 3 2" xfId="11960"/>
    <cellStyle name="40% - Ênfase4 49 4" xfId="4944"/>
    <cellStyle name="40% - Ênfase4 5" xfId="1947"/>
    <cellStyle name="40% - Ênfase4 5 2" xfId="3901"/>
    <cellStyle name="40% - Ênfase4 5 2 10" xfId="21172"/>
    <cellStyle name="40% - Ênfase4 5 2 10 2" xfId="28850"/>
    <cellStyle name="40% - Ênfase4 5 2 11" xfId="26899"/>
    <cellStyle name="40% - Ênfase4 5 2 12" xfId="27632"/>
    <cellStyle name="40% - Ênfase4 5 2 13" xfId="19954"/>
    <cellStyle name="40% - Ênfase4 5 2 2" xfId="4110"/>
    <cellStyle name="40% - Ênfase4 5 2 2 10" xfId="21226"/>
    <cellStyle name="40% - Ênfase4 5 2 2 10 2" xfId="28904"/>
    <cellStyle name="40% - Ênfase4 5 2 2 11" xfId="26900"/>
    <cellStyle name="40% - Ênfase4 5 2 2 12" xfId="27688"/>
    <cellStyle name="40% - Ênfase4 5 2 2 13" xfId="20010"/>
    <cellStyle name="40% - Ênfase4 5 2 2 2" xfId="4305"/>
    <cellStyle name="40% - Ênfase4 5 2 2 2 10" xfId="26901"/>
    <cellStyle name="40% - Ênfase4 5 2 2 2 11" xfId="27783"/>
    <cellStyle name="40% - Ênfase4 5 2 2 2 12" xfId="20105"/>
    <cellStyle name="40% - Ênfase4 5 2 2 2 2" xfId="15113"/>
    <cellStyle name="40% - Ênfase4 5 2 2 2 2 2" xfId="16394"/>
    <cellStyle name="40% - Ênfase4 5 2 2 2 2 2 2" xfId="18508"/>
    <cellStyle name="40% - Ênfase4 5 2 2 2 2 2 2 2" xfId="32904"/>
    <cellStyle name="40% - Ênfase4 5 2 2 2 2 2 2 3" xfId="25226"/>
    <cellStyle name="40% - Ênfase4 5 2 2 2 2 2 3" xfId="19761"/>
    <cellStyle name="40% - Ênfase4 5 2 2 2 2 2 3 2" xfId="34154"/>
    <cellStyle name="40% - Ênfase4 5 2 2 2 2 2 3 3" xfId="26476"/>
    <cellStyle name="40% - Ênfase4 5 2 2 2 2 2 4" xfId="23119"/>
    <cellStyle name="40% - Ênfase4 5 2 2 2 2 2 4 2" xfId="30797"/>
    <cellStyle name="40% - Ênfase4 5 2 2 2 2 2 5" xfId="28691"/>
    <cellStyle name="40% - Ênfase4 5 2 2 2 2 2 6" xfId="21013"/>
    <cellStyle name="40% - Ênfase4 5 2 2 2 2 3" xfId="15753"/>
    <cellStyle name="40% - Ênfase4 5 2 2 2 2 3 2" xfId="17883"/>
    <cellStyle name="40% - Ênfase4 5 2 2 2 2 3 2 2" xfId="32279"/>
    <cellStyle name="40% - Ênfase4 5 2 2 2 2 3 2 3" xfId="24601"/>
    <cellStyle name="40% - Ênfase4 5 2 2 2 2 3 3" xfId="30172"/>
    <cellStyle name="40% - Ênfase4 5 2 2 2 2 3 4" xfId="22494"/>
    <cellStyle name="40% - Ênfase4 5 2 2 2 2 4" xfId="17258"/>
    <cellStyle name="40% - Ênfase4 5 2 2 2 2 4 2" xfId="31654"/>
    <cellStyle name="40% - Ênfase4 5 2 2 2 2 4 3" xfId="23976"/>
    <cellStyle name="40% - Ênfase4 5 2 2 2 2 5" xfId="19136"/>
    <cellStyle name="40% - Ênfase4 5 2 2 2 2 5 2" xfId="33529"/>
    <cellStyle name="40% - Ênfase4 5 2 2 2 2 5 3" xfId="25851"/>
    <cellStyle name="40% - Ênfase4 5 2 2 2 2 6" xfId="21869"/>
    <cellStyle name="40% - Ênfase4 5 2 2 2 2 6 2" xfId="29547"/>
    <cellStyle name="40% - Ênfase4 5 2 2 2 2 7" xfId="26902"/>
    <cellStyle name="40% - Ênfase4 5 2 2 2 2 8" xfId="28066"/>
    <cellStyle name="40% - Ênfase4 5 2 2 2 2 9" xfId="20388"/>
    <cellStyle name="40% - Ênfase4 5 2 2 2 3" xfId="15022"/>
    <cellStyle name="40% - Ênfase4 5 2 2 2 3 2" xfId="16304"/>
    <cellStyle name="40% - Ênfase4 5 2 2 2 3 2 2" xfId="18418"/>
    <cellStyle name="40% - Ênfase4 5 2 2 2 3 2 2 2" xfId="32814"/>
    <cellStyle name="40% - Ênfase4 5 2 2 2 3 2 2 3" xfId="25136"/>
    <cellStyle name="40% - Ênfase4 5 2 2 2 3 2 3" xfId="19671"/>
    <cellStyle name="40% - Ênfase4 5 2 2 2 3 2 3 2" xfId="34064"/>
    <cellStyle name="40% - Ênfase4 5 2 2 2 3 2 3 3" xfId="26386"/>
    <cellStyle name="40% - Ênfase4 5 2 2 2 3 2 4" xfId="23029"/>
    <cellStyle name="40% - Ênfase4 5 2 2 2 3 2 4 2" xfId="30707"/>
    <cellStyle name="40% - Ênfase4 5 2 2 2 3 2 5" xfId="28601"/>
    <cellStyle name="40% - Ênfase4 5 2 2 2 3 2 6" xfId="20923"/>
    <cellStyle name="40% - Ênfase4 5 2 2 2 3 3" xfId="15663"/>
    <cellStyle name="40% - Ênfase4 5 2 2 2 3 3 2" xfId="17793"/>
    <cellStyle name="40% - Ênfase4 5 2 2 2 3 3 2 2" xfId="32189"/>
    <cellStyle name="40% - Ênfase4 5 2 2 2 3 3 2 3" xfId="24511"/>
    <cellStyle name="40% - Ênfase4 5 2 2 2 3 3 3" xfId="30082"/>
    <cellStyle name="40% - Ênfase4 5 2 2 2 3 3 4" xfId="22404"/>
    <cellStyle name="40% - Ênfase4 5 2 2 2 3 4" xfId="17168"/>
    <cellStyle name="40% - Ênfase4 5 2 2 2 3 4 2" xfId="31564"/>
    <cellStyle name="40% - Ênfase4 5 2 2 2 3 4 3" xfId="23886"/>
    <cellStyle name="40% - Ênfase4 5 2 2 2 3 5" xfId="19046"/>
    <cellStyle name="40% - Ênfase4 5 2 2 2 3 5 2" xfId="33439"/>
    <cellStyle name="40% - Ênfase4 5 2 2 2 3 5 3" xfId="25761"/>
    <cellStyle name="40% - Ênfase4 5 2 2 2 3 6" xfId="21779"/>
    <cellStyle name="40% - Ênfase4 5 2 2 2 3 6 2" xfId="29457"/>
    <cellStyle name="40% - Ênfase4 5 2 2 2 3 7" xfId="26903"/>
    <cellStyle name="40% - Ênfase4 5 2 2 2 3 8" xfId="27976"/>
    <cellStyle name="40% - Ênfase4 5 2 2 2 3 9" xfId="20298"/>
    <cellStyle name="40% - Ênfase4 5 2 2 2 4" xfId="15231"/>
    <cellStyle name="40% - Ênfase4 5 2 2 2 4 2" xfId="16504"/>
    <cellStyle name="40% - Ênfase4 5 2 2 2 4 2 2" xfId="18618"/>
    <cellStyle name="40% - Ênfase4 5 2 2 2 4 2 2 2" xfId="33014"/>
    <cellStyle name="40% - Ênfase4 5 2 2 2 4 2 2 3" xfId="25336"/>
    <cellStyle name="40% - Ênfase4 5 2 2 2 4 2 3" xfId="19871"/>
    <cellStyle name="40% - Ênfase4 5 2 2 2 4 2 3 2" xfId="34264"/>
    <cellStyle name="40% - Ênfase4 5 2 2 2 4 2 3 3" xfId="26586"/>
    <cellStyle name="40% - Ênfase4 5 2 2 2 4 2 4" xfId="23229"/>
    <cellStyle name="40% - Ênfase4 5 2 2 2 4 2 4 2" xfId="30907"/>
    <cellStyle name="40% - Ênfase4 5 2 2 2 4 2 5" xfId="28801"/>
    <cellStyle name="40% - Ênfase4 5 2 2 2 4 2 6" xfId="21123"/>
    <cellStyle name="40% - Ênfase4 5 2 2 2 4 3" xfId="15863"/>
    <cellStyle name="40% - Ênfase4 5 2 2 2 4 3 2" xfId="17993"/>
    <cellStyle name="40% - Ênfase4 5 2 2 2 4 3 2 2" xfId="32389"/>
    <cellStyle name="40% - Ênfase4 5 2 2 2 4 3 2 3" xfId="24711"/>
    <cellStyle name="40% - Ênfase4 5 2 2 2 4 3 3" xfId="30282"/>
    <cellStyle name="40% - Ênfase4 5 2 2 2 4 3 4" xfId="22604"/>
    <cellStyle name="40% - Ênfase4 5 2 2 2 4 4" xfId="17368"/>
    <cellStyle name="40% - Ênfase4 5 2 2 2 4 4 2" xfId="31764"/>
    <cellStyle name="40% - Ênfase4 5 2 2 2 4 4 3" xfId="24086"/>
    <cellStyle name="40% - Ênfase4 5 2 2 2 4 5" xfId="19246"/>
    <cellStyle name="40% - Ênfase4 5 2 2 2 4 5 2" xfId="33639"/>
    <cellStyle name="40% - Ênfase4 5 2 2 2 4 5 3" xfId="25961"/>
    <cellStyle name="40% - Ênfase4 5 2 2 2 4 6" xfId="21979"/>
    <cellStyle name="40% - Ênfase4 5 2 2 2 4 6 2" xfId="29657"/>
    <cellStyle name="40% - Ênfase4 5 2 2 2 4 7" xfId="26904"/>
    <cellStyle name="40% - Ênfase4 5 2 2 2 4 8" xfId="28176"/>
    <cellStyle name="40% - Ênfase4 5 2 2 2 4 9" xfId="20498"/>
    <cellStyle name="40% - Ênfase4 5 2 2 2 5" xfId="11961"/>
    <cellStyle name="40% - Ênfase4 5 2 2 2 5 2" xfId="16095"/>
    <cellStyle name="40% - Ênfase4 5 2 2 2 5 2 2" xfId="18225"/>
    <cellStyle name="40% - Ênfase4 5 2 2 2 5 2 2 2" xfId="32621"/>
    <cellStyle name="40% - Ênfase4 5 2 2 2 5 2 2 3" xfId="24943"/>
    <cellStyle name="40% - Ênfase4 5 2 2 2 5 2 3" xfId="30514"/>
    <cellStyle name="40% - Ênfase4 5 2 2 2 5 2 4" xfId="22836"/>
    <cellStyle name="40% - Ênfase4 5 2 2 2 5 3" xfId="16986"/>
    <cellStyle name="40% - Ênfase4 5 2 2 2 5 3 2" xfId="31383"/>
    <cellStyle name="40% - Ênfase4 5 2 2 2 5 3 3" xfId="23705"/>
    <cellStyle name="40% - Ênfase4 5 2 2 2 5 4" xfId="19478"/>
    <cellStyle name="40% - Ênfase4 5 2 2 2 5 4 2" xfId="33871"/>
    <cellStyle name="40% - Ênfase4 5 2 2 2 5 4 3" xfId="26193"/>
    <cellStyle name="40% - Ênfase4 5 2 2 2 5 5" xfId="21598"/>
    <cellStyle name="40% - Ênfase4 5 2 2 2 5 5 2" xfId="29276"/>
    <cellStyle name="40% - Ênfase4 5 2 2 2 5 6" xfId="26905"/>
    <cellStyle name="40% - Ênfase4 5 2 2 2 5 7" xfId="28408"/>
    <cellStyle name="40% - Ênfase4 5 2 2 2 5 8" xfId="20730"/>
    <cellStyle name="40% - Ênfase4 5 2 2 2 6" xfId="15469"/>
    <cellStyle name="40% - Ênfase4 5 2 2 2 6 2" xfId="17600"/>
    <cellStyle name="40% - Ênfase4 5 2 2 2 6 2 2" xfId="31996"/>
    <cellStyle name="40% - Ênfase4 5 2 2 2 6 2 3" xfId="24318"/>
    <cellStyle name="40% - Ênfase4 5 2 2 2 6 3" xfId="29889"/>
    <cellStyle name="40% - Ênfase4 5 2 2 2 6 4" xfId="22211"/>
    <cellStyle name="40% - Ênfase4 5 2 2 2 7" xfId="16758"/>
    <cellStyle name="40% - Ênfase4 5 2 2 2 7 2" xfId="31155"/>
    <cellStyle name="40% - Ênfase4 5 2 2 2 7 3" xfId="23477"/>
    <cellStyle name="40% - Ênfase4 5 2 2 2 8" xfId="18852"/>
    <cellStyle name="40% - Ênfase4 5 2 2 2 8 2" xfId="33246"/>
    <cellStyle name="40% - Ênfase4 5 2 2 2 8 3" xfId="25568"/>
    <cellStyle name="40% - Ênfase4 5 2 2 2 9" xfId="21358"/>
    <cellStyle name="40% - Ênfase4 5 2 2 2 9 2" xfId="29036"/>
    <cellStyle name="40% - Ênfase4 5 2 2 3" xfId="10496"/>
    <cellStyle name="40% - Ênfase4 5 2 2 3 10" xfId="20071"/>
    <cellStyle name="40% - Ênfase4 5 2 2 3 2" xfId="15070"/>
    <cellStyle name="40% - Ênfase4 5 2 2 3 2 2" xfId="16351"/>
    <cellStyle name="40% - Ênfase4 5 2 2 3 2 2 2" xfId="18465"/>
    <cellStyle name="40% - Ênfase4 5 2 2 3 2 2 2 2" xfId="32861"/>
    <cellStyle name="40% - Ênfase4 5 2 2 3 2 2 2 3" xfId="25183"/>
    <cellStyle name="40% - Ênfase4 5 2 2 3 2 2 3" xfId="19718"/>
    <cellStyle name="40% - Ênfase4 5 2 2 3 2 2 3 2" xfId="34111"/>
    <cellStyle name="40% - Ênfase4 5 2 2 3 2 2 3 3" xfId="26433"/>
    <cellStyle name="40% - Ênfase4 5 2 2 3 2 2 4" xfId="23076"/>
    <cellStyle name="40% - Ênfase4 5 2 2 3 2 2 4 2" xfId="30754"/>
    <cellStyle name="40% - Ênfase4 5 2 2 3 2 2 5" xfId="28648"/>
    <cellStyle name="40% - Ênfase4 5 2 2 3 2 2 6" xfId="20970"/>
    <cellStyle name="40% - Ênfase4 5 2 2 3 2 3" xfId="15710"/>
    <cellStyle name="40% - Ênfase4 5 2 2 3 2 3 2" xfId="17840"/>
    <cellStyle name="40% - Ênfase4 5 2 2 3 2 3 2 2" xfId="32236"/>
    <cellStyle name="40% - Ênfase4 5 2 2 3 2 3 2 3" xfId="24558"/>
    <cellStyle name="40% - Ênfase4 5 2 2 3 2 3 3" xfId="30129"/>
    <cellStyle name="40% - Ênfase4 5 2 2 3 2 3 4" xfId="22451"/>
    <cellStyle name="40% - Ênfase4 5 2 2 3 2 4" xfId="17215"/>
    <cellStyle name="40% - Ênfase4 5 2 2 3 2 4 2" xfId="31611"/>
    <cellStyle name="40% - Ênfase4 5 2 2 3 2 4 3" xfId="23933"/>
    <cellStyle name="40% - Ênfase4 5 2 2 3 2 5" xfId="19093"/>
    <cellStyle name="40% - Ênfase4 5 2 2 3 2 5 2" xfId="33486"/>
    <cellStyle name="40% - Ênfase4 5 2 2 3 2 5 3" xfId="25808"/>
    <cellStyle name="40% - Ênfase4 5 2 2 3 2 6" xfId="21826"/>
    <cellStyle name="40% - Ênfase4 5 2 2 3 2 6 2" xfId="29504"/>
    <cellStyle name="40% - Ênfase4 5 2 2 3 2 7" xfId="26907"/>
    <cellStyle name="40% - Ênfase4 5 2 2 3 2 8" xfId="28023"/>
    <cellStyle name="40% - Ênfase4 5 2 2 3 2 9" xfId="20345"/>
    <cellStyle name="40% - Ênfase4 5 2 2 3 3" xfId="16061"/>
    <cellStyle name="40% - Ênfase4 5 2 2 3 3 2" xfId="18191"/>
    <cellStyle name="40% - Ênfase4 5 2 2 3 3 2 2" xfId="32587"/>
    <cellStyle name="40% - Ênfase4 5 2 2 3 3 2 3" xfId="24909"/>
    <cellStyle name="40% - Ênfase4 5 2 2 3 3 3" xfId="19444"/>
    <cellStyle name="40% - Ênfase4 5 2 2 3 3 3 2" xfId="33837"/>
    <cellStyle name="40% - Ênfase4 5 2 2 3 3 3 3" xfId="26159"/>
    <cellStyle name="40% - Ênfase4 5 2 2 3 3 4" xfId="22802"/>
    <cellStyle name="40% - Ênfase4 5 2 2 3 3 4 2" xfId="30480"/>
    <cellStyle name="40% - Ênfase4 5 2 2 3 3 5" xfId="28374"/>
    <cellStyle name="40% - Ênfase4 5 2 2 3 3 6" xfId="20696"/>
    <cellStyle name="40% - Ênfase4 5 2 2 3 4" xfId="15435"/>
    <cellStyle name="40% - Ênfase4 5 2 2 3 4 2" xfId="17566"/>
    <cellStyle name="40% - Ênfase4 5 2 2 3 4 2 2" xfId="31962"/>
    <cellStyle name="40% - Ênfase4 5 2 2 3 4 2 3" xfId="24284"/>
    <cellStyle name="40% - Ênfase4 5 2 2 3 4 3" xfId="29855"/>
    <cellStyle name="40% - Ênfase4 5 2 2 3 4 4" xfId="22177"/>
    <cellStyle name="40% - Ênfase4 5 2 2 3 5" xfId="16952"/>
    <cellStyle name="40% - Ênfase4 5 2 2 3 5 2" xfId="31349"/>
    <cellStyle name="40% - Ênfase4 5 2 2 3 5 3" xfId="23671"/>
    <cellStyle name="40% - Ênfase4 5 2 2 3 6" xfId="18818"/>
    <cellStyle name="40% - Ênfase4 5 2 2 3 6 2" xfId="33212"/>
    <cellStyle name="40% - Ênfase4 5 2 2 3 6 3" xfId="25534"/>
    <cellStyle name="40% - Ênfase4 5 2 2 3 7" xfId="21564"/>
    <cellStyle name="40% - Ênfase4 5 2 2 3 7 2" xfId="29242"/>
    <cellStyle name="40% - Ênfase4 5 2 2 3 8" xfId="26906"/>
    <cellStyle name="40% - Ênfase4 5 2 2 3 9" xfId="27749"/>
    <cellStyle name="40% - Ênfase4 5 2 2 4" xfId="14990"/>
    <cellStyle name="40% - Ênfase4 5 2 2 4 2" xfId="16272"/>
    <cellStyle name="40% - Ênfase4 5 2 2 4 2 2" xfId="18386"/>
    <cellStyle name="40% - Ênfase4 5 2 2 4 2 2 2" xfId="32782"/>
    <cellStyle name="40% - Ênfase4 5 2 2 4 2 2 3" xfId="25104"/>
    <cellStyle name="40% - Ênfase4 5 2 2 4 2 3" xfId="19639"/>
    <cellStyle name="40% - Ênfase4 5 2 2 4 2 3 2" xfId="34032"/>
    <cellStyle name="40% - Ênfase4 5 2 2 4 2 3 3" xfId="26354"/>
    <cellStyle name="40% - Ênfase4 5 2 2 4 2 4" xfId="22997"/>
    <cellStyle name="40% - Ênfase4 5 2 2 4 2 4 2" xfId="30675"/>
    <cellStyle name="40% - Ênfase4 5 2 2 4 2 5" xfId="28569"/>
    <cellStyle name="40% - Ênfase4 5 2 2 4 2 6" xfId="20891"/>
    <cellStyle name="40% - Ênfase4 5 2 2 4 3" xfId="15631"/>
    <cellStyle name="40% - Ênfase4 5 2 2 4 3 2" xfId="17761"/>
    <cellStyle name="40% - Ênfase4 5 2 2 4 3 2 2" xfId="32157"/>
    <cellStyle name="40% - Ênfase4 5 2 2 4 3 2 3" xfId="24479"/>
    <cellStyle name="40% - Ênfase4 5 2 2 4 3 3" xfId="30050"/>
    <cellStyle name="40% - Ênfase4 5 2 2 4 3 4" xfId="22372"/>
    <cellStyle name="40% - Ênfase4 5 2 2 4 4" xfId="17136"/>
    <cellStyle name="40% - Ênfase4 5 2 2 4 4 2" xfId="31532"/>
    <cellStyle name="40% - Ênfase4 5 2 2 4 4 3" xfId="23854"/>
    <cellStyle name="40% - Ênfase4 5 2 2 4 5" xfId="19014"/>
    <cellStyle name="40% - Ênfase4 5 2 2 4 5 2" xfId="33407"/>
    <cellStyle name="40% - Ênfase4 5 2 2 4 5 3" xfId="25729"/>
    <cellStyle name="40% - Ênfase4 5 2 2 4 6" xfId="21747"/>
    <cellStyle name="40% - Ênfase4 5 2 2 4 6 2" xfId="29425"/>
    <cellStyle name="40% - Ênfase4 5 2 2 4 7" xfId="26908"/>
    <cellStyle name="40% - Ênfase4 5 2 2 4 8" xfId="27944"/>
    <cellStyle name="40% - Ênfase4 5 2 2 4 9" xfId="20266"/>
    <cellStyle name="40% - Ênfase4 5 2 2 5" xfId="15196"/>
    <cellStyle name="40% - Ênfase4 5 2 2 5 2" xfId="16470"/>
    <cellStyle name="40% - Ênfase4 5 2 2 5 2 2" xfId="18584"/>
    <cellStyle name="40% - Ênfase4 5 2 2 5 2 2 2" xfId="32980"/>
    <cellStyle name="40% - Ênfase4 5 2 2 5 2 2 3" xfId="25302"/>
    <cellStyle name="40% - Ênfase4 5 2 2 5 2 3" xfId="19837"/>
    <cellStyle name="40% - Ênfase4 5 2 2 5 2 3 2" xfId="34230"/>
    <cellStyle name="40% - Ênfase4 5 2 2 5 2 3 3" xfId="26552"/>
    <cellStyle name="40% - Ênfase4 5 2 2 5 2 4" xfId="23195"/>
    <cellStyle name="40% - Ênfase4 5 2 2 5 2 4 2" xfId="30873"/>
    <cellStyle name="40% - Ênfase4 5 2 2 5 2 5" xfId="28767"/>
    <cellStyle name="40% - Ênfase4 5 2 2 5 2 6" xfId="21089"/>
    <cellStyle name="40% - Ênfase4 5 2 2 5 3" xfId="15829"/>
    <cellStyle name="40% - Ênfase4 5 2 2 5 3 2" xfId="17959"/>
    <cellStyle name="40% - Ênfase4 5 2 2 5 3 2 2" xfId="32355"/>
    <cellStyle name="40% - Ênfase4 5 2 2 5 3 2 3" xfId="24677"/>
    <cellStyle name="40% - Ênfase4 5 2 2 5 3 3" xfId="30248"/>
    <cellStyle name="40% - Ênfase4 5 2 2 5 3 4" xfId="22570"/>
    <cellStyle name="40% - Ênfase4 5 2 2 5 4" xfId="17334"/>
    <cellStyle name="40% - Ênfase4 5 2 2 5 4 2" xfId="31730"/>
    <cellStyle name="40% - Ênfase4 5 2 2 5 4 3" xfId="24052"/>
    <cellStyle name="40% - Ênfase4 5 2 2 5 5" xfId="19212"/>
    <cellStyle name="40% - Ênfase4 5 2 2 5 5 2" xfId="33605"/>
    <cellStyle name="40% - Ênfase4 5 2 2 5 5 3" xfId="25927"/>
    <cellStyle name="40% - Ênfase4 5 2 2 5 6" xfId="21945"/>
    <cellStyle name="40% - Ênfase4 5 2 2 5 6 2" xfId="29623"/>
    <cellStyle name="40% - Ênfase4 5 2 2 5 7" xfId="26909"/>
    <cellStyle name="40% - Ênfase4 5 2 2 5 8" xfId="28142"/>
    <cellStyle name="40% - Ênfase4 5 2 2 5 9" xfId="20464"/>
    <cellStyle name="40% - Ênfase4 5 2 2 6" xfId="4447"/>
    <cellStyle name="40% - Ênfase4 5 2 2 6 2" xfId="16000"/>
    <cellStyle name="40% - Ênfase4 5 2 2 6 2 2" xfId="18130"/>
    <cellStyle name="40% - Ênfase4 5 2 2 6 2 2 2" xfId="32526"/>
    <cellStyle name="40% - Ênfase4 5 2 2 6 2 2 3" xfId="24848"/>
    <cellStyle name="40% - Ênfase4 5 2 2 6 2 3" xfId="30419"/>
    <cellStyle name="40% - Ênfase4 5 2 2 6 2 4" xfId="22741"/>
    <cellStyle name="40% - Ênfase4 5 2 2 6 3" xfId="16891"/>
    <cellStyle name="40% - Ênfase4 5 2 2 6 3 2" xfId="31288"/>
    <cellStyle name="40% - Ênfase4 5 2 2 6 3 3" xfId="23610"/>
    <cellStyle name="40% - Ênfase4 5 2 2 6 4" xfId="19383"/>
    <cellStyle name="40% - Ênfase4 5 2 2 6 4 2" xfId="33776"/>
    <cellStyle name="40% - Ênfase4 5 2 2 6 4 3" xfId="26098"/>
    <cellStyle name="40% - Ênfase4 5 2 2 6 5" xfId="21503"/>
    <cellStyle name="40% - Ênfase4 5 2 2 6 5 2" xfId="29181"/>
    <cellStyle name="40% - Ênfase4 5 2 2 6 6" xfId="26910"/>
    <cellStyle name="40% - Ênfase4 5 2 2 6 7" xfId="28313"/>
    <cellStyle name="40% - Ênfase4 5 2 2 6 8" xfId="20635"/>
    <cellStyle name="40% - Ênfase4 5 2 2 7" xfId="15373"/>
    <cellStyle name="40% - Ênfase4 5 2 2 7 2" xfId="17505"/>
    <cellStyle name="40% - Ênfase4 5 2 2 7 2 2" xfId="31901"/>
    <cellStyle name="40% - Ênfase4 5 2 2 7 2 3" xfId="24223"/>
    <cellStyle name="40% - Ênfase4 5 2 2 7 3" xfId="29794"/>
    <cellStyle name="40% - Ênfase4 5 2 2 7 4" xfId="22116"/>
    <cellStyle name="40% - Ênfase4 5 2 2 8" xfId="16626"/>
    <cellStyle name="40% - Ênfase4 5 2 2 8 2" xfId="31023"/>
    <cellStyle name="40% - Ênfase4 5 2 2 8 3" xfId="23345"/>
    <cellStyle name="40% - Ênfase4 5 2 2 9" xfId="18756"/>
    <cellStyle name="40% - Ênfase4 5 2 2 9 2" xfId="33151"/>
    <cellStyle name="40% - Ênfase4 5 2 2 9 3" xfId="25473"/>
    <cellStyle name="40% - Ênfase4 5 2 3" xfId="4236"/>
    <cellStyle name="40% - Ênfase4 5 2 3 10" xfId="27711"/>
    <cellStyle name="40% - Ênfase4 5 2 3 11" xfId="20033"/>
    <cellStyle name="40% - Ênfase4 5 2 3 2" xfId="15013"/>
    <cellStyle name="40% - Ênfase4 5 2 3 2 2" xfId="16295"/>
    <cellStyle name="40% - Ênfase4 5 2 3 2 2 2" xfId="18409"/>
    <cellStyle name="40% - Ênfase4 5 2 3 2 2 2 2" xfId="32805"/>
    <cellStyle name="40% - Ênfase4 5 2 3 2 2 2 3" xfId="25127"/>
    <cellStyle name="40% - Ênfase4 5 2 3 2 2 3" xfId="19662"/>
    <cellStyle name="40% - Ênfase4 5 2 3 2 2 3 2" xfId="34055"/>
    <cellStyle name="40% - Ênfase4 5 2 3 2 2 3 3" xfId="26377"/>
    <cellStyle name="40% - Ênfase4 5 2 3 2 2 4" xfId="23020"/>
    <cellStyle name="40% - Ênfase4 5 2 3 2 2 4 2" xfId="30698"/>
    <cellStyle name="40% - Ênfase4 5 2 3 2 2 5" xfId="28592"/>
    <cellStyle name="40% - Ênfase4 5 2 3 2 2 6" xfId="20914"/>
    <cellStyle name="40% - Ênfase4 5 2 3 2 3" xfId="15654"/>
    <cellStyle name="40% - Ênfase4 5 2 3 2 3 2" xfId="17784"/>
    <cellStyle name="40% - Ênfase4 5 2 3 2 3 2 2" xfId="32180"/>
    <cellStyle name="40% - Ênfase4 5 2 3 2 3 2 3" xfId="24502"/>
    <cellStyle name="40% - Ênfase4 5 2 3 2 3 3" xfId="30073"/>
    <cellStyle name="40% - Ênfase4 5 2 3 2 3 4" xfId="22395"/>
    <cellStyle name="40% - Ênfase4 5 2 3 2 4" xfId="17159"/>
    <cellStyle name="40% - Ênfase4 5 2 3 2 4 2" xfId="31555"/>
    <cellStyle name="40% - Ênfase4 5 2 3 2 4 3" xfId="23877"/>
    <cellStyle name="40% - Ênfase4 5 2 3 2 5" xfId="19037"/>
    <cellStyle name="40% - Ênfase4 5 2 3 2 5 2" xfId="33430"/>
    <cellStyle name="40% - Ênfase4 5 2 3 2 5 3" xfId="25752"/>
    <cellStyle name="40% - Ênfase4 5 2 3 2 6" xfId="21770"/>
    <cellStyle name="40% - Ênfase4 5 2 3 2 6 2" xfId="29448"/>
    <cellStyle name="40% - Ênfase4 5 2 3 2 7" xfId="26912"/>
    <cellStyle name="40% - Ênfase4 5 2 3 2 8" xfId="27967"/>
    <cellStyle name="40% - Ênfase4 5 2 3 2 9" xfId="20289"/>
    <cellStyle name="40% - Ênfase4 5 2 3 3" xfId="15126"/>
    <cellStyle name="40% - Ênfase4 5 2 3 3 2" xfId="16407"/>
    <cellStyle name="40% - Ênfase4 5 2 3 3 2 2" xfId="18521"/>
    <cellStyle name="40% - Ênfase4 5 2 3 3 2 2 2" xfId="32917"/>
    <cellStyle name="40% - Ênfase4 5 2 3 3 2 2 3" xfId="25239"/>
    <cellStyle name="40% - Ênfase4 5 2 3 3 2 3" xfId="19774"/>
    <cellStyle name="40% - Ênfase4 5 2 3 3 2 3 2" xfId="34167"/>
    <cellStyle name="40% - Ênfase4 5 2 3 3 2 3 3" xfId="26489"/>
    <cellStyle name="40% - Ênfase4 5 2 3 3 2 4" xfId="23132"/>
    <cellStyle name="40% - Ênfase4 5 2 3 3 2 4 2" xfId="30810"/>
    <cellStyle name="40% - Ênfase4 5 2 3 3 2 5" xfId="28704"/>
    <cellStyle name="40% - Ênfase4 5 2 3 3 2 6" xfId="21026"/>
    <cellStyle name="40% - Ênfase4 5 2 3 3 3" xfId="15766"/>
    <cellStyle name="40% - Ênfase4 5 2 3 3 3 2" xfId="17896"/>
    <cellStyle name="40% - Ênfase4 5 2 3 3 3 2 2" xfId="32292"/>
    <cellStyle name="40% - Ênfase4 5 2 3 3 3 2 3" xfId="24614"/>
    <cellStyle name="40% - Ênfase4 5 2 3 3 3 3" xfId="30185"/>
    <cellStyle name="40% - Ênfase4 5 2 3 3 3 4" xfId="22507"/>
    <cellStyle name="40% - Ênfase4 5 2 3 3 4" xfId="17271"/>
    <cellStyle name="40% - Ênfase4 5 2 3 3 4 2" xfId="31667"/>
    <cellStyle name="40% - Ênfase4 5 2 3 3 4 3" xfId="23989"/>
    <cellStyle name="40% - Ênfase4 5 2 3 3 5" xfId="19149"/>
    <cellStyle name="40% - Ênfase4 5 2 3 3 5 2" xfId="33542"/>
    <cellStyle name="40% - Ênfase4 5 2 3 3 5 3" xfId="25864"/>
    <cellStyle name="40% - Ênfase4 5 2 3 3 6" xfId="21882"/>
    <cellStyle name="40% - Ênfase4 5 2 3 3 6 2" xfId="29560"/>
    <cellStyle name="40% - Ênfase4 5 2 3 3 7" xfId="26913"/>
    <cellStyle name="40% - Ênfase4 5 2 3 3 8" xfId="28079"/>
    <cellStyle name="40% - Ênfase4 5 2 3 3 9" xfId="20401"/>
    <cellStyle name="40% - Ênfase4 5 2 3 4" xfId="4946"/>
    <cellStyle name="40% - Ênfase4 5 2 3 4 2" xfId="16023"/>
    <cellStyle name="40% - Ênfase4 5 2 3 4 2 2" xfId="18153"/>
    <cellStyle name="40% - Ênfase4 5 2 3 4 2 2 2" xfId="32549"/>
    <cellStyle name="40% - Ênfase4 5 2 3 4 2 2 3" xfId="24871"/>
    <cellStyle name="40% - Ênfase4 5 2 3 4 2 3" xfId="30442"/>
    <cellStyle name="40% - Ênfase4 5 2 3 4 2 4" xfId="22764"/>
    <cellStyle name="40% - Ênfase4 5 2 3 4 3" xfId="16914"/>
    <cellStyle name="40% - Ênfase4 5 2 3 4 3 2" xfId="31311"/>
    <cellStyle name="40% - Ênfase4 5 2 3 4 3 3" xfId="23633"/>
    <cellStyle name="40% - Ênfase4 5 2 3 4 4" xfId="19406"/>
    <cellStyle name="40% - Ênfase4 5 2 3 4 4 2" xfId="33799"/>
    <cellStyle name="40% - Ênfase4 5 2 3 4 4 3" xfId="26121"/>
    <cellStyle name="40% - Ênfase4 5 2 3 4 5" xfId="21526"/>
    <cellStyle name="40% - Ênfase4 5 2 3 4 5 2" xfId="29204"/>
    <cellStyle name="40% - Ênfase4 5 2 3 4 6" xfId="26914"/>
    <cellStyle name="40% - Ênfase4 5 2 3 4 7" xfId="28336"/>
    <cellStyle name="40% - Ênfase4 5 2 3 4 8" xfId="20658"/>
    <cellStyle name="40% - Ênfase4 5 2 3 5" xfId="15396"/>
    <cellStyle name="40% - Ênfase4 5 2 3 5 2" xfId="17528"/>
    <cellStyle name="40% - Ênfase4 5 2 3 5 2 2" xfId="31924"/>
    <cellStyle name="40% - Ênfase4 5 2 3 5 2 3" xfId="24246"/>
    <cellStyle name="40% - Ênfase4 5 2 3 5 3" xfId="29817"/>
    <cellStyle name="40% - Ênfase4 5 2 3 5 4" xfId="22139"/>
    <cellStyle name="40% - Ênfase4 5 2 3 6" xfId="16702"/>
    <cellStyle name="40% - Ênfase4 5 2 3 6 2" xfId="31099"/>
    <cellStyle name="40% - Ênfase4 5 2 3 6 3" xfId="23421"/>
    <cellStyle name="40% - Ênfase4 5 2 3 7" xfId="18779"/>
    <cellStyle name="40% - Ênfase4 5 2 3 7 2" xfId="33174"/>
    <cellStyle name="40% - Ênfase4 5 2 3 7 3" xfId="25496"/>
    <cellStyle name="40% - Ênfase4 5 2 3 8" xfId="21302"/>
    <cellStyle name="40% - Ênfase4 5 2 3 8 2" xfId="28980"/>
    <cellStyle name="40% - Ênfase4 5 2 3 9" xfId="26911"/>
    <cellStyle name="40% - Ênfase4 5 2 4" xfId="14934"/>
    <cellStyle name="40% - Ênfase4 5 2 4 2" xfId="16216"/>
    <cellStyle name="40% - Ênfase4 5 2 4 2 2" xfId="18330"/>
    <cellStyle name="40% - Ênfase4 5 2 4 2 2 2" xfId="32726"/>
    <cellStyle name="40% - Ênfase4 5 2 4 2 2 3" xfId="25048"/>
    <cellStyle name="40% - Ênfase4 5 2 4 2 3" xfId="19583"/>
    <cellStyle name="40% - Ênfase4 5 2 4 2 3 2" xfId="33976"/>
    <cellStyle name="40% - Ênfase4 5 2 4 2 3 3" xfId="26298"/>
    <cellStyle name="40% - Ênfase4 5 2 4 2 4" xfId="22941"/>
    <cellStyle name="40% - Ênfase4 5 2 4 2 4 2" xfId="30619"/>
    <cellStyle name="40% - Ênfase4 5 2 4 2 5" xfId="28513"/>
    <cellStyle name="40% - Ênfase4 5 2 4 2 6" xfId="20835"/>
    <cellStyle name="40% - Ênfase4 5 2 4 3" xfId="15575"/>
    <cellStyle name="40% - Ênfase4 5 2 4 3 2" xfId="17705"/>
    <cellStyle name="40% - Ênfase4 5 2 4 3 2 2" xfId="32101"/>
    <cellStyle name="40% - Ênfase4 5 2 4 3 2 3" xfId="24423"/>
    <cellStyle name="40% - Ênfase4 5 2 4 3 3" xfId="29994"/>
    <cellStyle name="40% - Ênfase4 5 2 4 3 4" xfId="22316"/>
    <cellStyle name="40% - Ênfase4 5 2 4 4" xfId="17080"/>
    <cellStyle name="40% - Ênfase4 5 2 4 4 2" xfId="31476"/>
    <cellStyle name="40% - Ênfase4 5 2 4 4 3" xfId="23798"/>
    <cellStyle name="40% - Ênfase4 5 2 4 5" xfId="18958"/>
    <cellStyle name="40% - Ênfase4 5 2 4 5 2" xfId="33351"/>
    <cellStyle name="40% - Ênfase4 5 2 4 5 3" xfId="25673"/>
    <cellStyle name="40% - Ênfase4 5 2 4 6" xfId="21691"/>
    <cellStyle name="40% - Ênfase4 5 2 4 6 2" xfId="29369"/>
    <cellStyle name="40% - Ênfase4 5 2 4 7" xfId="26915"/>
    <cellStyle name="40% - Ênfase4 5 2 4 8" xfId="27888"/>
    <cellStyle name="40% - Ênfase4 5 2 4 9" xfId="20210"/>
    <cellStyle name="40% - Ênfase4 5 2 5" xfId="15152"/>
    <cellStyle name="40% - Ênfase4 5 2 5 2" xfId="16432"/>
    <cellStyle name="40% - Ênfase4 5 2 5 2 2" xfId="18546"/>
    <cellStyle name="40% - Ênfase4 5 2 5 2 2 2" xfId="32942"/>
    <cellStyle name="40% - Ênfase4 5 2 5 2 2 3" xfId="25264"/>
    <cellStyle name="40% - Ênfase4 5 2 5 2 3" xfId="19799"/>
    <cellStyle name="40% - Ênfase4 5 2 5 2 3 2" xfId="34192"/>
    <cellStyle name="40% - Ênfase4 5 2 5 2 3 3" xfId="26514"/>
    <cellStyle name="40% - Ênfase4 5 2 5 2 4" xfId="23157"/>
    <cellStyle name="40% - Ênfase4 5 2 5 2 4 2" xfId="30835"/>
    <cellStyle name="40% - Ênfase4 5 2 5 2 5" xfId="28729"/>
    <cellStyle name="40% - Ênfase4 5 2 5 2 6" xfId="21051"/>
    <cellStyle name="40% - Ênfase4 5 2 5 3" xfId="15791"/>
    <cellStyle name="40% - Ênfase4 5 2 5 3 2" xfId="17921"/>
    <cellStyle name="40% - Ênfase4 5 2 5 3 2 2" xfId="32317"/>
    <cellStyle name="40% - Ênfase4 5 2 5 3 2 3" xfId="24639"/>
    <cellStyle name="40% - Ênfase4 5 2 5 3 3" xfId="30210"/>
    <cellStyle name="40% - Ênfase4 5 2 5 3 4" xfId="22532"/>
    <cellStyle name="40% - Ênfase4 5 2 5 4" xfId="17296"/>
    <cellStyle name="40% - Ênfase4 5 2 5 4 2" xfId="31692"/>
    <cellStyle name="40% - Ênfase4 5 2 5 4 3" xfId="24014"/>
    <cellStyle name="40% - Ênfase4 5 2 5 5" xfId="19174"/>
    <cellStyle name="40% - Ênfase4 5 2 5 5 2" xfId="33567"/>
    <cellStyle name="40% - Ênfase4 5 2 5 5 3" xfId="25889"/>
    <cellStyle name="40% - Ênfase4 5 2 5 6" xfId="21907"/>
    <cellStyle name="40% - Ênfase4 5 2 5 6 2" xfId="29585"/>
    <cellStyle name="40% - Ênfase4 5 2 5 7" xfId="26916"/>
    <cellStyle name="40% - Ênfase4 5 2 5 8" xfId="28104"/>
    <cellStyle name="40% - Ênfase4 5 2 5 9" xfId="20426"/>
    <cellStyle name="40% - Ênfase4 5 2 6" xfId="4391"/>
    <cellStyle name="40% - Ênfase4 5 2 6 2" xfId="15944"/>
    <cellStyle name="40% - Ênfase4 5 2 6 2 2" xfId="18074"/>
    <cellStyle name="40% - Ênfase4 5 2 6 2 2 2" xfId="32470"/>
    <cellStyle name="40% - Ênfase4 5 2 6 2 2 3" xfId="24792"/>
    <cellStyle name="40% - Ênfase4 5 2 6 2 3" xfId="30363"/>
    <cellStyle name="40% - Ênfase4 5 2 6 2 4" xfId="22685"/>
    <cellStyle name="40% - Ênfase4 5 2 6 3" xfId="16835"/>
    <cellStyle name="40% - Ênfase4 5 2 6 3 2" xfId="31232"/>
    <cellStyle name="40% - Ênfase4 5 2 6 3 3" xfId="23554"/>
    <cellStyle name="40% - Ênfase4 5 2 6 4" xfId="19327"/>
    <cellStyle name="40% - Ênfase4 5 2 6 4 2" xfId="33720"/>
    <cellStyle name="40% - Ênfase4 5 2 6 4 3" xfId="26042"/>
    <cellStyle name="40% - Ênfase4 5 2 6 5" xfId="21447"/>
    <cellStyle name="40% - Ênfase4 5 2 6 5 2" xfId="29125"/>
    <cellStyle name="40% - Ênfase4 5 2 6 6" xfId="26917"/>
    <cellStyle name="40% - Ênfase4 5 2 6 7" xfId="28257"/>
    <cellStyle name="40% - Ênfase4 5 2 6 8" xfId="20579"/>
    <cellStyle name="40% - Ênfase4 5 2 7" xfId="15317"/>
    <cellStyle name="40% - Ênfase4 5 2 7 2" xfId="17449"/>
    <cellStyle name="40% - Ênfase4 5 2 7 2 2" xfId="31845"/>
    <cellStyle name="40% - Ênfase4 5 2 7 2 3" xfId="24167"/>
    <cellStyle name="40% - Ênfase4 5 2 7 3" xfId="29738"/>
    <cellStyle name="40% - Ênfase4 5 2 7 4" xfId="22060"/>
    <cellStyle name="40% - Ênfase4 5 2 8" xfId="16572"/>
    <cellStyle name="40% - Ênfase4 5 2 8 2" xfId="30969"/>
    <cellStyle name="40% - Ênfase4 5 2 8 3" xfId="23291"/>
    <cellStyle name="40% - Ênfase4 5 2 9" xfId="18700"/>
    <cellStyle name="40% - Ênfase4 5 2 9 2" xfId="33095"/>
    <cellStyle name="40% - Ênfase4 5 2 9 3" xfId="25417"/>
    <cellStyle name="40% - Ênfase4 5 3" xfId="7216"/>
    <cellStyle name="40% - Ênfase4 5 3 10" xfId="26918"/>
    <cellStyle name="40% - Ênfase4 5 3 11" xfId="27732"/>
    <cellStyle name="40% - Ênfase4 5 3 12" xfId="20054"/>
    <cellStyle name="40% - Ênfase4 5 3 2" xfId="10681"/>
    <cellStyle name="40% - Ênfase4 5 3 2 10" xfId="26919"/>
    <cellStyle name="40% - Ênfase4 5 3 2 11" xfId="27762"/>
    <cellStyle name="40% - Ênfase4 5 3 2 12" xfId="20084"/>
    <cellStyle name="40% - Ênfase4 5 3 2 2" xfId="11962"/>
    <cellStyle name="40% - Ênfase4 5 3 2 2 10" xfId="27784"/>
    <cellStyle name="40% - Ênfase4 5 3 2 2 11" xfId="20106"/>
    <cellStyle name="40% - Ênfase4 5 3 2 2 2" xfId="15114"/>
    <cellStyle name="40% - Ênfase4 5 3 2 2 2 2" xfId="16395"/>
    <cellStyle name="40% - Ênfase4 5 3 2 2 2 2 2" xfId="18509"/>
    <cellStyle name="40% - Ênfase4 5 3 2 2 2 2 2 2" xfId="32905"/>
    <cellStyle name="40% - Ênfase4 5 3 2 2 2 2 2 3" xfId="25227"/>
    <cellStyle name="40% - Ênfase4 5 3 2 2 2 2 3" xfId="19762"/>
    <cellStyle name="40% - Ênfase4 5 3 2 2 2 2 3 2" xfId="34155"/>
    <cellStyle name="40% - Ênfase4 5 3 2 2 2 2 3 3" xfId="26477"/>
    <cellStyle name="40% - Ênfase4 5 3 2 2 2 2 4" xfId="23120"/>
    <cellStyle name="40% - Ênfase4 5 3 2 2 2 2 4 2" xfId="30798"/>
    <cellStyle name="40% - Ênfase4 5 3 2 2 2 2 5" xfId="28692"/>
    <cellStyle name="40% - Ênfase4 5 3 2 2 2 2 6" xfId="21014"/>
    <cellStyle name="40% - Ênfase4 5 3 2 2 2 3" xfId="15754"/>
    <cellStyle name="40% - Ênfase4 5 3 2 2 2 3 2" xfId="17884"/>
    <cellStyle name="40% - Ênfase4 5 3 2 2 2 3 2 2" xfId="32280"/>
    <cellStyle name="40% - Ênfase4 5 3 2 2 2 3 2 3" xfId="24602"/>
    <cellStyle name="40% - Ênfase4 5 3 2 2 2 3 3" xfId="30173"/>
    <cellStyle name="40% - Ênfase4 5 3 2 2 2 3 4" xfId="22495"/>
    <cellStyle name="40% - Ênfase4 5 3 2 2 2 4" xfId="17259"/>
    <cellStyle name="40% - Ênfase4 5 3 2 2 2 4 2" xfId="31655"/>
    <cellStyle name="40% - Ênfase4 5 3 2 2 2 4 3" xfId="23977"/>
    <cellStyle name="40% - Ênfase4 5 3 2 2 2 5" xfId="19137"/>
    <cellStyle name="40% - Ênfase4 5 3 2 2 2 5 2" xfId="33530"/>
    <cellStyle name="40% - Ênfase4 5 3 2 2 2 5 3" xfId="25852"/>
    <cellStyle name="40% - Ênfase4 5 3 2 2 2 6" xfId="21870"/>
    <cellStyle name="40% - Ênfase4 5 3 2 2 2 6 2" xfId="29548"/>
    <cellStyle name="40% - Ênfase4 5 3 2 2 2 7" xfId="26921"/>
    <cellStyle name="40% - Ênfase4 5 3 2 2 2 8" xfId="28067"/>
    <cellStyle name="40% - Ênfase4 5 3 2 2 2 9" xfId="20389"/>
    <cellStyle name="40% - Ênfase4 5 3 2 2 3" xfId="15232"/>
    <cellStyle name="40% - Ênfase4 5 3 2 2 3 2" xfId="16505"/>
    <cellStyle name="40% - Ênfase4 5 3 2 2 3 2 2" xfId="18619"/>
    <cellStyle name="40% - Ênfase4 5 3 2 2 3 2 2 2" xfId="33015"/>
    <cellStyle name="40% - Ênfase4 5 3 2 2 3 2 2 3" xfId="25337"/>
    <cellStyle name="40% - Ênfase4 5 3 2 2 3 2 3" xfId="19872"/>
    <cellStyle name="40% - Ênfase4 5 3 2 2 3 2 3 2" xfId="34265"/>
    <cellStyle name="40% - Ênfase4 5 3 2 2 3 2 3 3" xfId="26587"/>
    <cellStyle name="40% - Ênfase4 5 3 2 2 3 2 4" xfId="23230"/>
    <cellStyle name="40% - Ênfase4 5 3 2 2 3 2 4 2" xfId="30908"/>
    <cellStyle name="40% - Ênfase4 5 3 2 2 3 2 5" xfId="28802"/>
    <cellStyle name="40% - Ênfase4 5 3 2 2 3 2 6" xfId="21124"/>
    <cellStyle name="40% - Ênfase4 5 3 2 2 3 3" xfId="15864"/>
    <cellStyle name="40% - Ênfase4 5 3 2 2 3 3 2" xfId="17994"/>
    <cellStyle name="40% - Ênfase4 5 3 2 2 3 3 2 2" xfId="32390"/>
    <cellStyle name="40% - Ênfase4 5 3 2 2 3 3 2 3" xfId="24712"/>
    <cellStyle name="40% - Ênfase4 5 3 2 2 3 3 3" xfId="30283"/>
    <cellStyle name="40% - Ênfase4 5 3 2 2 3 3 4" xfId="22605"/>
    <cellStyle name="40% - Ênfase4 5 3 2 2 3 4" xfId="17369"/>
    <cellStyle name="40% - Ênfase4 5 3 2 2 3 4 2" xfId="31765"/>
    <cellStyle name="40% - Ênfase4 5 3 2 2 3 4 3" xfId="24087"/>
    <cellStyle name="40% - Ênfase4 5 3 2 2 3 5" xfId="19247"/>
    <cellStyle name="40% - Ênfase4 5 3 2 2 3 5 2" xfId="33640"/>
    <cellStyle name="40% - Ênfase4 5 3 2 2 3 5 3" xfId="25962"/>
    <cellStyle name="40% - Ênfase4 5 3 2 2 3 6" xfId="21980"/>
    <cellStyle name="40% - Ênfase4 5 3 2 2 3 6 2" xfId="29658"/>
    <cellStyle name="40% - Ênfase4 5 3 2 2 3 7" xfId="26922"/>
    <cellStyle name="40% - Ênfase4 5 3 2 2 3 8" xfId="28177"/>
    <cellStyle name="40% - Ênfase4 5 3 2 2 3 9" xfId="20499"/>
    <cellStyle name="40% - Ênfase4 5 3 2 2 4" xfId="16096"/>
    <cellStyle name="40% - Ênfase4 5 3 2 2 4 2" xfId="18226"/>
    <cellStyle name="40% - Ênfase4 5 3 2 2 4 2 2" xfId="32622"/>
    <cellStyle name="40% - Ênfase4 5 3 2 2 4 2 3" xfId="24944"/>
    <cellStyle name="40% - Ênfase4 5 3 2 2 4 3" xfId="19479"/>
    <cellStyle name="40% - Ênfase4 5 3 2 2 4 3 2" xfId="33872"/>
    <cellStyle name="40% - Ênfase4 5 3 2 2 4 3 3" xfId="26194"/>
    <cellStyle name="40% - Ênfase4 5 3 2 2 4 4" xfId="22837"/>
    <cellStyle name="40% - Ênfase4 5 3 2 2 4 4 2" xfId="30515"/>
    <cellStyle name="40% - Ênfase4 5 3 2 2 4 5" xfId="28409"/>
    <cellStyle name="40% - Ênfase4 5 3 2 2 4 6" xfId="20731"/>
    <cellStyle name="40% - Ênfase4 5 3 2 2 5" xfId="15470"/>
    <cellStyle name="40% - Ênfase4 5 3 2 2 5 2" xfId="17601"/>
    <cellStyle name="40% - Ênfase4 5 3 2 2 5 2 2" xfId="31997"/>
    <cellStyle name="40% - Ênfase4 5 3 2 2 5 2 3" xfId="24319"/>
    <cellStyle name="40% - Ênfase4 5 3 2 2 5 3" xfId="29890"/>
    <cellStyle name="40% - Ênfase4 5 3 2 2 5 4" xfId="22212"/>
    <cellStyle name="40% - Ênfase4 5 3 2 2 6" xfId="16987"/>
    <cellStyle name="40% - Ênfase4 5 3 2 2 6 2" xfId="31384"/>
    <cellStyle name="40% - Ênfase4 5 3 2 2 6 3" xfId="23706"/>
    <cellStyle name="40% - Ênfase4 5 3 2 2 7" xfId="18853"/>
    <cellStyle name="40% - Ênfase4 5 3 2 2 7 2" xfId="33247"/>
    <cellStyle name="40% - Ênfase4 5 3 2 2 7 3" xfId="25569"/>
    <cellStyle name="40% - Ênfase4 5 3 2 2 8" xfId="21599"/>
    <cellStyle name="40% - Ênfase4 5 3 2 2 8 2" xfId="29277"/>
    <cellStyle name="40% - Ênfase4 5 3 2 2 9" xfId="26920"/>
    <cellStyle name="40% - Ênfase4 5 3 2 3" xfId="15083"/>
    <cellStyle name="40% - Ênfase4 5 3 2 3 2" xfId="16364"/>
    <cellStyle name="40% - Ênfase4 5 3 2 3 2 2" xfId="18478"/>
    <cellStyle name="40% - Ênfase4 5 3 2 3 2 2 2" xfId="32874"/>
    <cellStyle name="40% - Ênfase4 5 3 2 3 2 2 3" xfId="25196"/>
    <cellStyle name="40% - Ênfase4 5 3 2 3 2 3" xfId="19731"/>
    <cellStyle name="40% - Ênfase4 5 3 2 3 2 3 2" xfId="34124"/>
    <cellStyle name="40% - Ênfase4 5 3 2 3 2 3 3" xfId="26446"/>
    <cellStyle name="40% - Ênfase4 5 3 2 3 2 4" xfId="23089"/>
    <cellStyle name="40% - Ênfase4 5 3 2 3 2 4 2" xfId="30767"/>
    <cellStyle name="40% - Ênfase4 5 3 2 3 2 5" xfId="28661"/>
    <cellStyle name="40% - Ênfase4 5 3 2 3 2 6" xfId="20983"/>
    <cellStyle name="40% - Ênfase4 5 3 2 3 3" xfId="15723"/>
    <cellStyle name="40% - Ênfase4 5 3 2 3 3 2" xfId="17853"/>
    <cellStyle name="40% - Ênfase4 5 3 2 3 3 2 2" xfId="32249"/>
    <cellStyle name="40% - Ênfase4 5 3 2 3 3 2 3" xfId="24571"/>
    <cellStyle name="40% - Ênfase4 5 3 2 3 3 3" xfId="30142"/>
    <cellStyle name="40% - Ênfase4 5 3 2 3 3 4" xfId="22464"/>
    <cellStyle name="40% - Ênfase4 5 3 2 3 4" xfId="17228"/>
    <cellStyle name="40% - Ênfase4 5 3 2 3 4 2" xfId="31624"/>
    <cellStyle name="40% - Ênfase4 5 3 2 3 4 3" xfId="23946"/>
    <cellStyle name="40% - Ênfase4 5 3 2 3 5" xfId="19106"/>
    <cellStyle name="40% - Ênfase4 5 3 2 3 5 2" xfId="33499"/>
    <cellStyle name="40% - Ênfase4 5 3 2 3 5 3" xfId="25821"/>
    <cellStyle name="40% - Ênfase4 5 3 2 3 6" xfId="21839"/>
    <cellStyle name="40% - Ênfase4 5 3 2 3 6 2" xfId="29517"/>
    <cellStyle name="40% - Ênfase4 5 3 2 3 7" xfId="26923"/>
    <cellStyle name="40% - Ênfase4 5 3 2 3 8" xfId="28036"/>
    <cellStyle name="40% - Ênfase4 5 3 2 3 9" xfId="20358"/>
    <cellStyle name="40% - Ênfase4 5 3 2 4" xfId="15209"/>
    <cellStyle name="40% - Ênfase4 5 3 2 4 2" xfId="16483"/>
    <cellStyle name="40% - Ênfase4 5 3 2 4 2 2" xfId="18597"/>
    <cellStyle name="40% - Ênfase4 5 3 2 4 2 2 2" xfId="32993"/>
    <cellStyle name="40% - Ênfase4 5 3 2 4 2 2 3" xfId="25315"/>
    <cellStyle name="40% - Ênfase4 5 3 2 4 2 3" xfId="19850"/>
    <cellStyle name="40% - Ênfase4 5 3 2 4 2 3 2" xfId="34243"/>
    <cellStyle name="40% - Ênfase4 5 3 2 4 2 3 3" xfId="26565"/>
    <cellStyle name="40% - Ênfase4 5 3 2 4 2 4" xfId="23208"/>
    <cellStyle name="40% - Ênfase4 5 3 2 4 2 4 2" xfId="30886"/>
    <cellStyle name="40% - Ênfase4 5 3 2 4 2 5" xfId="28780"/>
    <cellStyle name="40% - Ênfase4 5 3 2 4 2 6" xfId="21102"/>
    <cellStyle name="40% - Ênfase4 5 3 2 4 3" xfId="15842"/>
    <cellStyle name="40% - Ênfase4 5 3 2 4 3 2" xfId="17972"/>
    <cellStyle name="40% - Ênfase4 5 3 2 4 3 2 2" xfId="32368"/>
    <cellStyle name="40% - Ênfase4 5 3 2 4 3 2 3" xfId="24690"/>
    <cellStyle name="40% - Ênfase4 5 3 2 4 3 3" xfId="30261"/>
    <cellStyle name="40% - Ênfase4 5 3 2 4 3 4" xfId="22583"/>
    <cellStyle name="40% - Ênfase4 5 3 2 4 4" xfId="17347"/>
    <cellStyle name="40% - Ênfase4 5 3 2 4 4 2" xfId="31743"/>
    <cellStyle name="40% - Ênfase4 5 3 2 4 4 3" xfId="24065"/>
    <cellStyle name="40% - Ênfase4 5 3 2 4 5" xfId="19225"/>
    <cellStyle name="40% - Ênfase4 5 3 2 4 5 2" xfId="33618"/>
    <cellStyle name="40% - Ênfase4 5 3 2 4 5 3" xfId="25940"/>
    <cellStyle name="40% - Ênfase4 5 3 2 4 6" xfId="21958"/>
    <cellStyle name="40% - Ênfase4 5 3 2 4 6 2" xfId="29636"/>
    <cellStyle name="40% - Ênfase4 5 3 2 4 7" xfId="26924"/>
    <cellStyle name="40% - Ênfase4 5 3 2 4 8" xfId="28155"/>
    <cellStyle name="40% - Ênfase4 5 3 2 4 9" xfId="20477"/>
    <cellStyle name="40% - Ênfase4 5 3 2 5" xfId="16074"/>
    <cellStyle name="40% - Ênfase4 5 3 2 5 2" xfId="18204"/>
    <cellStyle name="40% - Ênfase4 5 3 2 5 2 2" xfId="32600"/>
    <cellStyle name="40% - Ênfase4 5 3 2 5 2 3" xfId="24922"/>
    <cellStyle name="40% - Ênfase4 5 3 2 5 3" xfId="19457"/>
    <cellStyle name="40% - Ênfase4 5 3 2 5 3 2" xfId="33850"/>
    <cellStyle name="40% - Ênfase4 5 3 2 5 3 3" xfId="26172"/>
    <cellStyle name="40% - Ênfase4 5 3 2 5 4" xfId="22815"/>
    <cellStyle name="40% - Ênfase4 5 3 2 5 4 2" xfId="30493"/>
    <cellStyle name="40% - Ênfase4 5 3 2 5 5" xfId="28387"/>
    <cellStyle name="40% - Ênfase4 5 3 2 5 6" xfId="20709"/>
    <cellStyle name="40% - Ênfase4 5 3 2 6" xfId="15448"/>
    <cellStyle name="40% - Ênfase4 5 3 2 6 2" xfId="17579"/>
    <cellStyle name="40% - Ênfase4 5 3 2 6 2 2" xfId="31975"/>
    <cellStyle name="40% - Ênfase4 5 3 2 6 2 3" xfId="24297"/>
    <cellStyle name="40% - Ênfase4 5 3 2 6 3" xfId="29868"/>
    <cellStyle name="40% - Ênfase4 5 3 2 6 4" xfId="22190"/>
    <cellStyle name="40% - Ênfase4 5 3 2 7" xfId="16965"/>
    <cellStyle name="40% - Ênfase4 5 3 2 7 2" xfId="31362"/>
    <cellStyle name="40% - Ênfase4 5 3 2 7 3" xfId="23684"/>
    <cellStyle name="40% - Ênfase4 5 3 2 8" xfId="18831"/>
    <cellStyle name="40% - Ênfase4 5 3 2 8 2" xfId="33225"/>
    <cellStyle name="40% - Ênfase4 5 3 2 8 3" xfId="25547"/>
    <cellStyle name="40% - Ênfase4 5 3 2 9" xfId="21577"/>
    <cellStyle name="40% - Ênfase4 5 3 2 9 2" xfId="29255"/>
    <cellStyle name="40% - Ênfase4 5 3 3" xfId="15038"/>
    <cellStyle name="40% - Ênfase4 5 3 3 2" xfId="16320"/>
    <cellStyle name="40% - Ênfase4 5 3 3 2 2" xfId="18434"/>
    <cellStyle name="40% - Ênfase4 5 3 3 2 2 2" xfId="32830"/>
    <cellStyle name="40% - Ênfase4 5 3 3 2 2 3" xfId="25152"/>
    <cellStyle name="40% - Ênfase4 5 3 3 2 3" xfId="19687"/>
    <cellStyle name="40% - Ênfase4 5 3 3 2 3 2" xfId="34080"/>
    <cellStyle name="40% - Ênfase4 5 3 3 2 3 3" xfId="26402"/>
    <cellStyle name="40% - Ênfase4 5 3 3 2 4" xfId="23045"/>
    <cellStyle name="40% - Ênfase4 5 3 3 2 4 2" xfId="30723"/>
    <cellStyle name="40% - Ênfase4 5 3 3 2 5" xfId="28617"/>
    <cellStyle name="40% - Ênfase4 5 3 3 2 6" xfId="20939"/>
    <cellStyle name="40% - Ênfase4 5 3 3 3" xfId="15679"/>
    <cellStyle name="40% - Ênfase4 5 3 3 3 2" xfId="17809"/>
    <cellStyle name="40% - Ênfase4 5 3 3 3 2 2" xfId="32205"/>
    <cellStyle name="40% - Ênfase4 5 3 3 3 2 3" xfId="24527"/>
    <cellStyle name="40% - Ênfase4 5 3 3 3 3" xfId="30098"/>
    <cellStyle name="40% - Ênfase4 5 3 3 3 4" xfId="22420"/>
    <cellStyle name="40% - Ênfase4 5 3 3 4" xfId="17184"/>
    <cellStyle name="40% - Ênfase4 5 3 3 4 2" xfId="31580"/>
    <cellStyle name="40% - Ênfase4 5 3 3 4 3" xfId="23902"/>
    <cellStyle name="40% - Ênfase4 5 3 3 5" xfId="19062"/>
    <cellStyle name="40% - Ênfase4 5 3 3 5 2" xfId="33455"/>
    <cellStyle name="40% - Ênfase4 5 3 3 5 3" xfId="25777"/>
    <cellStyle name="40% - Ênfase4 5 3 3 6" xfId="21795"/>
    <cellStyle name="40% - Ênfase4 5 3 3 6 2" xfId="29473"/>
    <cellStyle name="40% - Ênfase4 5 3 3 7" xfId="26925"/>
    <cellStyle name="40% - Ênfase4 5 3 3 8" xfId="27992"/>
    <cellStyle name="40% - Ênfase4 5 3 3 9" xfId="20314"/>
    <cellStyle name="40% - Ênfase4 5 3 4" xfId="15179"/>
    <cellStyle name="40% - Ênfase4 5 3 4 2" xfId="16453"/>
    <cellStyle name="40% - Ênfase4 5 3 4 2 2" xfId="18567"/>
    <cellStyle name="40% - Ênfase4 5 3 4 2 2 2" xfId="32963"/>
    <cellStyle name="40% - Ênfase4 5 3 4 2 2 3" xfId="25285"/>
    <cellStyle name="40% - Ênfase4 5 3 4 2 3" xfId="19820"/>
    <cellStyle name="40% - Ênfase4 5 3 4 2 3 2" xfId="34213"/>
    <cellStyle name="40% - Ênfase4 5 3 4 2 3 3" xfId="26535"/>
    <cellStyle name="40% - Ênfase4 5 3 4 2 4" xfId="23178"/>
    <cellStyle name="40% - Ênfase4 5 3 4 2 4 2" xfId="30856"/>
    <cellStyle name="40% - Ênfase4 5 3 4 2 5" xfId="28750"/>
    <cellStyle name="40% - Ênfase4 5 3 4 2 6" xfId="21072"/>
    <cellStyle name="40% - Ênfase4 5 3 4 3" xfId="15812"/>
    <cellStyle name="40% - Ênfase4 5 3 4 3 2" xfId="17942"/>
    <cellStyle name="40% - Ênfase4 5 3 4 3 2 2" xfId="32338"/>
    <cellStyle name="40% - Ênfase4 5 3 4 3 2 3" xfId="24660"/>
    <cellStyle name="40% - Ênfase4 5 3 4 3 3" xfId="30231"/>
    <cellStyle name="40% - Ênfase4 5 3 4 3 4" xfId="22553"/>
    <cellStyle name="40% - Ênfase4 5 3 4 4" xfId="17317"/>
    <cellStyle name="40% - Ênfase4 5 3 4 4 2" xfId="31713"/>
    <cellStyle name="40% - Ênfase4 5 3 4 4 3" xfId="24035"/>
    <cellStyle name="40% - Ênfase4 5 3 4 5" xfId="19195"/>
    <cellStyle name="40% - Ênfase4 5 3 4 5 2" xfId="33588"/>
    <cellStyle name="40% - Ênfase4 5 3 4 5 3" xfId="25910"/>
    <cellStyle name="40% - Ênfase4 5 3 4 6" xfId="21928"/>
    <cellStyle name="40% - Ênfase4 5 3 4 6 2" xfId="29606"/>
    <cellStyle name="40% - Ênfase4 5 3 4 7" xfId="26926"/>
    <cellStyle name="40% - Ênfase4 5 3 4 8" xfId="28125"/>
    <cellStyle name="40% - Ênfase4 5 3 4 9" xfId="20447"/>
    <cellStyle name="40% - Ênfase4 5 3 5" xfId="16044"/>
    <cellStyle name="40% - Ênfase4 5 3 5 2" xfId="18174"/>
    <cellStyle name="40% - Ênfase4 5 3 5 2 2" xfId="32570"/>
    <cellStyle name="40% - Ênfase4 5 3 5 2 3" xfId="24892"/>
    <cellStyle name="40% - Ênfase4 5 3 5 3" xfId="19427"/>
    <cellStyle name="40% - Ênfase4 5 3 5 3 2" xfId="33820"/>
    <cellStyle name="40% - Ênfase4 5 3 5 3 3" xfId="26142"/>
    <cellStyle name="40% - Ênfase4 5 3 5 4" xfId="22785"/>
    <cellStyle name="40% - Ênfase4 5 3 5 4 2" xfId="30463"/>
    <cellStyle name="40% - Ênfase4 5 3 5 5" xfId="28357"/>
    <cellStyle name="40% - Ênfase4 5 3 5 6" xfId="20679"/>
    <cellStyle name="40% - Ênfase4 5 3 6" xfId="15417"/>
    <cellStyle name="40% - Ênfase4 5 3 6 2" xfId="17549"/>
    <cellStyle name="40% - Ênfase4 5 3 6 2 2" xfId="31945"/>
    <cellStyle name="40% - Ênfase4 5 3 6 2 3" xfId="24267"/>
    <cellStyle name="40% - Ênfase4 5 3 6 3" xfId="29838"/>
    <cellStyle name="40% - Ênfase4 5 3 6 4" xfId="22160"/>
    <cellStyle name="40% - Ênfase4 5 3 7" xfId="16935"/>
    <cellStyle name="40% - Ênfase4 5 3 7 2" xfId="31332"/>
    <cellStyle name="40% - Ênfase4 5 3 7 3" xfId="23654"/>
    <cellStyle name="40% - Ênfase4 5 3 8" xfId="18800"/>
    <cellStyle name="40% - Ênfase4 5 3 8 2" xfId="33195"/>
    <cellStyle name="40% - Ênfase4 5 3 8 3" xfId="25517"/>
    <cellStyle name="40% - Ênfase4 5 3 9" xfId="21547"/>
    <cellStyle name="40% - Ênfase4 5 3 9 2" xfId="29225"/>
    <cellStyle name="40% - Ênfase4 5 4" xfId="8007"/>
    <cellStyle name="40% - Ênfase4 5 4 2" xfId="11963"/>
    <cellStyle name="40% - Ênfase4 5 5" xfId="4945"/>
    <cellStyle name="40% - Ênfase4 50" xfId="2686"/>
    <cellStyle name="40% - Ênfase4 50 2" xfId="7217"/>
    <cellStyle name="40% - Ênfase4 50 2 2" xfId="10682"/>
    <cellStyle name="40% - Ênfase4 50 2 2 2" xfId="11964"/>
    <cellStyle name="40% - Ênfase4 50 3" xfId="9336"/>
    <cellStyle name="40% - Ênfase4 50 3 2" xfId="11965"/>
    <cellStyle name="40% - Ênfase4 50 4" xfId="4947"/>
    <cellStyle name="40% - Ênfase4 51" xfId="2687"/>
    <cellStyle name="40% - Ênfase4 51 2" xfId="9337"/>
    <cellStyle name="40% - Ênfase4 51 2 2" xfId="11966"/>
    <cellStyle name="40% - Ênfase4 51 3" xfId="4948"/>
    <cellStyle name="40% - Ênfase4 52" xfId="3880"/>
    <cellStyle name="40% - Ênfase4 52 2" xfId="10477"/>
    <cellStyle name="40% - Ênfase4 52 2 2" xfId="11967"/>
    <cellStyle name="40% - Ênfase4 52 3" xfId="4949"/>
    <cellStyle name="40% - Ênfase4 53" xfId="3962"/>
    <cellStyle name="40% - Ênfase4 53 2" xfId="10551"/>
    <cellStyle name="40% - Ênfase4 53 2 2" xfId="11968"/>
    <cellStyle name="40% - Ênfase4 53 3" xfId="7112"/>
    <cellStyle name="40% - Ênfase4 54" xfId="3977"/>
    <cellStyle name="40% - Ênfase4 54 2" xfId="10565"/>
    <cellStyle name="40% - Ênfase4 54 2 2" xfId="11969"/>
    <cellStyle name="40% - Ênfase4 54 3" xfId="7113"/>
    <cellStyle name="40% - Ênfase4 55" xfId="3992"/>
    <cellStyle name="40% - Ênfase4 55 2" xfId="10579"/>
    <cellStyle name="40% - Ênfase4 55 2 2" xfId="11970"/>
    <cellStyle name="40% - Ênfase4 55 3" xfId="7114"/>
    <cellStyle name="40% - Ênfase4 56" xfId="1942"/>
    <cellStyle name="40% - Ênfase4 56 2" xfId="4127"/>
    <cellStyle name="40% - Ênfase4 56 2 2" xfId="11971"/>
    <cellStyle name="40% - Ênfase4 56 2 3" xfId="10593"/>
    <cellStyle name="40% - Ênfase4 56 3" xfId="7115"/>
    <cellStyle name="40% - Ênfase4 57" xfId="4144"/>
    <cellStyle name="40% - Ênfase4 57 2" xfId="10609"/>
    <cellStyle name="40% - Ênfase4 57 2 2" xfId="11972"/>
    <cellStyle name="40% - Ênfase4 57 3" xfId="7116"/>
    <cellStyle name="40% - Ênfase4 58" xfId="7149"/>
    <cellStyle name="40% - Ênfase4 58 2" xfId="10624"/>
    <cellStyle name="40% - Ênfase4 58 2 2" xfId="11973"/>
    <cellStyle name="40% - Ênfase4 59" xfId="7169"/>
    <cellStyle name="40% - Ênfase4 59 2" xfId="10638"/>
    <cellStyle name="40% - Ênfase4 59 2 2" xfId="11974"/>
    <cellStyle name="40% - Ênfase4 6" xfId="1948"/>
    <cellStyle name="40% - Ênfase4 6 2" xfId="8008"/>
    <cellStyle name="40% - Ênfase4 6 2 2" xfId="11975"/>
    <cellStyle name="40% - Ênfase4 6 3" xfId="4950"/>
    <cellStyle name="40% - Ênfase4 60" xfId="7906"/>
    <cellStyle name="40% - Ênfase4 61" xfId="8002"/>
    <cellStyle name="40% - Ênfase4 61 2" xfId="11371"/>
    <cellStyle name="40% - Ênfase4 62" xfId="11355"/>
    <cellStyle name="40% - Ênfase4 63" xfId="16114"/>
    <cellStyle name="40% - Ênfase4 63 2" xfId="18244"/>
    <cellStyle name="40% - Ênfase4 63 2 2" xfId="32640"/>
    <cellStyle name="40% - Ênfase4 63 2 3" xfId="24962"/>
    <cellStyle name="40% - Ênfase4 63 3" xfId="19497"/>
    <cellStyle name="40% - Ênfase4 63 3 2" xfId="33890"/>
    <cellStyle name="40% - Ênfase4 63 3 3" xfId="26212"/>
    <cellStyle name="40% - Ênfase4 63 4" xfId="22855"/>
    <cellStyle name="40% - Ênfase4 63 4 2" xfId="30533"/>
    <cellStyle name="40% - Ênfase4 63 5" xfId="28427"/>
    <cellStyle name="40% - Ênfase4 63 6" xfId="20749"/>
    <cellStyle name="40% - Ênfase4 64" xfId="15489"/>
    <cellStyle name="40% - Ênfase4 64 2" xfId="17619"/>
    <cellStyle name="40% - Ênfase4 64 2 2" xfId="32015"/>
    <cellStyle name="40% - Ênfase4 64 2 3" xfId="24337"/>
    <cellStyle name="40% - Ênfase4 64 3" xfId="29908"/>
    <cellStyle name="40% - Ênfase4 64 4" xfId="22230"/>
    <cellStyle name="40% - Ênfase4 65" xfId="16524"/>
    <cellStyle name="40% - Ênfase4 65 2" xfId="30926"/>
    <cellStyle name="40% - Ênfase4 65 3" xfId="23248"/>
    <cellStyle name="40% - Ênfase4 66" xfId="18872"/>
    <cellStyle name="40% - Ênfase4 66 2" xfId="33265"/>
    <cellStyle name="40% - Ênfase4 66 3" xfId="25587"/>
    <cellStyle name="40% - Ênfase4 67" xfId="21372"/>
    <cellStyle name="40% - Ênfase4 67 2" xfId="29050"/>
    <cellStyle name="40% - Ênfase4 68" xfId="26605"/>
    <cellStyle name="40% - Ênfase4 69" xfId="27802"/>
    <cellStyle name="40% - Ênfase4 7" xfId="1949"/>
    <cellStyle name="40% - Ênfase4 7 2" xfId="8009"/>
    <cellStyle name="40% - Ênfase4 7 2 2" xfId="11976"/>
    <cellStyle name="40% - Ênfase4 7 3" xfId="4951"/>
    <cellStyle name="40% - Ênfase4 70" xfId="20124"/>
    <cellStyle name="40% - Ênfase4 8" xfId="1950"/>
    <cellStyle name="40% - Ênfase4 8 2" xfId="8010"/>
    <cellStyle name="40% - Ênfase4 8 2 2" xfId="11977"/>
    <cellStyle name="40% - Ênfase4 8 3" xfId="4952"/>
    <cellStyle name="40% - Ênfase4 9" xfId="1951"/>
    <cellStyle name="40% - Ênfase4 9 2" xfId="8011"/>
    <cellStyle name="40% - Ênfase4 9 2 2" xfId="11978"/>
    <cellStyle name="40% - Ênfase4 9 3" xfId="4953"/>
    <cellStyle name="40% - Ênfase5 10" xfId="1953"/>
    <cellStyle name="40% - Ênfase5 10 2" xfId="8013"/>
    <cellStyle name="40% - Ênfase5 10 2 2" xfId="11979"/>
    <cellStyle name="40% - Ênfase5 10 3" xfId="4954"/>
    <cellStyle name="40% - Ênfase5 11" xfId="2688"/>
    <cellStyle name="40% - Ênfase5 11 2" xfId="9338"/>
    <cellStyle name="40% - Ênfase5 11 2 2" xfId="11980"/>
    <cellStyle name="40% - Ênfase5 11 3" xfId="4955"/>
    <cellStyle name="40% - Ênfase5 12" xfId="2689"/>
    <cellStyle name="40% - Ênfase5 12 2" xfId="9339"/>
    <cellStyle name="40% - Ênfase5 12 2 2" xfId="11981"/>
    <cellStyle name="40% - Ênfase5 12 3" xfId="4956"/>
    <cellStyle name="40% - Ênfase5 13" xfId="2690"/>
    <cellStyle name="40% - Ênfase5 13 2" xfId="9340"/>
    <cellStyle name="40% - Ênfase5 13 2 2" xfId="11982"/>
    <cellStyle name="40% - Ênfase5 13 3" xfId="4957"/>
    <cellStyle name="40% - Ênfase5 14" xfId="2691"/>
    <cellStyle name="40% - Ênfase5 14 2" xfId="9341"/>
    <cellStyle name="40% - Ênfase5 14 2 2" xfId="11983"/>
    <cellStyle name="40% - Ênfase5 14 3" xfId="4958"/>
    <cellStyle name="40% - Ênfase5 15" xfId="2692"/>
    <cellStyle name="40% - Ênfase5 15 2" xfId="9342"/>
    <cellStyle name="40% - Ênfase5 15 2 2" xfId="11984"/>
    <cellStyle name="40% - Ênfase5 15 3" xfId="4959"/>
    <cellStyle name="40% - Ênfase5 16" xfId="2693"/>
    <cellStyle name="40% - Ênfase5 16 2" xfId="9343"/>
    <cellStyle name="40% - Ênfase5 16 2 2" xfId="11985"/>
    <cellStyle name="40% - Ênfase5 16 3" xfId="4960"/>
    <cellStyle name="40% - Ênfase5 17" xfId="2694"/>
    <cellStyle name="40% - Ênfase5 17 2" xfId="9344"/>
    <cellStyle name="40% - Ênfase5 17 2 2" xfId="11986"/>
    <cellStyle name="40% - Ênfase5 17 3" xfId="4961"/>
    <cellStyle name="40% - Ênfase5 18" xfId="2695"/>
    <cellStyle name="40% - Ênfase5 18 2" xfId="9345"/>
    <cellStyle name="40% - Ênfase5 18 2 2" xfId="11987"/>
    <cellStyle name="40% - Ênfase5 18 3" xfId="4962"/>
    <cellStyle name="40% - Ênfase5 19" xfId="2696"/>
    <cellStyle name="40% - Ênfase5 19 2" xfId="9346"/>
    <cellStyle name="40% - Ênfase5 19 2 2" xfId="11988"/>
    <cellStyle name="40% - Ênfase5 19 3" xfId="4963"/>
    <cellStyle name="40% - Ênfase5 2" xfId="1954"/>
    <cellStyle name="40% - Ênfase5 2 2" xfId="8014"/>
    <cellStyle name="40% - Ênfase5 2 2 2" xfId="11989"/>
    <cellStyle name="40% - Ênfase5 2 3" xfId="4964"/>
    <cellStyle name="40% - Ênfase5 2 4" xfId="26637"/>
    <cellStyle name="40% - Ênfase5 20" xfId="2697"/>
    <cellStyle name="40% - Ênfase5 20 2" xfId="9347"/>
    <cellStyle name="40% - Ênfase5 20 2 2" xfId="11990"/>
    <cellStyle name="40% - Ênfase5 20 3" xfId="4965"/>
    <cellStyle name="40% - Ênfase5 21" xfId="2698"/>
    <cellStyle name="40% - Ênfase5 21 2" xfId="9348"/>
    <cellStyle name="40% - Ênfase5 21 2 2" xfId="11991"/>
    <cellStyle name="40% - Ênfase5 21 3" xfId="4966"/>
    <cellStyle name="40% - Ênfase5 22" xfId="2699"/>
    <cellStyle name="40% - Ênfase5 22 2" xfId="9349"/>
    <cellStyle name="40% - Ênfase5 22 2 2" xfId="11992"/>
    <cellStyle name="40% - Ênfase5 22 3" xfId="4967"/>
    <cellStyle name="40% - Ênfase5 23" xfId="2700"/>
    <cellStyle name="40% - Ênfase5 23 2" xfId="9350"/>
    <cellStyle name="40% - Ênfase5 23 2 2" xfId="11993"/>
    <cellStyle name="40% - Ênfase5 23 3" xfId="4968"/>
    <cellStyle name="40% - Ênfase5 24" xfId="2701"/>
    <cellStyle name="40% - Ênfase5 24 2" xfId="9351"/>
    <cellStyle name="40% - Ênfase5 24 2 2" xfId="11994"/>
    <cellStyle name="40% - Ênfase5 24 3" xfId="4969"/>
    <cellStyle name="40% - Ênfase5 25" xfId="2702"/>
    <cellStyle name="40% - Ênfase5 25 2" xfId="9352"/>
    <cellStyle name="40% - Ênfase5 25 2 2" xfId="11995"/>
    <cellStyle name="40% - Ênfase5 25 3" xfId="4970"/>
    <cellStyle name="40% - Ênfase5 26" xfId="2703"/>
    <cellStyle name="40% - Ênfase5 26 2" xfId="9353"/>
    <cellStyle name="40% - Ênfase5 26 2 2" xfId="11996"/>
    <cellStyle name="40% - Ênfase5 26 3" xfId="4971"/>
    <cellStyle name="40% - Ênfase5 27" xfId="2704"/>
    <cellStyle name="40% - Ênfase5 27 2" xfId="9354"/>
    <cellStyle name="40% - Ênfase5 27 2 2" xfId="11997"/>
    <cellStyle name="40% - Ênfase5 27 3" xfId="4972"/>
    <cellStyle name="40% - Ênfase5 28" xfId="2705"/>
    <cellStyle name="40% - Ênfase5 28 2" xfId="9355"/>
    <cellStyle name="40% - Ênfase5 28 2 2" xfId="11998"/>
    <cellStyle name="40% - Ênfase5 28 3" xfId="4973"/>
    <cellStyle name="40% - Ênfase5 29" xfId="2706"/>
    <cellStyle name="40% - Ênfase5 29 2" xfId="9356"/>
    <cellStyle name="40% - Ênfase5 29 2 2" xfId="11999"/>
    <cellStyle name="40% - Ênfase5 29 3" xfId="4974"/>
    <cellStyle name="40% - Ênfase5 3" xfId="1955"/>
    <cellStyle name="40% - Ênfase5 3 2" xfId="8015"/>
    <cellStyle name="40% - Ênfase5 3 2 2" xfId="12000"/>
    <cellStyle name="40% - Ênfase5 3 3" xfId="4975"/>
    <cellStyle name="40% - Ênfase5 3 4" xfId="26653"/>
    <cellStyle name="40% - Ênfase5 30" xfId="2707"/>
    <cellStyle name="40% - Ênfase5 30 2" xfId="9357"/>
    <cellStyle name="40% - Ênfase5 30 2 2" xfId="12001"/>
    <cellStyle name="40% - Ênfase5 30 3" xfId="4976"/>
    <cellStyle name="40% - Ênfase5 31" xfId="2708"/>
    <cellStyle name="40% - Ênfase5 31 2" xfId="9358"/>
    <cellStyle name="40% - Ênfase5 31 2 2" xfId="12002"/>
    <cellStyle name="40% - Ênfase5 31 3" xfId="4977"/>
    <cellStyle name="40% - Ênfase5 32" xfId="2709"/>
    <cellStyle name="40% - Ênfase5 32 2" xfId="9359"/>
    <cellStyle name="40% - Ênfase5 32 2 2" xfId="12003"/>
    <cellStyle name="40% - Ênfase5 32 3" xfId="4978"/>
    <cellStyle name="40% - Ênfase5 33" xfId="2710"/>
    <cellStyle name="40% - Ênfase5 33 2" xfId="9360"/>
    <cellStyle name="40% - Ênfase5 33 2 2" xfId="12004"/>
    <cellStyle name="40% - Ênfase5 33 3" xfId="4979"/>
    <cellStyle name="40% - Ênfase5 34" xfId="2711"/>
    <cellStyle name="40% - Ênfase5 34 2" xfId="9361"/>
    <cellStyle name="40% - Ênfase5 34 2 2" xfId="12005"/>
    <cellStyle name="40% - Ênfase5 34 3" xfId="4980"/>
    <cellStyle name="40% - Ênfase5 35" xfId="2712"/>
    <cellStyle name="40% - Ênfase5 35 2" xfId="9362"/>
    <cellStyle name="40% - Ênfase5 35 2 2" xfId="12006"/>
    <cellStyle name="40% - Ênfase5 35 3" xfId="4981"/>
    <cellStyle name="40% - Ênfase5 36" xfId="2713"/>
    <cellStyle name="40% - Ênfase5 36 2" xfId="9363"/>
    <cellStyle name="40% - Ênfase5 36 2 2" xfId="12007"/>
    <cellStyle name="40% - Ênfase5 36 3" xfId="4982"/>
    <cellStyle name="40% - Ênfase5 37" xfId="2714"/>
    <cellStyle name="40% - Ênfase5 37 2" xfId="9364"/>
    <cellStyle name="40% - Ênfase5 37 2 2" xfId="12008"/>
    <cellStyle name="40% - Ênfase5 37 3" xfId="4983"/>
    <cellStyle name="40% - Ênfase5 38" xfId="2715"/>
    <cellStyle name="40% - Ênfase5 38 2" xfId="9365"/>
    <cellStyle name="40% - Ênfase5 38 2 2" xfId="12009"/>
    <cellStyle name="40% - Ênfase5 38 3" xfId="4984"/>
    <cellStyle name="40% - Ênfase5 39" xfId="2716"/>
    <cellStyle name="40% - Ênfase5 39 2" xfId="9366"/>
    <cellStyle name="40% - Ênfase5 39 2 2" xfId="12010"/>
    <cellStyle name="40% - Ênfase5 39 3" xfId="4985"/>
    <cellStyle name="40% - Ênfase5 4" xfId="1956"/>
    <cellStyle name="40% - Ênfase5 4 2" xfId="3917"/>
    <cellStyle name="40% - Ênfase5 4 2 2" xfId="10511"/>
    <cellStyle name="40% - Ênfase5 4 2 2 2" xfId="12011"/>
    <cellStyle name="40% - Ênfase5 4 2 3" xfId="4987"/>
    <cellStyle name="40% - Ênfase5 4 3" xfId="7218"/>
    <cellStyle name="40% - Ênfase5 4 3 2" xfId="10683"/>
    <cellStyle name="40% - Ênfase5 4 3 2 2" xfId="12012"/>
    <cellStyle name="40% - Ênfase5 4 4" xfId="8016"/>
    <cellStyle name="40% - Ênfase5 4 4 2" xfId="12013"/>
    <cellStyle name="40% - Ênfase5 4 5" xfId="4986"/>
    <cellStyle name="40% - Ênfase5 40" xfId="2717"/>
    <cellStyle name="40% - Ênfase5 40 2" xfId="9367"/>
    <cellStyle name="40% - Ênfase5 40 2 2" xfId="12014"/>
    <cellStyle name="40% - Ênfase5 40 3" xfId="4988"/>
    <cellStyle name="40% - Ênfase5 41" xfId="2718"/>
    <cellStyle name="40% - Ênfase5 41 2" xfId="9368"/>
    <cellStyle name="40% - Ênfase5 41 2 2" xfId="12015"/>
    <cellStyle name="40% - Ênfase5 41 3" xfId="4989"/>
    <cellStyle name="40% - Ênfase5 42" xfId="2719"/>
    <cellStyle name="40% - Ênfase5 42 2" xfId="9369"/>
    <cellStyle name="40% - Ênfase5 42 2 2" xfId="12016"/>
    <cellStyle name="40% - Ênfase5 42 3" xfId="4990"/>
    <cellStyle name="40% - Ênfase5 43" xfId="2720"/>
    <cellStyle name="40% - Ênfase5 43 2" xfId="9370"/>
    <cellStyle name="40% - Ênfase5 43 2 2" xfId="12017"/>
    <cellStyle name="40% - Ênfase5 43 3" xfId="4991"/>
    <cellStyle name="40% - Ênfase5 44" xfId="2721"/>
    <cellStyle name="40% - Ênfase5 44 2" xfId="9371"/>
    <cellStyle name="40% - Ênfase5 44 2 2" xfId="12018"/>
    <cellStyle name="40% - Ênfase5 44 3" xfId="4992"/>
    <cellStyle name="40% - Ênfase5 45" xfId="2722"/>
    <cellStyle name="40% - Ênfase5 45 2" xfId="9372"/>
    <cellStyle name="40% - Ênfase5 45 2 2" xfId="12019"/>
    <cellStyle name="40% - Ênfase5 45 3" xfId="4993"/>
    <cellStyle name="40% - Ênfase5 46" xfId="2723"/>
    <cellStyle name="40% - Ênfase5 46 2" xfId="9373"/>
    <cellStyle name="40% - Ênfase5 46 2 2" xfId="12020"/>
    <cellStyle name="40% - Ênfase5 46 3" xfId="4994"/>
    <cellStyle name="40% - Ênfase5 47" xfId="2724"/>
    <cellStyle name="40% - Ênfase5 47 2" xfId="9374"/>
    <cellStyle name="40% - Ênfase5 47 2 2" xfId="12021"/>
    <cellStyle name="40% - Ênfase5 47 3" xfId="4995"/>
    <cellStyle name="40% - Ênfase5 48" xfId="2725"/>
    <cellStyle name="40% - Ênfase5 48 2" xfId="9375"/>
    <cellStyle name="40% - Ênfase5 48 2 2" xfId="12022"/>
    <cellStyle name="40% - Ênfase5 48 3" xfId="4996"/>
    <cellStyle name="40% - Ênfase5 49" xfId="2726"/>
    <cellStyle name="40% - Ênfase5 49 2" xfId="7219"/>
    <cellStyle name="40% - Ênfase5 49 2 2" xfId="10684"/>
    <cellStyle name="40% - Ênfase5 49 2 2 2" xfId="12023"/>
    <cellStyle name="40% - Ênfase5 49 3" xfId="9376"/>
    <cellStyle name="40% - Ênfase5 49 3 2" xfId="12024"/>
    <cellStyle name="40% - Ênfase5 49 4" xfId="4997"/>
    <cellStyle name="40% - Ênfase5 5" xfId="1957"/>
    <cellStyle name="40% - Ênfase5 5 2" xfId="3903"/>
    <cellStyle name="40% - Ênfase5 5 2 10" xfId="21174"/>
    <cellStyle name="40% - Ênfase5 5 2 10 2" xfId="28852"/>
    <cellStyle name="40% - Ênfase5 5 2 11" xfId="26927"/>
    <cellStyle name="40% - Ênfase5 5 2 12" xfId="27634"/>
    <cellStyle name="40% - Ênfase5 5 2 13" xfId="19956"/>
    <cellStyle name="40% - Ênfase5 5 2 2" xfId="4112"/>
    <cellStyle name="40% - Ênfase5 5 2 2 10" xfId="21228"/>
    <cellStyle name="40% - Ênfase5 5 2 2 10 2" xfId="28906"/>
    <cellStyle name="40% - Ênfase5 5 2 2 11" xfId="26928"/>
    <cellStyle name="40% - Ênfase5 5 2 2 12" xfId="27690"/>
    <cellStyle name="40% - Ênfase5 5 2 2 13" xfId="20012"/>
    <cellStyle name="40% - Ênfase5 5 2 2 2" xfId="4307"/>
    <cellStyle name="40% - Ênfase5 5 2 2 2 10" xfId="26929"/>
    <cellStyle name="40% - Ênfase5 5 2 2 2 11" xfId="27785"/>
    <cellStyle name="40% - Ênfase5 5 2 2 2 12" xfId="20107"/>
    <cellStyle name="40% - Ênfase5 5 2 2 2 2" xfId="15115"/>
    <cellStyle name="40% - Ênfase5 5 2 2 2 2 2" xfId="16396"/>
    <cellStyle name="40% - Ênfase5 5 2 2 2 2 2 2" xfId="18510"/>
    <cellStyle name="40% - Ênfase5 5 2 2 2 2 2 2 2" xfId="32906"/>
    <cellStyle name="40% - Ênfase5 5 2 2 2 2 2 2 3" xfId="25228"/>
    <cellStyle name="40% - Ênfase5 5 2 2 2 2 2 3" xfId="19763"/>
    <cellStyle name="40% - Ênfase5 5 2 2 2 2 2 3 2" xfId="34156"/>
    <cellStyle name="40% - Ênfase5 5 2 2 2 2 2 3 3" xfId="26478"/>
    <cellStyle name="40% - Ênfase5 5 2 2 2 2 2 4" xfId="23121"/>
    <cellStyle name="40% - Ênfase5 5 2 2 2 2 2 4 2" xfId="30799"/>
    <cellStyle name="40% - Ênfase5 5 2 2 2 2 2 5" xfId="28693"/>
    <cellStyle name="40% - Ênfase5 5 2 2 2 2 2 6" xfId="21015"/>
    <cellStyle name="40% - Ênfase5 5 2 2 2 2 3" xfId="15755"/>
    <cellStyle name="40% - Ênfase5 5 2 2 2 2 3 2" xfId="17885"/>
    <cellStyle name="40% - Ênfase5 5 2 2 2 2 3 2 2" xfId="32281"/>
    <cellStyle name="40% - Ênfase5 5 2 2 2 2 3 2 3" xfId="24603"/>
    <cellStyle name="40% - Ênfase5 5 2 2 2 2 3 3" xfId="30174"/>
    <cellStyle name="40% - Ênfase5 5 2 2 2 2 3 4" xfId="22496"/>
    <cellStyle name="40% - Ênfase5 5 2 2 2 2 4" xfId="17260"/>
    <cellStyle name="40% - Ênfase5 5 2 2 2 2 4 2" xfId="31656"/>
    <cellStyle name="40% - Ênfase5 5 2 2 2 2 4 3" xfId="23978"/>
    <cellStyle name="40% - Ênfase5 5 2 2 2 2 5" xfId="19138"/>
    <cellStyle name="40% - Ênfase5 5 2 2 2 2 5 2" xfId="33531"/>
    <cellStyle name="40% - Ênfase5 5 2 2 2 2 5 3" xfId="25853"/>
    <cellStyle name="40% - Ênfase5 5 2 2 2 2 6" xfId="21871"/>
    <cellStyle name="40% - Ênfase5 5 2 2 2 2 6 2" xfId="29549"/>
    <cellStyle name="40% - Ênfase5 5 2 2 2 2 7" xfId="26930"/>
    <cellStyle name="40% - Ênfase5 5 2 2 2 2 8" xfId="28068"/>
    <cellStyle name="40% - Ênfase5 5 2 2 2 2 9" xfId="20390"/>
    <cellStyle name="40% - Ênfase5 5 2 2 2 3" xfId="15054"/>
    <cellStyle name="40% - Ênfase5 5 2 2 2 3 2" xfId="16335"/>
    <cellStyle name="40% - Ênfase5 5 2 2 2 3 2 2" xfId="18449"/>
    <cellStyle name="40% - Ênfase5 5 2 2 2 3 2 2 2" xfId="32845"/>
    <cellStyle name="40% - Ênfase5 5 2 2 2 3 2 2 3" xfId="25167"/>
    <cellStyle name="40% - Ênfase5 5 2 2 2 3 2 3" xfId="19702"/>
    <cellStyle name="40% - Ênfase5 5 2 2 2 3 2 3 2" xfId="34095"/>
    <cellStyle name="40% - Ênfase5 5 2 2 2 3 2 3 3" xfId="26417"/>
    <cellStyle name="40% - Ênfase5 5 2 2 2 3 2 4" xfId="23060"/>
    <cellStyle name="40% - Ênfase5 5 2 2 2 3 2 4 2" xfId="30738"/>
    <cellStyle name="40% - Ênfase5 5 2 2 2 3 2 5" xfId="28632"/>
    <cellStyle name="40% - Ênfase5 5 2 2 2 3 2 6" xfId="20954"/>
    <cellStyle name="40% - Ênfase5 5 2 2 2 3 3" xfId="15694"/>
    <cellStyle name="40% - Ênfase5 5 2 2 2 3 3 2" xfId="17824"/>
    <cellStyle name="40% - Ênfase5 5 2 2 2 3 3 2 2" xfId="32220"/>
    <cellStyle name="40% - Ênfase5 5 2 2 2 3 3 2 3" xfId="24542"/>
    <cellStyle name="40% - Ênfase5 5 2 2 2 3 3 3" xfId="30113"/>
    <cellStyle name="40% - Ênfase5 5 2 2 2 3 3 4" xfId="22435"/>
    <cellStyle name="40% - Ênfase5 5 2 2 2 3 4" xfId="17199"/>
    <cellStyle name="40% - Ênfase5 5 2 2 2 3 4 2" xfId="31595"/>
    <cellStyle name="40% - Ênfase5 5 2 2 2 3 4 3" xfId="23917"/>
    <cellStyle name="40% - Ênfase5 5 2 2 2 3 5" xfId="19077"/>
    <cellStyle name="40% - Ênfase5 5 2 2 2 3 5 2" xfId="33470"/>
    <cellStyle name="40% - Ênfase5 5 2 2 2 3 5 3" xfId="25792"/>
    <cellStyle name="40% - Ênfase5 5 2 2 2 3 6" xfId="21810"/>
    <cellStyle name="40% - Ênfase5 5 2 2 2 3 6 2" xfId="29488"/>
    <cellStyle name="40% - Ênfase5 5 2 2 2 3 7" xfId="26931"/>
    <cellStyle name="40% - Ênfase5 5 2 2 2 3 8" xfId="28007"/>
    <cellStyle name="40% - Ênfase5 5 2 2 2 3 9" xfId="20329"/>
    <cellStyle name="40% - Ênfase5 5 2 2 2 4" xfId="15233"/>
    <cellStyle name="40% - Ênfase5 5 2 2 2 4 2" xfId="16506"/>
    <cellStyle name="40% - Ênfase5 5 2 2 2 4 2 2" xfId="18620"/>
    <cellStyle name="40% - Ênfase5 5 2 2 2 4 2 2 2" xfId="33016"/>
    <cellStyle name="40% - Ênfase5 5 2 2 2 4 2 2 3" xfId="25338"/>
    <cellStyle name="40% - Ênfase5 5 2 2 2 4 2 3" xfId="19873"/>
    <cellStyle name="40% - Ênfase5 5 2 2 2 4 2 3 2" xfId="34266"/>
    <cellStyle name="40% - Ênfase5 5 2 2 2 4 2 3 3" xfId="26588"/>
    <cellStyle name="40% - Ênfase5 5 2 2 2 4 2 4" xfId="23231"/>
    <cellStyle name="40% - Ênfase5 5 2 2 2 4 2 4 2" xfId="30909"/>
    <cellStyle name="40% - Ênfase5 5 2 2 2 4 2 5" xfId="28803"/>
    <cellStyle name="40% - Ênfase5 5 2 2 2 4 2 6" xfId="21125"/>
    <cellStyle name="40% - Ênfase5 5 2 2 2 4 3" xfId="15865"/>
    <cellStyle name="40% - Ênfase5 5 2 2 2 4 3 2" xfId="17995"/>
    <cellStyle name="40% - Ênfase5 5 2 2 2 4 3 2 2" xfId="32391"/>
    <cellStyle name="40% - Ênfase5 5 2 2 2 4 3 2 3" xfId="24713"/>
    <cellStyle name="40% - Ênfase5 5 2 2 2 4 3 3" xfId="30284"/>
    <cellStyle name="40% - Ênfase5 5 2 2 2 4 3 4" xfId="22606"/>
    <cellStyle name="40% - Ênfase5 5 2 2 2 4 4" xfId="17370"/>
    <cellStyle name="40% - Ênfase5 5 2 2 2 4 4 2" xfId="31766"/>
    <cellStyle name="40% - Ênfase5 5 2 2 2 4 4 3" xfId="24088"/>
    <cellStyle name="40% - Ênfase5 5 2 2 2 4 5" xfId="19248"/>
    <cellStyle name="40% - Ênfase5 5 2 2 2 4 5 2" xfId="33641"/>
    <cellStyle name="40% - Ênfase5 5 2 2 2 4 5 3" xfId="25963"/>
    <cellStyle name="40% - Ênfase5 5 2 2 2 4 6" xfId="21981"/>
    <cellStyle name="40% - Ênfase5 5 2 2 2 4 6 2" xfId="29659"/>
    <cellStyle name="40% - Ênfase5 5 2 2 2 4 7" xfId="26932"/>
    <cellStyle name="40% - Ênfase5 5 2 2 2 4 8" xfId="28178"/>
    <cellStyle name="40% - Ênfase5 5 2 2 2 4 9" xfId="20500"/>
    <cellStyle name="40% - Ênfase5 5 2 2 2 5" xfId="12025"/>
    <cellStyle name="40% - Ênfase5 5 2 2 2 5 2" xfId="16097"/>
    <cellStyle name="40% - Ênfase5 5 2 2 2 5 2 2" xfId="18227"/>
    <cellStyle name="40% - Ênfase5 5 2 2 2 5 2 2 2" xfId="32623"/>
    <cellStyle name="40% - Ênfase5 5 2 2 2 5 2 2 3" xfId="24945"/>
    <cellStyle name="40% - Ênfase5 5 2 2 2 5 2 3" xfId="30516"/>
    <cellStyle name="40% - Ênfase5 5 2 2 2 5 2 4" xfId="22838"/>
    <cellStyle name="40% - Ênfase5 5 2 2 2 5 3" xfId="16988"/>
    <cellStyle name="40% - Ênfase5 5 2 2 2 5 3 2" xfId="31385"/>
    <cellStyle name="40% - Ênfase5 5 2 2 2 5 3 3" xfId="23707"/>
    <cellStyle name="40% - Ênfase5 5 2 2 2 5 4" xfId="19480"/>
    <cellStyle name="40% - Ênfase5 5 2 2 2 5 4 2" xfId="33873"/>
    <cellStyle name="40% - Ênfase5 5 2 2 2 5 4 3" xfId="26195"/>
    <cellStyle name="40% - Ênfase5 5 2 2 2 5 5" xfId="21600"/>
    <cellStyle name="40% - Ênfase5 5 2 2 2 5 5 2" xfId="29278"/>
    <cellStyle name="40% - Ênfase5 5 2 2 2 5 6" xfId="26933"/>
    <cellStyle name="40% - Ênfase5 5 2 2 2 5 7" xfId="28410"/>
    <cellStyle name="40% - Ênfase5 5 2 2 2 5 8" xfId="20732"/>
    <cellStyle name="40% - Ênfase5 5 2 2 2 6" xfId="15471"/>
    <cellStyle name="40% - Ênfase5 5 2 2 2 6 2" xfId="17602"/>
    <cellStyle name="40% - Ênfase5 5 2 2 2 6 2 2" xfId="31998"/>
    <cellStyle name="40% - Ênfase5 5 2 2 2 6 2 3" xfId="24320"/>
    <cellStyle name="40% - Ênfase5 5 2 2 2 6 3" xfId="29891"/>
    <cellStyle name="40% - Ênfase5 5 2 2 2 6 4" xfId="22213"/>
    <cellStyle name="40% - Ênfase5 5 2 2 2 7" xfId="16760"/>
    <cellStyle name="40% - Ênfase5 5 2 2 2 7 2" xfId="31157"/>
    <cellStyle name="40% - Ênfase5 5 2 2 2 7 3" xfId="23479"/>
    <cellStyle name="40% - Ênfase5 5 2 2 2 8" xfId="18854"/>
    <cellStyle name="40% - Ênfase5 5 2 2 2 8 2" xfId="33248"/>
    <cellStyle name="40% - Ênfase5 5 2 2 2 8 3" xfId="25570"/>
    <cellStyle name="40% - Ênfase5 5 2 2 2 9" xfId="21360"/>
    <cellStyle name="40% - Ênfase5 5 2 2 2 9 2" xfId="29038"/>
    <cellStyle name="40% - Ênfase5 5 2 2 3" xfId="10498"/>
    <cellStyle name="40% - Ênfase5 5 2 2 3 10" xfId="20073"/>
    <cellStyle name="40% - Ênfase5 5 2 2 3 2" xfId="15072"/>
    <cellStyle name="40% - Ênfase5 5 2 2 3 2 2" xfId="16353"/>
    <cellStyle name="40% - Ênfase5 5 2 2 3 2 2 2" xfId="18467"/>
    <cellStyle name="40% - Ênfase5 5 2 2 3 2 2 2 2" xfId="32863"/>
    <cellStyle name="40% - Ênfase5 5 2 2 3 2 2 2 3" xfId="25185"/>
    <cellStyle name="40% - Ênfase5 5 2 2 3 2 2 3" xfId="19720"/>
    <cellStyle name="40% - Ênfase5 5 2 2 3 2 2 3 2" xfId="34113"/>
    <cellStyle name="40% - Ênfase5 5 2 2 3 2 2 3 3" xfId="26435"/>
    <cellStyle name="40% - Ênfase5 5 2 2 3 2 2 4" xfId="23078"/>
    <cellStyle name="40% - Ênfase5 5 2 2 3 2 2 4 2" xfId="30756"/>
    <cellStyle name="40% - Ênfase5 5 2 2 3 2 2 5" xfId="28650"/>
    <cellStyle name="40% - Ênfase5 5 2 2 3 2 2 6" xfId="20972"/>
    <cellStyle name="40% - Ênfase5 5 2 2 3 2 3" xfId="15712"/>
    <cellStyle name="40% - Ênfase5 5 2 2 3 2 3 2" xfId="17842"/>
    <cellStyle name="40% - Ênfase5 5 2 2 3 2 3 2 2" xfId="32238"/>
    <cellStyle name="40% - Ênfase5 5 2 2 3 2 3 2 3" xfId="24560"/>
    <cellStyle name="40% - Ênfase5 5 2 2 3 2 3 3" xfId="30131"/>
    <cellStyle name="40% - Ênfase5 5 2 2 3 2 3 4" xfId="22453"/>
    <cellStyle name="40% - Ênfase5 5 2 2 3 2 4" xfId="17217"/>
    <cellStyle name="40% - Ênfase5 5 2 2 3 2 4 2" xfId="31613"/>
    <cellStyle name="40% - Ênfase5 5 2 2 3 2 4 3" xfId="23935"/>
    <cellStyle name="40% - Ênfase5 5 2 2 3 2 5" xfId="19095"/>
    <cellStyle name="40% - Ênfase5 5 2 2 3 2 5 2" xfId="33488"/>
    <cellStyle name="40% - Ênfase5 5 2 2 3 2 5 3" xfId="25810"/>
    <cellStyle name="40% - Ênfase5 5 2 2 3 2 6" xfId="21828"/>
    <cellStyle name="40% - Ênfase5 5 2 2 3 2 6 2" xfId="29506"/>
    <cellStyle name="40% - Ênfase5 5 2 2 3 2 7" xfId="26935"/>
    <cellStyle name="40% - Ênfase5 5 2 2 3 2 8" xfId="28025"/>
    <cellStyle name="40% - Ênfase5 5 2 2 3 2 9" xfId="20347"/>
    <cellStyle name="40% - Ênfase5 5 2 2 3 3" xfId="16063"/>
    <cellStyle name="40% - Ênfase5 5 2 2 3 3 2" xfId="18193"/>
    <cellStyle name="40% - Ênfase5 5 2 2 3 3 2 2" xfId="32589"/>
    <cellStyle name="40% - Ênfase5 5 2 2 3 3 2 3" xfId="24911"/>
    <cellStyle name="40% - Ênfase5 5 2 2 3 3 3" xfId="19446"/>
    <cellStyle name="40% - Ênfase5 5 2 2 3 3 3 2" xfId="33839"/>
    <cellStyle name="40% - Ênfase5 5 2 2 3 3 3 3" xfId="26161"/>
    <cellStyle name="40% - Ênfase5 5 2 2 3 3 4" xfId="22804"/>
    <cellStyle name="40% - Ênfase5 5 2 2 3 3 4 2" xfId="30482"/>
    <cellStyle name="40% - Ênfase5 5 2 2 3 3 5" xfId="28376"/>
    <cellStyle name="40% - Ênfase5 5 2 2 3 3 6" xfId="20698"/>
    <cellStyle name="40% - Ênfase5 5 2 2 3 4" xfId="15437"/>
    <cellStyle name="40% - Ênfase5 5 2 2 3 4 2" xfId="17568"/>
    <cellStyle name="40% - Ênfase5 5 2 2 3 4 2 2" xfId="31964"/>
    <cellStyle name="40% - Ênfase5 5 2 2 3 4 2 3" xfId="24286"/>
    <cellStyle name="40% - Ênfase5 5 2 2 3 4 3" xfId="29857"/>
    <cellStyle name="40% - Ênfase5 5 2 2 3 4 4" xfId="22179"/>
    <cellStyle name="40% - Ênfase5 5 2 2 3 5" xfId="16954"/>
    <cellStyle name="40% - Ênfase5 5 2 2 3 5 2" xfId="31351"/>
    <cellStyle name="40% - Ênfase5 5 2 2 3 5 3" xfId="23673"/>
    <cellStyle name="40% - Ênfase5 5 2 2 3 6" xfId="18820"/>
    <cellStyle name="40% - Ênfase5 5 2 2 3 6 2" xfId="33214"/>
    <cellStyle name="40% - Ênfase5 5 2 2 3 6 3" xfId="25536"/>
    <cellStyle name="40% - Ênfase5 5 2 2 3 7" xfId="21566"/>
    <cellStyle name="40% - Ênfase5 5 2 2 3 7 2" xfId="29244"/>
    <cellStyle name="40% - Ênfase5 5 2 2 3 8" xfId="26934"/>
    <cellStyle name="40% - Ênfase5 5 2 2 3 9" xfId="27751"/>
    <cellStyle name="40% - Ênfase5 5 2 2 4" xfId="14992"/>
    <cellStyle name="40% - Ênfase5 5 2 2 4 2" xfId="16274"/>
    <cellStyle name="40% - Ênfase5 5 2 2 4 2 2" xfId="18388"/>
    <cellStyle name="40% - Ênfase5 5 2 2 4 2 2 2" xfId="32784"/>
    <cellStyle name="40% - Ênfase5 5 2 2 4 2 2 3" xfId="25106"/>
    <cellStyle name="40% - Ênfase5 5 2 2 4 2 3" xfId="19641"/>
    <cellStyle name="40% - Ênfase5 5 2 2 4 2 3 2" xfId="34034"/>
    <cellStyle name="40% - Ênfase5 5 2 2 4 2 3 3" xfId="26356"/>
    <cellStyle name="40% - Ênfase5 5 2 2 4 2 4" xfId="22999"/>
    <cellStyle name="40% - Ênfase5 5 2 2 4 2 4 2" xfId="30677"/>
    <cellStyle name="40% - Ênfase5 5 2 2 4 2 5" xfId="28571"/>
    <cellStyle name="40% - Ênfase5 5 2 2 4 2 6" xfId="20893"/>
    <cellStyle name="40% - Ênfase5 5 2 2 4 3" xfId="15633"/>
    <cellStyle name="40% - Ênfase5 5 2 2 4 3 2" xfId="17763"/>
    <cellStyle name="40% - Ênfase5 5 2 2 4 3 2 2" xfId="32159"/>
    <cellStyle name="40% - Ênfase5 5 2 2 4 3 2 3" xfId="24481"/>
    <cellStyle name="40% - Ênfase5 5 2 2 4 3 3" xfId="30052"/>
    <cellStyle name="40% - Ênfase5 5 2 2 4 3 4" xfId="22374"/>
    <cellStyle name="40% - Ênfase5 5 2 2 4 4" xfId="17138"/>
    <cellStyle name="40% - Ênfase5 5 2 2 4 4 2" xfId="31534"/>
    <cellStyle name="40% - Ênfase5 5 2 2 4 4 3" xfId="23856"/>
    <cellStyle name="40% - Ênfase5 5 2 2 4 5" xfId="19016"/>
    <cellStyle name="40% - Ênfase5 5 2 2 4 5 2" xfId="33409"/>
    <cellStyle name="40% - Ênfase5 5 2 2 4 5 3" xfId="25731"/>
    <cellStyle name="40% - Ênfase5 5 2 2 4 6" xfId="21749"/>
    <cellStyle name="40% - Ênfase5 5 2 2 4 6 2" xfId="29427"/>
    <cellStyle name="40% - Ênfase5 5 2 2 4 7" xfId="26936"/>
    <cellStyle name="40% - Ênfase5 5 2 2 4 8" xfId="27946"/>
    <cellStyle name="40% - Ênfase5 5 2 2 4 9" xfId="20268"/>
    <cellStyle name="40% - Ênfase5 5 2 2 5" xfId="15198"/>
    <cellStyle name="40% - Ênfase5 5 2 2 5 2" xfId="16472"/>
    <cellStyle name="40% - Ênfase5 5 2 2 5 2 2" xfId="18586"/>
    <cellStyle name="40% - Ênfase5 5 2 2 5 2 2 2" xfId="32982"/>
    <cellStyle name="40% - Ênfase5 5 2 2 5 2 2 3" xfId="25304"/>
    <cellStyle name="40% - Ênfase5 5 2 2 5 2 3" xfId="19839"/>
    <cellStyle name="40% - Ênfase5 5 2 2 5 2 3 2" xfId="34232"/>
    <cellStyle name="40% - Ênfase5 5 2 2 5 2 3 3" xfId="26554"/>
    <cellStyle name="40% - Ênfase5 5 2 2 5 2 4" xfId="23197"/>
    <cellStyle name="40% - Ênfase5 5 2 2 5 2 4 2" xfId="30875"/>
    <cellStyle name="40% - Ênfase5 5 2 2 5 2 5" xfId="28769"/>
    <cellStyle name="40% - Ênfase5 5 2 2 5 2 6" xfId="21091"/>
    <cellStyle name="40% - Ênfase5 5 2 2 5 3" xfId="15831"/>
    <cellStyle name="40% - Ênfase5 5 2 2 5 3 2" xfId="17961"/>
    <cellStyle name="40% - Ênfase5 5 2 2 5 3 2 2" xfId="32357"/>
    <cellStyle name="40% - Ênfase5 5 2 2 5 3 2 3" xfId="24679"/>
    <cellStyle name="40% - Ênfase5 5 2 2 5 3 3" xfId="30250"/>
    <cellStyle name="40% - Ênfase5 5 2 2 5 3 4" xfId="22572"/>
    <cellStyle name="40% - Ênfase5 5 2 2 5 4" xfId="17336"/>
    <cellStyle name="40% - Ênfase5 5 2 2 5 4 2" xfId="31732"/>
    <cellStyle name="40% - Ênfase5 5 2 2 5 4 3" xfId="24054"/>
    <cellStyle name="40% - Ênfase5 5 2 2 5 5" xfId="19214"/>
    <cellStyle name="40% - Ênfase5 5 2 2 5 5 2" xfId="33607"/>
    <cellStyle name="40% - Ênfase5 5 2 2 5 5 3" xfId="25929"/>
    <cellStyle name="40% - Ênfase5 5 2 2 5 6" xfId="21947"/>
    <cellStyle name="40% - Ênfase5 5 2 2 5 6 2" xfId="29625"/>
    <cellStyle name="40% - Ênfase5 5 2 2 5 7" xfId="26937"/>
    <cellStyle name="40% - Ênfase5 5 2 2 5 8" xfId="28144"/>
    <cellStyle name="40% - Ênfase5 5 2 2 5 9" xfId="20466"/>
    <cellStyle name="40% - Ênfase5 5 2 2 6" xfId="4449"/>
    <cellStyle name="40% - Ênfase5 5 2 2 6 2" xfId="16002"/>
    <cellStyle name="40% - Ênfase5 5 2 2 6 2 2" xfId="18132"/>
    <cellStyle name="40% - Ênfase5 5 2 2 6 2 2 2" xfId="32528"/>
    <cellStyle name="40% - Ênfase5 5 2 2 6 2 2 3" xfId="24850"/>
    <cellStyle name="40% - Ênfase5 5 2 2 6 2 3" xfId="30421"/>
    <cellStyle name="40% - Ênfase5 5 2 2 6 2 4" xfId="22743"/>
    <cellStyle name="40% - Ênfase5 5 2 2 6 3" xfId="16893"/>
    <cellStyle name="40% - Ênfase5 5 2 2 6 3 2" xfId="31290"/>
    <cellStyle name="40% - Ênfase5 5 2 2 6 3 3" xfId="23612"/>
    <cellStyle name="40% - Ênfase5 5 2 2 6 4" xfId="19385"/>
    <cellStyle name="40% - Ênfase5 5 2 2 6 4 2" xfId="33778"/>
    <cellStyle name="40% - Ênfase5 5 2 2 6 4 3" xfId="26100"/>
    <cellStyle name="40% - Ênfase5 5 2 2 6 5" xfId="21505"/>
    <cellStyle name="40% - Ênfase5 5 2 2 6 5 2" xfId="29183"/>
    <cellStyle name="40% - Ênfase5 5 2 2 6 6" xfId="26938"/>
    <cellStyle name="40% - Ênfase5 5 2 2 6 7" xfId="28315"/>
    <cellStyle name="40% - Ênfase5 5 2 2 6 8" xfId="20637"/>
    <cellStyle name="40% - Ênfase5 5 2 2 7" xfId="15375"/>
    <cellStyle name="40% - Ênfase5 5 2 2 7 2" xfId="17507"/>
    <cellStyle name="40% - Ênfase5 5 2 2 7 2 2" xfId="31903"/>
    <cellStyle name="40% - Ênfase5 5 2 2 7 2 3" xfId="24225"/>
    <cellStyle name="40% - Ênfase5 5 2 2 7 3" xfId="29796"/>
    <cellStyle name="40% - Ênfase5 5 2 2 7 4" xfId="22118"/>
    <cellStyle name="40% - Ênfase5 5 2 2 8" xfId="16628"/>
    <cellStyle name="40% - Ênfase5 5 2 2 8 2" xfId="31025"/>
    <cellStyle name="40% - Ênfase5 5 2 2 8 3" xfId="23347"/>
    <cellStyle name="40% - Ênfase5 5 2 2 9" xfId="18758"/>
    <cellStyle name="40% - Ênfase5 5 2 2 9 2" xfId="33153"/>
    <cellStyle name="40% - Ênfase5 5 2 2 9 3" xfId="25475"/>
    <cellStyle name="40% - Ênfase5 5 2 3" xfId="4238"/>
    <cellStyle name="40% - Ênfase5 5 2 3 10" xfId="27712"/>
    <cellStyle name="40% - Ênfase5 5 2 3 11" xfId="20034"/>
    <cellStyle name="40% - Ênfase5 5 2 3 2" xfId="15014"/>
    <cellStyle name="40% - Ênfase5 5 2 3 2 2" xfId="16296"/>
    <cellStyle name="40% - Ênfase5 5 2 3 2 2 2" xfId="18410"/>
    <cellStyle name="40% - Ênfase5 5 2 3 2 2 2 2" xfId="32806"/>
    <cellStyle name="40% - Ênfase5 5 2 3 2 2 2 3" xfId="25128"/>
    <cellStyle name="40% - Ênfase5 5 2 3 2 2 3" xfId="19663"/>
    <cellStyle name="40% - Ênfase5 5 2 3 2 2 3 2" xfId="34056"/>
    <cellStyle name="40% - Ênfase5 5 2 3 2 2 3 3" xfId="26378"/>
    <cellStyle name="40% - Ênfase5 5 2 3 2 2 4" xfId="23021"/>
    <cellStyle name="40% - Ênfase5 5 2 3 2 2 4 2" xfId="30699"/>
    <cellStyle name="40% - Ênfase5 5 2 3 2 2 5" xfId="28593"/>
    <cellStyle name="40% - Ênfase5 5 2 3 2 2 6" xfId="20915"/>
    <cellStyle name="40% - Ênfase5 5 2 3 2 3" xfId="15655"/>
    <cellStyle name="40% - Ênfase5 5 2 3 2 3 2" xfId="17785"/>
    <cellStyle name="40% - Ênfase5 5 2 3 2 3 2 2" xfId="32181"/>
    <cellStyle name="40% - Ênfase5 5 2 3 2 3 2 3" xfId="24503"/>
    <cellStyle name="40% - Ênfase5 5 2 3 2 3 3" xfId="30074"/>
    <cellStyle name="40% - Ênfase5 5 2 3 2 3 4" xfId="22396"/>
    <cellStyle name="40% - Ênfase5 5 2 3 2 4" xfId="17160"/>
    <cellStyle name="40% - Ênfase5 5 2 3 2 4 2" xfId="31556"/>
    <cellStyle name="40% - Ênfase5 5 2 3 2 4 3" xfId="23878"/>
    <cellStyle name="40% - Ênfase5 5 2 3 2 5" xfId="19038"/>
    <cellStyle name="40% - Ênfase5 5 2 3 2 5 2" xfId="33431"/>
    <cellStyle name="40% - Ênfase5 5 2 3 2 5 3" xfId="25753"/>
    <cellStyle name="40% - Ênfase5 5 2 3 2 6" xfId="21771"/>
    <cellStyle name="40% - Ênfase5 5 2 3 2 6 2" xfId="29449"/>
    <cellStyle name="40% - Ênfase5 5 2 3 2 7" xfId="26940"/>
    <cellStyle name="40% - Ênfase5 5 2 3 2 8" xfId="27968"/>
    <cellStyle name="40% - Ênfase5 5 2 3 2 9" xfId="20290"/>
    <cellStyle name="40% - Ênfase5 5 2 3 3" xfId="15125"/>
    <cellStyle name="40% - Ênfase5 5 2 3 3 2" xfId="16406"/>
    <cellStyle name="40% - Ênfase5 5 2 3 3 2 2" xfId="18520"/>
    <cellStyle name="40% - Ênfase5 5 2 3 3 2 2 2" xfId="32916"/>
    <cellStyle name="40% - Ênfase5 5 2 3 3 2 2 3" xfId="25238"/>
    <cellStyle name="40% - Ênfase5 5 2 3 3 2 3" xfId="19773"/>
    <cellStyle name="40% - Ênfase5 5 2 3 3 2 3 2" xfId="34166"/>
    <cellStyle name="40% - Ênfase5 5 2 3 3 2 3 3" xfId="26488"/>
    <cellStyle name="40% - Ênfase5 5 2 3 3 2 4" xfId="23131"/>
    <cellStyle name="40% - Ênfase5 5 2 3 3 2 4 2" xfId="30809"/>
    <cellStyle name="40% - Ênfase5 5 2 3 3 2 5" xfId="28703"/>
    <cellStyle name="40% - Ênfase5 5 2 3 3 2 6" xfId="21025"/>
    <cellStyle name="40% - Ênfase5 5 2 3 3 3" xfId="15765"/>
    <cellStyle name="40% - Ênfase5 5 2 3 3 3 2" xfId="17895"/>
    <cellStyle name="40% - Ênfase5 5 2 3 3 3 2 2" xfId="32291"/>
    <cellStyle name="40% - Ênfase5 5 2 3 3 3 2 3" xfId="24613"/>
    <cellStyle name="40% - Ênfase5 5 2 3 3 3 3" xfId="30184"/>
    <cellStyle name="40% - Ênfase5 5 2 3 3 3 4" xfId="22506"/>
    <cellStyle name="40% - Ênfase5 5 2 3 3 4" xfId="17270"/>
    <cellStyle name="40% - Ênfase5 5 2 3 3 4 2" xfId="31666"/>
    <cellStyle name="40% - Ênfase5 5 2 3 3 4 3" xfId="23988"/>
    <cellStyle name="40% - Ênfase5 5 2 3 3 5" xfId="19148"/>
    <cellStyle name="40% - Ênfase5 5 2 3 3 5 2" xfId="33541"/>
    <cellStyle name="40% - Ênfase5 5 2 3 3 5 3" xfId="25863"/>
    <cellStyle name="40% - Ênfase5 5 2 3 3 6" xfId="21881"/>
    <cellStyle name="40% - Ênfase5 5 2 3 3 6 2" xfId="29559"/>
    <cellStyle name="40% - Ênfase5 5 2 3 3 7" xfId="26941"/>
    <cellStyle name="40% - Ênfase5 5 2 3 3 8" xfId="28078"/>
    <cellStyle name="40% - Ênfase5 5 2 3 3 9" xfId="20400"/>
    <cellStyle name="40% - Ênfase5 5 2 3 4" xfId="4999"/>
    <cellStyle name="40% - Ênfase5 5 2 3 4 2" xfId="16024"/>
    <cellStyle name="40% - Ênfase5 5 2 3 4 2 2" xfId="18154"/>
    <cellStyle name="40% - Ênfase5 5 2 3 4 2 2 2" xfId="32550"/>
    <cellStyle name="40% - Ênfase5 5 2 3 4 2 2 3" xfId="24872"/>
    <cellStyle name="40% - Ênfase5 5 2 3 4 2 3" xfId="30443"/>
    <cellStyle name="40% - Ênfase5 5 2 3 4 2 4" xfId="22765"/>
    <cellStyle name="40% - Ênfase5 5 2 3 4 3" xfId="16915"/>
    <cellStyle name="40% - Ênfase5 5 2 3 4 3 2" xfId="31312"/>
    <cellStyle name="40% - Ênfase5 5 2 3 4 3 3" xfId="23634"/>
    <cellStyle name="40% - Ênfase5 5 2 3 4 4" xfId="19407"/>
    <cellStyle name="40% - Ênfase5 5 2 3 4 4 2" xfId="33800"/>
    <cellStyle name="40% - Ênfase5 5 2 3 4 4 3" xfId="26122"/>
    <cellStyle name="40% - Ênfase5 5 2 3 4 5" xfId="21527"/>
    <cellStyle name="40% - Ênfase5 5 2 3 4 5 2" xfId="29205"/>
    <cellStyle name="40% - Ênfase5 5 2 3 4 6" xfId="26942"/>
    <cellStyle name="40% - Ênfase5 5 2 3 4 7" xfId="28337"/>
    <cellStyle name="40% - Ênfase5 5 2 3 4 8" xfId="20659"/>
    <cellStyle name="40% - Ênfase5 5 2 3 5" xfId="15397"/>
    <cellStyle name="40% - Ênfase5 5 2 3 5 2" xfId="17529"/>
    <cellStyle name="40% - Ênfase5 5 2 3 5 2 2" xfId="31925"/>
    <cellStyle name="40% - Ênfase5 5 2 3 5 2 3" xfId="24247"/>
    <cellStyle name="40% - Ênfase5 5 2 3 5 3" xfId="29818"/>
    <cellStyle name="40% - Ênfase5 5 2 3 5 4" xfId="22140"/>
    <cellStyle name="40% - Ênfase5 5 2 3 6" xfId="16704"/>
    <cellStyle name="40% - Ênfase5 5 2 3 6 2" xfId="31101"/>
    <cellStyle name="40% - Ênfase5 5 2 3 6 3" xfId="23423"/>
    <cellStyle name="40% - Ênfase5 5 2 3 7" xfId="18780"/>
    <cellStyle name="40% - Ênfase5 5 2 3 7 2" xfId="33175"/>
    <cellStyle name="40% - Ênfase5 5 2 3 7 3" xfId="25497"/>
    <cellStyle name="40% - Ênfase5 5 2 3 8" xfId="21304"/>
    <cellStyle name="40% - Ênfase5 5 2 3 8 2" xfId="28982"/>
    <cellStyle name="40% - Ênfase5 5 2 3 9" xfId="26939"/>
    <cellStyle name="40% - Ênfase5 5 2 4" xfId="14936"/>
    <cellStyle name="40% - Ênfase5 5 2 4 2" xfId="16218"/>
    <cellStyle name="40% - Ênfase5 5 2 4 2 2" xfId="18332"/>
    <cellStyle name="40% - Ênfase5 5 2 4 2 2 2" xfId="32728"/>
    <cellStyle name="40% - Ênfase5 5 2 4 2 2 3" xfId="25050"/>
    <cellStyle name="40% - Ênfase5 5 2 4 2 3" xfId="19585"/>
    <cellStyle name="40% - Ênfase5 5 2 4 2 3 2" xfId="33978"/>
    <cellStyle name="40% - Ênfase5 5 2 4 2 3 3" xfId="26300"/>
    <cellStyle name="40% - Ênfase5 5 2 4 2 4" xfId="22943"/>
    <cellStyle name="40% - Ênfase5 5 2 4 2 4 2" xfId="30621"/>
    <cellStyle name="40% - Ênfase5 5 2 4 2 5" xfId="28515"/>
    <cellStyle name="40% - Ênfase5 5 2 4 2 6" xfId="20837"/>
    <cellStyle name="40% - Ênfase5 5 2 4 3" xfId="15577"/>
    <cellStyle name="40% - Ênfase5 5 2 4 3 2" xfId="17707"/>
    <cellStyle name="40% - Ênfase5 5 2 4 3 2 2" xfId="32103"/>
    <cellStyle name="40% - Ênfase5 5 2 4 3 2 3" xfId="24425"/>
    <cellStyle name="40% - Ênfase5 5 2 4 3 3" xfId="29996"/>
    <cellStyle name="40% - Ênfase5 5 2 4 3 4" xfId="22318"/>
    <cellStyle name="40% - Ênfase5 5 2 4 4" xfId="17082"/>
    <cellStyle name="40% - Ênfase5 5 2 4 4 2" xfId="31478"/>
    <cellStyle name="40% - Ênfase5 5 2 4 4 3" xfId="23800"/>
    <cellStyle name="40% - Ênfase5 5 2 4 5" xfId="18960"/>
    <cellStyle name="40% - Ênfase5 5 2 4 5 2" xfId="33353"/>
    <cellStyle name="40% - Ênfase5 5 2 4 5 3" xfId="25675"/>
    <cellStyle name="40% - Ênfase5 5 2 4 6" xfId="21693"/>
    <cellStyle name="40% - Ênfase5 5 2 4 6 2" xfId="29371"/>
    <cellStyle name="40% - Ênfase5 5 2 4 7" xfId="26943"/>
    <cellStyle name="40% - Ênfase5 5 2 4 8" xfId="27890"/>
    <cellStyle name="40% - Ênfase5 5 2 4 9" xfId="20212"/>
    <cellStyle name="40% - Ênfase5 5 2 5" xfId="15153"/>
    <cellStyle name="40% - Ênfase5 5 2 5 2" xfId="16433"/>
    <cellStyle name="40% - Ênfase5 5 2 5 2 2" xfId="18547"/>
    <cellStyle name="40% - Ênfase5 5 2 5 2 2 2" xfId="32943"/>
    <cellStyle name="40% - Ênfase5 5 2 5 2 2 3" xfId="25265"/>
    <cellStyle name="40% - Ênfase5 5 2 5 2 3" xfId="19800"/>
    <cellStyle name="40% - Ênfase5 5 2 5 2 3 2" xfId="34193"/>
    <cellStyle name="40% - Ênfase5 5 2 5 2 3 3" xfId="26515"/>
    <cellStyle name="40% - Ênfase5 5 2 5 2 4" xfId="23158"/>
    <cellStyle name="40% - Ênfase5 5 2 5 2 4 2" xfId="30836"/>
    <cellStyle name="40% - Ênfase5 5 2 5 2 5" xfId="28730"/>
    <cellStyle name="40% - Ênfase5 5 2 5 2 6" xfId="21052"/>
    <cellStyle name="40% - Ênfase5 5 2 5 3" xfId="15792"/>
    <cellStyle name="40% - Ênfase5 5 2 5 3 2" xfId="17922"/>
    <cellStyle name="40% - Ênfase5 5 2 5 3 2 2" xfId="32318"/>
    <cellStyle name="40% - Ênfase5 5 2 5 3 2 3" xfId="24640"/>
    <cellStyle name="40% - Ênfase5 5 2 5 3 3" xfId="30211"/>
    <cellStyle name="40% - Ênfase5 5 2 5 3 4" xfId="22533"/>
    <cellStyle name="40% - Ênfase5 5 2 5 4" xfId="17297"/>
    <cellStyle name="40% - Ênfase5 5 2 5 4 2" xfId="31693"/>
    <cellStyle name="40% - Ênfase5 5 2 5 4 3" xfId="24015"/>
    <cellStyle name="40% - Ênfase5 5 2 5 5" xfId="19175"/>
    <cellStyle name="40% - Ênfase5 5 2 5 5 2" xfId="33568"/>
    <cellStyle name="40% - Ênfase5 5 2 5 5 3" xfId="25890"/>
    <cellStyle name="40% - Ênfase5 5 2 5 6" xfId="21908"/>
    <cellStyle name="40% - Ênfase5 5 2 5 6 2" xfId="29586"/>
    <cellStyle name="40% - Ênfase5 5 2 5 7" xfId="26944"/>
    <cellStyle name="40% - Ênfase5 5 2 5 8" xfId="28105"/>
    <cellStyle name="40% - Ênfase5 5 2 5 9" xfId="20427"/>
    <cellStyle name="40% - Ênfase5 5 2 6" xfId="4393"/>
    <cellStyle name="40% - Ênfase5 5 2 6 2" xfId="15946"/>
    <cellStyle name="40% - Ênfase5 5 2 6 2 2" xfId="18076"/>
    <cellStyle name="40% - Ênfase5 5 2 6 2 2 2" xfId="32472"/>
    <cellStyle name="40% - Ênfase5 5 2 6 2 2 3" xfId="24794"/>
    <cellStyle name="40% - Ênfase5 5 2 6 2 3" xfId="30365"/>
    <cellStyle name="40% - Ênfase5 5 2 6 2 4" xfId="22687"/>
    <cellStyle name="40% - Ênfase5 5 2 6 3" xfId="16837"/>
    <cellStyle name="40% - Ênfase5 5 2 6 3 2" xfId="31234"/>
    <cellStyle name="40% - Ênfase5 5 2 6 3 3" xfId="23556"/>
    <cellStyle name="40% - Ênfase5 5 2 6 4" xfId="19329"/>
    <cellStyle name="40% - Ênfase5 5 2 6 4 2" xfId="33722"/>
    <cellStyle name="40% - Ênfase5 5 2 6 4 3" xfId="26044"/>
    <cellStyle name="40% - Ênfase5 5 2 6 5" xfId="21449"/>
    <cellStyle name="40% - Ênfase5 5 2 6 5 2" xfId="29127"/>
    <cellStyle name="40% - Ênfase5 5 2 6 6" xfId="26945"/>
    <cellStyle name="40% - Ênfase5 5 2 6 7" xfId="28259"/>
    <cellStyle name="40% - Ênfase5 5 2 6 8" xfId="20581"/>
    <cellStyle name="40% - Ênfase5 5 2 7" xfId="15319"/>
    <cellStyle name="40% - Ênfase5 5 2 7 2" xfId="17451"/>
    <cellStyle name="40% - Ênfase5 5 2 7 2 2" xfId="31847"/>
    <cellStyle name="40% - Ênfase5 5 2 7 2 3" xfId="24169"/>
    <cellStyle name="40% - Ênfase5 5 2 7 3" xfId="29740"/>
    <cellStyle name="40% - Ênfase5 5 2 7 4" xfId="22062"/>
    <cellStyle name="40% - Ênfase5 5 2 8" xfId="16574"/>
    <cellStyle name="40% - Ênfase5 5 2 8 2" xfId="30971"/>
    <cellStyle name="40% - Ênfase5 5 2 8 3" xfId="23293"/>
    <cellStyle name="40% - Ênfase5 5 2 9" xfId="18702"/>
    <cellStyle name="40% - Ênfase5 5 2 9 2" xfId="33097"/>
    <cellStyle name="40% - Ênfase5 5 2 9 3" xfId="25419"/>
    <cellStyle name="40% - Ênfase5 5 3" xfId="7220"/>
    <cellStyle name="40% - Ênfase5 5 3 10" xfId="26946"/>
    <cellStyle name="40% - Ênfase5 5 3 11" xfId="27733"/>
    <cellStyle name="40% - Ênfase5 5 3 12" xfId="20055"/>
    <cellStyle name="40% - Ênfase5 5 3 2" xfId="10685"/>
    <cellStyle name="40% - Ênfase5 5 3 2 10" xfId="26947"/>
    <cellStyle name="40% - Ênfase5 5 3 2 11" xfId="27763"/>
    <cellStyle name="40% - Ênfase5 5 3 2 12" xfId="20085"/>
    <cellStyle name="40% - Ênfase5 5 3 2 2" xfId="12026"/>
    <cellStyle name="40% - Ênfase5 5 3 2 2 10" xfId="27786"/>
    <cellStyle name="40% - Ênfase5 5 3 2 2 11" xfId="20108"/>
    <cellStyle name="40% - Ênfase5 5 3 2 2 2" xfId="15116"/>
    <cellStyle name="40% - Ênfase5 5 3 2 2 2 2" xfId="16397"/>
    <cellStyle name="40% - Ênfase5 5 3 2 2 2 2 2" xfId="18511"/>
    <cellStyle name="40% - Ênfase5 5 3 2 2 2 2 2 2" xfId="32907"/>
    <cellStyle name="40% - Ênfase5 5 3 2 2 2 2 2 3" xfId="25229"/>
    <cellStyle name="40% - Ênfase5 5 3 2 2 2 2 3" xfId="19764"/>
    <cellStyle name="40% - Ênfase5 5 3 2 2 2 2 3 2" xfId="34157"/>
    <cellStyle name="40% - Ênfase5 5 3 2 2 2 2 3 3" xfId="26479"/>
    <cellStyle name="40% - Ênfase5 5 3 2 2 2 2 4" xfId="23122"/>
    <cellStyle name="40% - Ênfase5 5 3 2 2 2 2 4 2" xfId="30800"/>
    <cellStyle name="40% - Ênfase5 5 3 2 2 2 2 5" xfId="28694"/>
    <cellStyle name="40% - Ênfase5 5 3 2 2 2 2 6" xfId="21016"/>
    <cellStyle name="40% - Ênfase5 5 3 2 2 2 3" xfId="15756"/>
    <cellStyle name="40% - Ênfase5 5 3 2 2 2 3 2" xfId="17886"/>
    <cellStyle name="40% - Ênfase5 5 3 2 2 2 3 2 2" xfId="32282"/>
    <cellStyle name="40% - Ênfase5 5 3 2 2 2 3 2 3" xfId="24604"/>
    <cellStyle name="40% - Ênfase5 5 3 2 2 2 3 3" xfId="30175"/>
    <cellStyle name="40% - Ênfase5 5 3 2 2 2 3 4" xfId="22497"/>
    <cellStyle name="40% - Ênfase5 5 3 2 2 2 4" xfId="17261"/>
    <cellStyle name="40% - Ênfase5 5 3 2 2 2 4 2" xfId="31657"/>
    <cellStyle name="40% - Ênfase5 5 3 2 2 2 4 3" xfId="23979"/>
    <cellStyle name="40% - Ênfase5 5 3 2 2 2 5" xfId="19139"/>
    <cellStyle name="40% - Ênfase5 5 3 2 2 2 5 2" xfId="33532"/>
    <cellStyle name="40% - Ênfase5 5 3 2 2 2 5 3" xfId="25854"/>
    <cellStyle name="40% - Ênfase5 5 3 2 2 2 6" xfId="21872"/>
    <cellStyle name="40% - Ênfase5 5 3 2 2 2 6 2" xfId="29550"/>
    <cellStyle name="40% - Ênfase5 5 3 2 2 2 7" xfId="26949"/>
    <cellStyle name="40% - Ênfase5 5 3 2 2 2 8" xfId="28069"/>
    <cellStyle name="40% - Ênfase5 5 3 2 2 2 9" xfId="20391"/>
    <cellStyle name="40% - Ênfase5 5 3 2 2 3" xfId="15234"/>
    <cellStyle name="40% - Ênfase5 5 3 2 2 3 2" xfId="16507"/>
    <cellStyle name="40% - Ênfase5 5 3 2 2 3 2 2" xfId="18621"/>
    <cellStyle name="40% - Ênfase5 5 3 2 2 3 2 2 2" xfId="33017"/>
    <cellStyle name="40% - Ênfase5 5 3 2 2 3 2 2 3" xfId="25339"/>
    <cellStyle name="40% - Ênfase5 5 3 2 2 3 2 3" xfId="19874"/>
    <cellStyle name="40% - Ênfase5 5 3 2 2 3 2 3 2" xfId="34267"/>
    <cellStyle name="40% - Ênfase5 5 3 2 2 3 2 3 3" xfId="26589"/>
    <cellStyle name="40% - Ênfase5 5 3 2 2 3 2 4" xfId="23232"/>
    <cellStyle name="40% - Ênfase5 5 3 2 2 3 2 4 2" xfId="30910"/>
    <cellStyle name="40% - Ênfase5 5 3 2 2 3 2 5" xfId="28804"/>
    <cellStyle name="40% - Ênfase5 5 3 2 2 3 2 6" xfId="21126"/>
    <cellStyle name="40% - Ênfase5 5 3 2 2 3 3" xfId="15866"/>
    <cellStyle name="40% - Ênfase5 5 3 2 2 3 3 2" xfId="17996"/>
    <cellStyle name="40% - Ênfase5 5 3 2 2 3 3 2 2" xfId="32392"/>
    <cellStyle name="40% - Ênfase5 5 3 2 2 3 3 2 3" xfId="24714"/>
    <cellStyle name="40% - Ênfase5 5 3 2 2 3 3 3" xfId="30285"/>
    <cellStyle name="40% - Ênfase5 5 3 2 2 3 3 4" xfId="22607"/>
    <cellStyle name="40% - Ênfase5 5 3 2 2 3 4" xfId="17371"/>
    <cellStyle name="40% - Ênfase5 5 3 2 2 3 4 2" xfId="31767"/>
    <cellStyle name="40% - Ênfase5 5 3 2 2 3 4 3" xfId="24089"/>
    <cellStyle name="40% - Ênfase5 5 3 2 2 3 5" xfId="19249"/>
    <cellStyle name="40% - Ênfase5 5 3 2 2 3 5 2" xfId="33642"/>
    <cellStyle name="40% - Ênfase5 5 3 2 2 3 5 3" xfId="25964"/>
    <cellStyle name="40% - Ênfase5 5 3 2 2 3 6" xfId="21982"/>
    <cellStyle name="40% - Ênfase5 5 3 2 2 3 6 2" xfId="29660"/>
    <cellStyle name="40% - Ênfase5 5 3 2 2 3 7" xfId="26950"/>
    <cellStyle name="40% - Ênfase5 5 3 2 2 3 8" xfId="28179"/>
    <cellStyle name="40% - Ênfase5 5 3 2 2 3 9" xfId="20501"/>
    <cellStyle name="40% - Ênfase5 5 3 2 2 4" xfId="16098"/>
    <cellStyle name="40% - Ênfase5 5 3 2 2 4 2" xfId="18228"/>
    <cellStyle name="40% - Ênfase5 5 3 2 2 4 2 2" xfId="32624"/>
    <cellStyle name="40% - Ênfase5 5 3 2 2 4 2 3" xfId="24946"/>
    <cellStyle name="40% - Ênfase5 5 3 2 2 4 3" xfId="19481"/>
    <cellStyle name="40% - Ênfase5 5 3 2 2 4 3 2" xfId="33874"/>
    <cellStyle name="40% - Ênfase5 5 3 2 2 4 3 3" xfId="26196"/>
    <cellStyle name="40% - Ênfase5 5 3 2 2 4 4" xfId="22839"/>
    <cellStyle name="40% - Ênfase5 5 3 2 2 4 4 2" xfId="30517"/>
    <cellStyle name="40% - Ênfase5 5 3 2 2 4 5" xfId="28411"/>
    <cellStyle name="40% - Ênfase5 5 3 2 2 4 6" xfId="20733"/>
    <cellStyle name="40% - Ênfase5 5 3 2 2 5" xfId="15472"/>
    <cellStyle name="40% - Ênfase5 5 3 2 2 5 2" xfId="17603"/>
    <cellStyle name="40% - Ênfase5 5 3 2 2 5 2 2" xfId="31999"/>
    <cellStyle name="40% - Ênfase5 5 3 2 2 5 2 3" xfId="24321"/>
    <cellStyle name="40% - Ênfase5 5 3 2 2 5 3" xfId="29892"/>
    <cellStyle name="40% - Ênfase5 5 3 2 2 5 4" xfId="22214"/>
    <cellStyle name="40% - Ênfase5 5 3 2 2 6" xfId="16989"/>
    <cellStyle name="40% - Ênfase5 5 3 2 2 6 2" xfId="31386"/>
    <cellStyle name="40% - Ênfase5 5 3 2 2 6 3" xfId="23708"/>
    <cellStyle name="40% - Ênfase5 5 3 2 2 7" xfId="18855"/>
    <cellStyle name="40% - Ênfase5 5 3 2 2 7 2" xfId="33249"/>
    <cellStyle name="40% - Ênfase5 5 3 2 2 7 3" xfId="25571"/>
    <cellStyle name="40% - Ênfase5 5 3 2 2 8" xfId="21601"/>
    <cellStyle name="40% - Ênfase5 5 3 2 2 8 2" xfId="29279"/>
    <cellStyle name="40% - Ênfase5 5 3 2 2 9" xfId="26948"/>
    <cellStyle name="40% - Ênfase5 5 3 2 3" xfId="15084"/>
    <cellStyle name="40% - Ênfase5 5 3 2 3 2" xfId="16365"/>
    <cellStyle name="40% - Ênfase5 5 3 2 3 2 2" xfId="18479"/>
    <cellStyle name="40% - Ênfase5 5 3 2 3 2 2 2" xfId="32875"/>
    <cellStyle name="40% - Ênfase5 5 3 2 3 2 2 3" xfId="25197"/>
    <cellStyle name="40% - Ênfase5 5 3 2 3 2 3" xfId="19732"/>
    <cellStyle name="40% - Ênfase5 5 3 2 3 2 3 2" xfId="34125"/>
    <cellStyle name="40% - Ênfase5 5 3 2 3 2 3 3" xfId="26447"/>
    <cellStyle name="40% - Ênfase5 5 3 2 3 2 4" xfId="23090"/>
    <cellStyle name="40% - Ênfase5 5 3 2 3 2 4 2" xfId="30768"/>
    <cellStyle name="40% - Ênfase5 5 3 2 3 2 5" xfId="28662"/>
    <cellStyle name="40% - Ênfase5 5 3 2 3 2 6" xfId="20984"/>
    <cellStyle name="40% - Ênfase5 5 3 2 3 3" xfId="15724"/>
    <cellStyle name="40% - Ênfase5 5 3 2 3 3 2" xfId="17854"/>
    <cellStyle name="40% - Ênfase5 5 3 2 3 3 2 2" xfId="32250"/>
    <cellStyle name="40% - Ênfase5 5 3 2 3 3 2 3" xfId="24572"/>
    <cellStyle name="40% - Ênfase5 5 3 2 3 3 3" xfId="30143"/>
    <cellStyle name="40% - Ênfase5 5 3 2 3 3 4" xfId="22465"/>
    <cellStyle name="40% - Ênfase5 5 3 2 3 4" xfId="17229"/>
    <cellStyle name="40% - Ênfase5 5 3 2 3 4 2" xfId="31625"/>
    <cellStyle name="40% - Ênfase5 5 3 2 3 4 3" xfId="23947"/>
    <cellStyle name="40% - Ênfase5 5 3 2 3 5" xfId="19107"/>
    <cellStyle name="40% - Ênfase5 5 3 2 3 5 2" xfId="33500"/>
    <cellStyle name="40% - Ênfase5 5 3 2 3 5 3" xfId="25822"/>
    <cellStyle name="40% - Ênfase5 5 3 2 3 6" xfId="21840"/>
    <cellStyle name="40% - Ênfase5 5 3 2 3 6 2" xfId="29518"/>
    <cellStyle name="40% - Ênfase5 5 3 2 3 7" xfId="26951"/>
    <cellStyle name="40% - Ênfase5 5 3 2 3 8" xfId="28037"/>
    <cellStyle name="40% - Ênfase5 5 3 2 3 9" xfId="20359"/>
    <cellStyle name="40% - Ênfase5 5 3 2 4" xfId="15210"/>
    <cellStyle name="40% - Ênfase5 5 3 2 4 2" xfId="16484"/>
    <cellStyle name="40% - Ênfase5 5 3 2 4 2 2" xfId="18598"/>
    <cellStyle name="40% - Ênfase5 5 3 2 4 2 2 2" xfId="32994"/>
    <cellStyle name="40% - Ênfase5 5 3 2 4 2 2 3" xfId="25316"/>
    <cellStyle name="40% - Ênfase5 5 3 2 4 2 3" xfId="19851"/>
    <cellStyle name="40% - Ênfase5 5 3 2 4 2 3 2" xfId="34244"/>
    <cellStyle name="40% - Ênfase5 5 3 2 4 2 3 3" xfId="26566"/>
    <cellStyle name="40% - Ênfase5 5 3 2 4 2 4" xfId="23209"/>
    <cellStyle name="40% - Ênfase5 5 3 2 4 2 4 2" xfId="30887"/>
    <cellStyle name="40% - Ênfase5 5 3 2 4 2 5" xfId="28781"/>
    <cellStyle name="40% - Ênfase5 5 3 2 4 2 6" xfId="21103"/>
    <cellStyle name="40% - Ênfase5 5 3 2 4 3" xfId="15843"/>
    <cellStyle name="40% - Ênfase5 5 3 2 4 3 2" xfId="17973"/>
    <cellStyle name="40% - Ênfase5 5 3 2 4 3 2 2" xfId="32369"/>
    <cellStyle name="40% - Ênfase5 5 3 2 4 3 2 3" xfId="24691"/>
    <cellStyle name="40% - Ênfase5 5 3 2 4 3 3" xfId="30262"/>
    <cellStyle name="40% - Ênfase5 5 3 2 4 3 4" xfId="22584"/>
    <cellStyle name="40% - Ênfase5 5 3 2 4 4" xfId="17348"/>
    <cellStyle name="40% - Ênfase5 5 3 2 4 4 2" xfId="31744"/>
    <cellStyle name="40% - Ênfase5 5 3 2 4 4 3" xfId="24066"/>
    <cellStyle name="40% - Ênfase5 5 3 2 4 5" xfId="19226"/>
    <cellStyle name="40% - Ênfase5 5 3 2 4 5 2" xfId="33619"/>
    <cellStyle name="40% - Ênfase5 5 3 2 4 5 3" xfId="25941"/>
    <cellStyle name="40% - Ênfase5 5 3 2 4 6" xfId="21959"/>
    <cellStyle name="40% - Ênfase5 5 3 2 4 6 2" xfId="29637"/>
    <cellStyle name="40% - Ênfase5 5 3 2 4 7" xfId="26952"/>
    <cellStyle name="40% - Ênfase5 5 3 2 4 8" xfId="28156"/>
    <cellStyle name="40% - Ênfase5 5 3 2 4 9" xfId="20478"/>
    <cellStyle name="40% - Ênfase5 5 3 2 5" xfId="16075"/>
    <cellStyle name="40% - Ênfase5 5 3 2 5 2" xfId="18205"/>
    <cellStyle name="40% - Ênfase5 5 3 2 5 2 2" xfId="32601"/>
    <cellStyle name="40% - Ênfase5 5 3 2 5 2 3" xfId="24923"/>
    <cellStyle name="40% - Ênfase5 5 3 2 5 3" xfId="19458"/>
    <cellStyle name="40% - Ênfase5 5 3 2 5 3 2" xfId="33851"/>
    <cellStyle name="40% - Ênfase5 5 3 2 5 3 3" xfId="26173"/>
    <cellStyle name="40% - Ênfase5 5 3 2 5 4" xfId="22816"/>
    <cellStyle name="40% - Ênfase5 5 3 2 5 4 2" xfId="30494"/>
    <cellStyle name="40% - Ênfase5 5 3 2 5 5" xfId="28388"/>
    <cellStyle name="40% - Ênfase5 5 3 2 5 6" xfId="20710"/>
    <cellStyle name="40% - Ênfase5 5 3 2 6" xfId="15449"/>
    <cellStyle name="40% - Ênfase5 5 3 2 6 2" xfId="17580"/>
    <cellStyle name="40% - Ênfase5 5 3 2 6 2 2" xfId="31976"/>
    <cellStyle name="40% - Ênfase5 5 3 2 6 2 3" xfId="24298"/>
    <cellStyle name="40% - Ênfase5 5 3 2 6 3" xfId="29869"/>
    <cellStyle name="40% - Ênfase5 5 3 2 6 4" xfId="22191"/>
    <cellStyle name="40% - Ênfase5 5 3 2 7" xfId="16966"/>
    <cellStyle name="40% - Ênfase5 5 3 2 7 2" xfId="31363"/>
    <cellStyle name="40% - Ênfase5 5 3 2 7 3" xfId="23685"/>
    <cellStyle name="40% - Ênfase5 5 3 2 8" xfId="18832"/>
    <cellStyle name="40% - Ênfase5 5 3 2 8 2" xfId="33226"/>
    <cellStyle name="40% - Ênfase5 5 3 2 8 3" xfId="25548"/>
    <cellStyle name="40% - Ênfase5 5 3 2 9" xfId="21578"/>
    <cellStyle name="40% - Ênfase5 5 3 2 9 2" xfId="29256"/>
    <cellStyle name="40% - Ênfase5 5 3 3" xfId="15039"/>
    <cellStyle name="40% - Ênfase5 5 3 3 2" xfId="16321"/>
    <cellStyle name="40% - Ênfase5 5 3 3 2 2" xfId="18435"/>
    <cellStyle name="40% - Ênfase5 5 3 3 2 2 2" xfId="32831"/>
    <cellStyle name="40% - Ênfase5 5 3 3 2 2 3" xfId="25153"/>
    <cellStyle name="40% - Ênfase5 5 3 3 2 3" xfId="19688"/>
    <cellStyle name="40% - Ênfase5 5 3 3 2 3 2" xfId="34081"/>
    <cellStyle name="40% - Ênfase5 5 3 3 2 3 3" xfId="26403"/>
    <cellStyle name="40% - Ênfase5 5 3 3 2 4" xfId="23046"/>
    <cellStyle name="40% - Ênfase5 5 3 3 2 4 2" xfId="30724"/>
    <cellStyle name="40% - Ênfase5 5 3 3 2 5" xfId="28618"/>
    <cellStyle name="40% - Ênfase5 5 3 3 2 6" xfId="20940"/>
    <cellStyle name="40% - Ênfase5 5 3 3 3" xfId="15680"/>
    <cellStyle name="40% - Ênfase5 5 3 3 3 2" xfId="17810"/>
    <cellStyle name="40% - Ênfase5 5 3 3 3 2 2" xfId="32206"/>
    <cellStyle name="40% - Ênfase5 5 3 3 3 2 3" xfId="24528"/>
    <cellStyle name="40% - Ênfase5 5 3 3 3 3" xfId="30099"/>
    <cellStyle name="40% - Ênfase5 5 3 3 3 4" xfId="22421"/>
    <cellStyle name="40% - Ênfase5 5 3 3 4" xfId="17185"/>
    <cellStyle name="40% - Ênfase5 5 3 3 4 2" xfId="31581"/>
    <cellStyle name="40% - Ênfase5 5 3 3 4 3" xfId="23903"/>
    <cellStyle name="40% - Ênfase5 5 3 3 5" xfId="19063"/>
    <cellStyle name="40% - Ênfase5 5 3 3 5 2" xfId="33456"/>
    <cellStyle name="40% - Ênfase5 5 3 3 5 3" xfId="25778"/>
    <cellStyle name="40% - Ênfase5 5 3 3 6" xfId="21796"/>
    <cellStyle name="40% - Ênfase5 5 3 3 6 2" xfId="29474"/>
    <cellStyle name="40% - Ênfase5 5 3 3 7" xfId="26953"/>
    <cellStyle name="40% - Ênfase5 5 3 3 8" xfId="27993"/>
    <cellStyle name="40% - Ênfase5 5 3 3 9" xfId="20315"/>
    <cellStyle name="40% - Ênfase5 5 3 4" xfId="15180"/>
    <cellStyle name="40% - Ênfase5 5 3 4 2" xfId="16454"/>
    <cellStyle name="40% - Ênfase5 5 3 4 2 2" xfId="18568"/>
    <cellStyle name="40% - Ênfase5 5 3 4 2 2 2" xfId="32964"/>
    <cellStyle name="40% - Ênfase5 5 3 4 2 2 3" xfId="25286"/>
    <cellStyle name="40% - Ênfase5 5 3 4 2 3" xfId="19821"/>
    <cellStyle name="40% - Ênfase5 5 3 4 2 3 2" xfId="34214"/>
    <cellStyle name="40% - Ênfase5 5 3 4 2 3 3" xfId="26536"/>
    <cellStyle name="40% - Ênfase5 5 3 4 2 4" xfId="23179"/>
    <cellStyle name="40% - Ênfase5 5 3 4 2 4 2" xfId="30857"/>
    <cellStyle name="40% - Ênfase5 5 3 4 2 5" xfId="28751"/>
    <cellStyle name="40% - Ênfase5 5 3 4 2 6" xfId="21073"/>
    <cellStyle name="40% - Ênfase5 5 3 4 3" xfId="15813"/>
    <cellStyle name="40% - Ênfase5 5 3 4 3 2" xfId="17943"/>
    <cellStyle name="40% - Ênfase5 5 3 4 3 2 2" xfId="32339"/>
    <cellStyle name="40% - Ênfase5 5 3 4 3 2 3" xfId="24661"/>
    <cellStyle name="40% - Ênfase5 5 3 4 3 3" xfId="30232"/>
    <cellStyle name="40% - Ênfase5 5 3 4 3 4" xfId="22554"/>
    <cellStyle name="40% - Ênfase5 5 3 4 4" xfId="17318"/>
    <cellStyle name="40% - Ênfase5 5 3 4 4 2" xfId="31714"/>
    <cellStyle name="40% - Ênfase5 5 3 4 4 3" xfId="24036"/>
    <cellStyle name="40% - Ênfase5 5 3 4 5" xfId="19196"/>
    <cellStyle name="40% - Ênfase5 5 3 4 5 2" xfId="33589"/>
    <cellStyle name="40% - Ênfase5 5 3 4 5 3" xfId="25911"/>
    <cellStyle name="40% - Ênfase5 5 3 4 6" xfId="21929"/>
    <cellStyle name="40% - Ênfase5 5 3 4 6 2" xfId="29607"/>
    <cellStyle name="40% - Ênfase5 5 3 4 7" xfId="26954"/>
    <cellStyle name="40% - Ênfase5 5 3 4 8" xfId="28126"/>
    <cellStyle name="40% - Ênfase5 5 3 4 9" xfId="20448"/>
    <cellStyle name="40% - Ênfase5 5 3 5" xfId="16045"/>
    <cellStyle name="40% - Ênfase5 5 3 5 2" xfId="18175"/>
    <cellStyle name="40% - Ênfase5 5 3 5 2 2" xfId="32571"/>
    <cellStyle name="40% - Ênfase5 5 3 5 2 3" xfId="24893"/>
    <cellStyle name="40% - Ênfase5 5 3 5 3" xfId="19428"/>
    <cellStyle name="40% - Ênfase5 5 3 5 3 2" xfId="33821"/>
    <cellStyle name="40% - Ênfase5 5 3 5 3 3" xfId="26143"/>
    <cellStyle name="40% - Ênfase5 5 3 5 4" xfId="22786"/>
    <cellStyle name="40% - Ênfase5 5 3 5 4 2" xfId="30464"/>
    <cellStyle name="40% - Ênfase5 5 3 5 5" xfId="28358"/>
    <cellStyle name="40% - Ênfase5 5 3 5 6" xfId="20680"/>
    <cellStyle name="40% - Ênfase5 5 3 6" xfId="15418"/>
    <cellStyle name="40% - Ênfase5 5 3 6 2" xfId="17550"/>
    <cellStyle name="40% - Ênfase5 5 3 6 2 2" xfId="31946"/>
    <cellStyle name="40% - Ênfase5 5 3 6 2 3" xfId="24268"/>
    <cellStyle name="40% - Ênfase5 5 3 6 3" xfId="29839"/>
    <cellStyle name="40% - Ênfase5 5 3 6 4" xfId="22161"/>
    <cellStyle name="40% - Ênfase5 5 3 7" xfId="16936"/>
    <cellStyle name="40% - Ênfase5 5 3 7 2" xfId="31333"/>
    <cellStyle name="40% - Ênfase5 5 3 7 3" xfId="23655"/>
    <cellStyle name="40% - Ênfase5 5 3 8" xfId="18801"/>
    <cellStyle name="40% - Ênfase5 5 3 8 2" xfId="33196"/>
    <cellStyle name="40% - Ênfase5 5 3 8 3" xfId="25518"/>
    <cellStyle name="40% - Ênfase5 5 3 9" xfId="21548"/>
    <cellStyle name="40% - Ênfase5 5 3 9 2" xfId="29226"/>
    <cellStyle name="40% - Ênfase5 5 4" xfId="8017"/>
    <cellStyle name="40% - Ênfase5 5 4 2" xfId="12027"/>
    <cellStyle name="40% - Ênfase5 5 5" xfId="4998"/>
    <cellStyle name="40% - Ênfase5 50" xfId="2727"/>
    <cellStyle name="40% - Ênfase5 50 2" xfId="7221"/>
    <cellStyle name="40% - Ênfase5 50 2 2" xfId="10686"/>
    <cellStyle name="40% - Ênfase5 50 2 2 2" xfId="12028"/>
    <cellStyle name="40% - Ênfase5 50 3" xfId="9377"/>
    <cellStyle name="40% - Ênfase5 50 3 2" xfId="12029"/>
    <cellStyle name="40% - Ênfase5 50 4" xfId="5000"/>
    <cellStyle name="40% - Ênfase5 51" xfId="2728"/>
    <cellStyle name="40% - Ênfase5 51 2" xfId="9378"/>
    <cellStyle name="40% - Ênfase5 51 2 2" xfId="12030"/>
    <cellStyle name="40% - Ênfase5 51 3" xfId="5001"/>
    <cellStyle name="40% - Ênfase5 52" xfId="3882"/>
    <cellStyle name="40% - Ênfase5 52 2" xfId="10479"/>
    <cellStyle name="40% - Ênfase5 52 2 2" xfId="12031"/>
    <cellStyle name="40% - Ênfase5 52 3" xfId="5002"/>
    <cellStyle name="40% - Ênfase5 53" xfId="3964"/>
    <cellStyle name="40% - Ênfase5 53 2" xfId="10553"/>
    <cellStyle name="40% - Ênfase5 53 2 2" xfId="12032"/>
    <cellStyle name="40% - Ênfase5 53 3" xfId="7117"/>
    <cellStyle name="40% - Ênfase5 54" xfId="3979"/>
    <cellStyle name="40% - Ênfase5 54 2" xfId="10567"/>
    <cellStyle name="40% - Ênfase5 54 2 2" xfId="12033"/>
    <cellStyle name="40% - Ênfase5 54 3" xfId="7118"/>
    <cellStyle name="40% - Ênfase5 55" xfId="3994"/>
    <cellStyle name="40% - Ênfase5 55 2" xfId="10581"/>
    <cellStyle name="40% - Ênfase5 55 2 2" xfId="12034"/>
    <cellStyle name="40% - Ênfase5 55 3" xfId="7119"/>
    <cellStyle name="40% - Ênfase5 56" xfId="1952"/>
    <cellStyle name="40% - Ênfase5 56 2" xfId="4129"/>
    <cellStyle name="40% - Ênfase5 56 2 2" xfId="12035"/>
    <cellStyle name="40% - Ênfase5 56 2 3" xfId="10595"/>
    <cellStyle name="40% - Ênfase5 56 3" xfId="7120"/>
    <cellStyle name="40% - Ênfase5 57" xfId="4146"/>
    <cellStyle name="40% - Ênfase5 57 2" xfId="10611"/>
    <cellStyle name="40% - Ênfase5 57 2 2" xfId="12036"/>
    <cellStyle name="40% - Ênfase5 57 3" xfId="7121"/>
    <cellStyle name="40% - Ênfase5 58" xfId="7150"/>
    <cellStyle name="40% - Ênfase5 58 2" xfId="10626"/>
    <cellStyle name="40% - Ênfase5 58 2 2" xfId="12037"/>
    <cellStyle name="40% - Ênfase5 59" xfId="7170"/>
    <cellStyle name="40% - Ênfase5 59 2" xfId="10640"/>
    <cellStyle name="40% - Ênfase5 59 2 2" xfId="12038"/>
    <cellStyle name="40% - Ênfase5 6" xfId="1958"/>
    <cellStyle name="40% - Ênfase5 6 2" xfId="8018"/>
    <cellStyle name="40% - Ênfase5 6 2 2" xfId="12039"/>
    <cellStyle name="40% - Ênfase5 6 3" xfId="5003"/>
    <cellStyle name="40% - Ênfase5 60" xfId="7907"/>
    <cellStyle name="40% - Ênfase5 61" xfId="8012"/>
    <cellStyle name="40% - Ênfase5 61 2" xfId="11373"/>
    <cellStyle name="40% - Ênfase5 62" xfId="11356"/>
    <cellStyle name="40% - Ênfase5 63" xfId="16116"/>
    <cellStyle name="40% - Ênfase5 63 2" xfId="18246"/>
    <cellStyle name="40% - Ênfase5 63 2 2" xfId="32642"/>
    <cellStyle name="40% - Ênfase5 63 2 3" xfId="24964"/>
    <cellStyle name="40% - Ênfase5 63 3" xfId="19499"/>
    <cellStyle name="40% - Ênfase5 63 3 2" xfId="33892"/>
    <cellStyle name="40% - Ênfase5 63 3 3" xfId="26214"/>
    <cellStyle name="40% - Ênfase5 63 4" xfId="22857"/>
    <cellStyle name="40% - Ênfase5 63 4 2" xfId="30535"/>
    <cellStyle name="40% - Ênfase5 63 5" xfId="28429"/>
    <cellStyle name="40% - Ênfase5 63 6" xfId="20751"/>
    <cellStyle name="40% - Ênfase5 64" xfId="15491"/>
    <cellStyle name="40% - Ênfase5 64 2" xfId="17621"/>
    <cellStyle name="40% - Ênfase5 64 2 2" xfId="32017"/>
    <cellStyle name="40% - Ênfase5 64 2 3" xfId="24339"/>
    <cellStyle name="40% - Ênfase5 64 3" xfId="29910"/>
    <cellStyle name="40% - Ênfase5 64 4" xfId="22232"/>
    <cellStyle name="40% - Ênfase5 65" xfId="16526"/>
    <cellStyle name="40% - Ênfase5 65 2" xfId="30928"/>
    <cellStyle name="40% - Ênfase5 65 3" xfId="23250"/>
    <cellStyle name="40% - Ênfase5 66" xfId="18874"/>
    <cellStyle name="40% - Ênfase5 66 2" xfId="33267"/>
    <cellStyle name="40% - Ênfase5 66 3" xfId="25589"/>
    <cellStyle name="40% - Ênfase5 67" xfId="21374"/>
    <cellStyle name="40% - Ênfase5 67 2" xfId="29052"/>
    <cellStyle name="40% - Ênfase5 68" xfId="26607"/>
    <cellStyle name="40% - Ênfase5 69" xfId="27804"/>
    <cellStyle name="40% - Ênfase5 7" xfId="1959"/>
    <cellStyle name="40% - Ênfase5 7 2" xfId="8019"/>
    <cellStyle name="40% - Ênfase5 7 2 2" xfId="12040"/>
    <cellStyle name="40% - Ênfase5 7 3" xfId="5004"/>
    <cellStyle name="40% - Ênfase5 70" xfId="20126"/>
    <cellStyle name="40% - Ênfase5 8" xfId="1960"/>
    <cellStyle name="40% - Ênfase5 8 2" xfId="8020"/>
    <cellStyle name="40% - Ênfase5 8 2 2" xfId="12041"/>
    <cellStyle name="40% - Ênfase5 8 3" xfId="5005"/>
    <cellStyle name="40% - Ênfase5 9" xfId="1961"/>
    <cellStyle name="40% - Ênfase5 9 2" xfId="8021"/>
    <cellStyle name="40% - Ênfase5 9 2 2" xfId="12042"/>
    <cellStyle name="40% - Ênfase5 9 3" xfId="5006"/>
    <cellStyle name="40% - Ênfase6 10" xfId="1963"/>
    <cellStyle name="40% - Ênfase6 10 2" xfId="8023"/>
    <cellStyle name="40% - Ênfase6 10 2 2" xfId="12043"/>
    <cellStyle name="40% - Ênfase6 10 3" xfId="5007"/>
    <cellStyle name="40% - Ênfase6 11" xfId="2729"/>
    <cellStyle name="40% - Ênfase6 11 2" xfId="9379"/>
    <cellStyle name="40% - Ênfase6 11 2 2" xfId="12044"/>
    <cellStyle name="40% - Ênfase6 11 3" xfId="5008"/>
    <cellStyle name="40% - Ênfase6 12" xfId="2730"/>
    <cellStyle name="40% - Ênfase6 12 2" xfId="9380"/>
    <cellStyle name="40% - Ênfase6 12 2 2" xfId="12045"/>
    <cellStyle name="40% - Ênfase6 12 3" xfId="5009"/>
    <cellStyle name="40% - Ênfase6 13" xfId="2731"/>
    <cellStyle name="40% - Ênfase6 13 2" xfId="9381"/>
    <cellStyle name="40% - Ênfase6 13 2 2" xfId="12046"/>
    <cellStyle name="40% - Ênfase6 13 3" xfId="5010"/>
    <cellStyle name="40% - Ênfase6 14" xfId="2732"/>
    <cellStyle name="40% - Ênfase6 14 2" xfId="9382"/>
    <cellStyle name="40% - Ênfase6 14 2 2" xfId="12047"/>
    <cellStyle name="40% - Ênfase6 14 3" xfId="5011"/>
    <cellStyle name="40% - Ênfase6 15" xfId="2733"/>
    <cellStyle name="40% - Ênfase6 15 2" xfId="9383"/>
    <cellStyle name="40% - Ênfase6 15 2 2" xfId="12048"/>
    <cellStyle name="40% - Ênfase6 15 3" xfId="5012"/>
    <cellStyle name="40% - Ênfase6 16" xfId="2734"/>
    <cellStyle name="40% - Ênfase6 16 2" xfId="9384"/>
    <cellStyle name="40% - Ênfase6 16 2 2" xfId="12049"/>
    <cellStyle name="40% - Ênfase6 16 3" xfId="5013"/>
    <cellStyle name="40% - Ênfase6 17" xfId="2735"/>
    <cellStyle name="40% - Ênfase6 17 2" xfId="9385"/>
    <cellStyle name="40% - Ênfase6 17 2 2" xfId="12050"/>
    <cellStyle name="40% - Ênfase6 17 3" xfId="5014"/>
    <cellStyle name="40% - Ênfase6 18" xfId="2736"/>
    <cellStyle name="40% - Ênfase6 18 2" xfId="9386"/>
    <cellStyle name="40% - Ênfase6 18 2 2" xfId="12051"/>
    <cellStyle name="40% - Ênfase6 18 3" xfId="5015"/>
    <cellStyle name="40% - Ênfase6 19" xfId="2737"/>
    <cellStyle name="40% - Ênfase6 19 2" xfId="9387"/>
    <cellStyle name="40% - Ênfase6 19 2 2" xfId="12052"/>
    <cellStyle name="40% - Ênfase6 19 3" xfId="5016"/>
    <cellStyle name="40% - Ênfase6 2" xfId="1964"/>
    <cellStyle name="40% - Ênfase6 2 2" xfId="8024"/>
    <cellStyle name="40% - Ênfase6 2 2 2" xfId="12053"/>
    <cellStyle name="40% - Ênfase6 2 3" xfId="5017"/>
    <cellStyle name="40% - Ênfase6 2 4" xfId="26639"/>
    <cellStyle name="40% - Ênfase6 20" xfId="2738"/>
    <cellStyle name="40% - Ênfase6 20 2" xfId="9388"/>
    <cellStyle name="40% - Ênfase6 20 2 2" xfId="12054"/>
    <cellStyle name="40% - Ênfase6 20 3" xfId="5018"/>
    <cellStyle name="40% - Ênfase6 21" xfId="2739"/>
    <cellStyle name="40% - Ênfase6 21 2" xfId="9389"/>
    <cellStyle name="40% - Ênfase6 21 2 2" xfId="12055"/>
    <cellStyle name="40% - Ênfase6 21 3" xfId="5019"/>
    <cellStyle name="40% - Ênfase6 22" xfId="2740"/>
    <cellStyle name="40% - Ênfase6 22 2" xfId="9390"/>
    <cellStyle name="40% - Ênfase6 22 2 2" xfId="12056"/>
    <cellStyle name="40% - Ênfase6 22 3" xfId="5020"/>
    <cellStyle name="40% - Ênfase6 23" xfId="2741"/>
    <cellStyle name="40% - Ênfase6 23 2" xfId="9391"/>
    <cellStyle name="40% - Ênfase6 23 2 2" xfId="12057"/>
    <cellStyle name="40% - Ênfase6 23 3" xfId="5021"/>
    <cellStyle name="40% - Ênfase6 24" xfId="2742"/>
    <cellStyle name="40% - Ênfase6 24 2" xfId="9392"/>
    <cellStyle name="40% - Ênfase6 24 2 2" xfId="12058"/>
    <cellStyle name="40% - Ênfase6 24 3" xfId="5022"/>
    <cellStyle name="40% - Ênfase6 25" xfId="2743"/>
    <cellStyle name="40% - Ênfase6 25 2" xfId="9393"/>
    <cellStyle name="40% - Ênfase6 25 2 2" xfId="12059"/>
    <cellStyle name="40% - Ênfase6 25 3" xfId="5023"/>
    <cellStyle name="40% - Ênfase6 26" xfId="2744"/>
    <cellStyle name="40% - Ênfase6 26 2" xfId="9394"/>
    <cellStyle name="40% - Ênfase6 26 2 2" xfId="12060"/>
    <cellStyle name="40% - Ênfase6 26 3" xfId="5024"/>
    <cellStyle name="40% - Ênfase6 27" xfId="2745"/>
    <cellStyle name="40% - Ênfase6 27 2" xfId="9395"/>
    <cellStyle name="40% - Ênfase6 27 2 2" xfId="12061"/>
    <cellStyle name="40% - Ênfase6 27 3" xfId="5025"/>
    <cellStyle name="40% - Ênfase6 28" xfId="2746"/>
    <cellStyle name="40% - Ênfase6 28 2" xfId="9396"/>
    <cellStyle name="40% - Ênfase6 28 2 2" xfId="12062"/>
    <cellStyle name="40% - Ênfase6 28 3" xfId="5026"/>
    <cellStyle name="40% - Ênfase6 29" xfId="2747"/>
    <cellStyle name="40% - Ênfase6 29 2" xfId="9397"/>
    <cellStyle name="40% - Ênfase6 29 2 2" xfId="12063"/>
    <cellStyle name="40% - Ênfase6 29 3" xfId="5027"/>
    <cellStyle name="40% - Ênfase6 3" xfId="1965"/>
    <cellStyle name="40% - Ênfase6 3 2" xfId="8025"/>
    <cellStyle name="40% - Ênfase6 3 2 2" xfId="12064"/>
    <cellStyle name="40% - Ênfase6 3 3" xfId="5028"/>
    <cellStyle name="40% - Ênfase6 3 4" xfId="26655"/>
    <cellStyle name="40% - Ênfase6 30" xfId="2748"/>
    <cellStyle name="40% - Ênfase6 30 2" xfId="9398"/>
    <cellStyle name="40% - Ênfase6 30 2 2" xfId="12065"/>
    <cellStyle name="40% - Ênfase6 30 3" xfId="5029"/>
    <cellStyle name="40% - Ênfase6 31" xfId="2749"/>
    <cellStyle name="40% - Ênfase6 31 2" xfId="9399"/>
    <cellStyle name="40% - Ênfase6 31 2 2" xfId="12066"/>
    <cellStyle name="40% - Ênfase6 31 3" xfId="5030"/>
    <cellStyle name="40% - Ênfase6 32" xfId="2750"/>
    <cellStyle name="40% - Ênfase6 32 2" xfId="9400"/>
    <cellStyle name="40% - Ênfase6 32 2 2" xfId="12067"/>
    <cellStyle name="40% - Ênfase6 32 3" xfId="5031"/>
    <cellStyle name="40% - Ênfase6 33" xfId="2751"/>
    <cellStyle name="40% - Ênfase6 33 2" xfId="9401"/>
    <cellStyle name="40% - Ênfase6 33 2 2" xfId="12068"/>
    <cellStyle name="40% - Ênfase6 33 3" xfId="5032"/>
    <cellStyle name="40% - Ênfase6 34" xfId="2752"/>
    <cellStyle name="40% - Ênfase6 34 2" xfId="9402"/>
    <cellStyle name="40% - Ênfase6 34 2 2" xfId="12069"/>
    <cellStyle name="40% - Ênfase6 34 3" xfId="5033"/>
    <cellStyle name="40% - Ênfase6 35" xfId="2753"/>
    <cellStyle name="40% - Ênfase6 35 2" xfId="9403"/>
    <cellStyle name="40% - Ênfase6 35 2 2" xfId="12070"/>
    <cellStyle name="40% - Ênfase6 35 3" xfId="5034"/>
    <cellStyle name="40% - Ênfase6 36" xfId="2754"/>
    <cellStyle name="40% - Ênfase6 36 2" xfId="9404"/>
    <cellStyle name="40% - Ênfase6 36 2 2" xfId="12071"/>
    <cellStyle name="40% - Ênfase6 36 3" xfId="5035"/>
    <cellStyle name="40% - Ênfase6 37" xfId="2755"/>
    <cellStyle name="40% - Ênfase6 37 2" xfId="9405"/>
    <cellStyle name="40% - Ênfase6 37 2 2" xfId="12072"/>
    <cellStyle name="40% - Ênfase6 37 3" xfId="5036"/>
    <cellStyle name="40% - Ênfase6 38" xfId="2756"/>
    <cellStyle name="40% - Ênfase6 38 2" xfId="9406"/>
    <cellStyle name="40% - Ênfase6 38 2 2" xfId="12073"/>
    <cellStyle name="40% - Ênfase6 38 3" xfId="5037"/>
    <cellStyle name="40% - Ênfase6 39" xfId="2757"/>
    <cellStyle name="40% - Ênfase6 39 2" xfId="9407"/>
    <cellStyle name="40% - Ênfase6 39 2 2" xfId="12074"/>
    <cellStyle name="40% - Ênfase6 39 3" xfId="5038"/>
    <cellStyle name="40% - Ênfase6 4" xfId="1966"/>
    <cellStyle name="40% - Ênfase6 4 2" xfId="3918"/>
    <cellStyle name="40% - Ênfase6 4 2 2" xfId="10512"/>
    <cellStyle name="40% - Ênfase6 4 2 2 2" xfId="12075"/>
    <cellStyle name="40% - Ênfase6 4 2 3" xfId="5040"/>
    <cellStyle name="40% - Ênfase6 4 3" xfId="7222"/>
    <cellStyle name="40% - Ênfase6 4 3 2" xfId="10687"/>
    <cellStyle name="40% - Ênfase6 4 3 2 2" xfId="12076"/>
    <cellStyle name="40% - Ênfase6 4 4" xfId="8026"/>
    <cellStyle name="40% - Ênfase6 4 4 2" xfId="12077"/>
    <cellStyle name="40% - Ênfase6 4 5" xfId="5039"/>
    <cellStyle name="40% - Ênfase6 40" xfId="2758"/>
    <cellStyle name="40% - Ênfase6 40 2" xfId="9408"/>
    <cellStyle name="40% - Ênfase6 40 2 2" xfId="12078"/>
    <cellStyle name="40% - Ênfase6 40 3" xfId="5041"/>
    <cellStyle name="40% - Ênfase6 41" xfId="2759"/>
    <cellStyle name="40% - Ênfase6 41 2" xfId="9409"/>
    <cellStyle name="40% - Ênfase6 41 2 2" xfId="12079"/>
    <cellStyle name="40% - Ênfase6 41 3" xfId="5042"/>
    <cellStyle name="40% - Ênfase6 42" xfId="2760"/>
    <cellStyle name="40% - Ênfase6 42 2" xfId="9410"/>
    <cellStyle name="40% - Ênfase6 42 2 2" xfId="12080"/>
    <cellStyle name="40% - Ênfase6 42 3" xfId="5043"/>
    <cellStyle name="40% - Ênfase6 43" xfId="2761"/>
    <cellStyle name="40% - Ênfase6 43 2" xfId="9411"/>
    <cellStyle name="40% - Ênfase6 43 2 2" xfId="12081"/>
    <cellStyle name="40% - Ênfase6 43 3" xfId="5044"/>
    <cellStyle name="40% - Ênfase6 44" xfId="2762"/>
    <cellStyle name="40% - Ênfase6 44 2" xfId="9412"/>
    <cellStyle name="40% - Ênfase6 44 2 2" xfId="12082"/>
    <cellStyle name="40% - Ênfase6 44 3" xfId="5045"/>
    <cellStyle name="40% - Ênfase6 45" xfId="2763"/>
    <cellStyle name="40% - Ênfase6 45 2" xfId="9413"/>
    <cellStyle name="40% - Ênfase6 45 2 2" xfId="12083"/>
    <cellStyle name="40% - Ênfase6 45 3" xfId="5046"/>
    <cellStyle name="40% - Ênfase6 46" xfId="2764"/>
    <cellStyle name="40% - Ênfase6 46 2" xfId="9414"/>
    <cellStyle name="40% - Ênfase6 46 2 2" xfId="12084"/>
    <cellStyle name="40% - Ênfase6 46 3" xfId="5047"/>
    <cellStyle name="40% - Ênfase6 47" xfId="2765"/>
    <cellStyle name="40% - Ênfase6 47 2" xfId="9415"/>
    <cellStyle name="40% - Ênfase6 47 2 2" xfId="12085"/>
    <cellStyle name="40% - Ênfase6 47 3" xfId="5048"/>
    <cellStyle name="40% - Ênfase6 48" xfId="2766"/>
    <cellStyle name="40% - Ênfase6 48 2" xfId="9416"/>
    <cellStyle name="40% - Ênfase6 48 2 2" xfId="12086"/>
    <cellStyle name="40% - Ênfase6 48 3" xfId="5049"/>
    <cellStyle name="40% - Ênfase6 49" xfId="2767"/>
    <cellStyle name="40% - Ênfase6 49 2" xfId="7223"/>
    <cellStyle name="40% - Ênfase6 49 2 2" xfId="10688"/>
    <cellStyle name="40% - Ênfase6 49 2 2 2" xfId="12087"/>
    <cellStyle name="40% - Ênfase6 49 3" xfId="9417"/>
    <cellStyle name="40% - Ênfase6 49 3 2" xfId="12088"/>
    <cellStyle name="40% - Ênfase6 49 4" xfId="5050"/>
    <cellStyle name="40% - Ênfase6 5" xfId="1967"/>
    <cellStyle name="40% - Ênfase6 5 2" xfId="3905"/>
    <cellStyle name="40% - Ênfase6 5 2 10" xfId="21176"/>
    <cellStyle name="40% - Ênfase6 5 2 10 2" xfId="28854"/>
    <cellStyle name="40% - Ênfase6 5 2 11" xfId="26955"/>
    <cellStyle name="40% - Ênfase6 5 2 12" xfId="27636"/>
    <cellStyle name="40% - Ênfase6 5 2 13" xfId="19958"/>
    <cellStyle name="40% - Ênfase6 5 2 2" xfId="4114"/>
    <cellStyle name="40% - Ênfase6 5 2 2 10" xfId="21230"/>
    <cellStyle name="40% - Ênfase6 5 2 2 10 2" xfId="28908"/>
    <cellStyle name="40% - Ênfase6 5 2 2 11" xfId="26956"/>
    <cellStyle name="40% - Ênfase6 5 2 2 12" xfId="27692"/>
    <cellStyle name="40% - Ênfase6 5 2 2 13" xfId="20014"/>
    <cellStyle name="40% - Ênfase6 5 2 2 2" xfId="4309"/>
    <cellStyle name="40% - Ênfase6 5 2 2 2 10" xfId="26957"/>
    <cellStyle name="40% - Ênfase6 5 2 2 2 11" xfId="27787"/>
    <cellStyle name="40% - Ênfase6 5 2 2 2 12" xfId="20109"/>
    <cellStyle name="40% - Ênfase6 5 2 2 2 2" xfId="15117"/>
    <cellStyle name="40% - Ênfase6 5 2 2 2 2 2" xfId="16398"/>
    <cellStyle name="40% - Ênfase6 5 2 2 2 2 2 2" xfId="18512"/>
    <cellStyle name="40% - Ênfase6 5 2 2 2 2 2 2 2" xfId="32908"/>
    <cellStyle name="40% - Ênfase6 5 2 2 2 2 2 2 3" xfId="25230"/>
    <cellStyle name="40% - Ênfase6 5 2 2 2 2 2 3" xfId="19765"/>
    <cellStyle name="40% - Ênfase6 5 2 2 2 2 2 3 2" xfId="34158"/>
    <cellStyle name="40% - Ênfase6 5 2 2 2 2 2 3 3" xfId="26480"/>
    <cellStyle name="40% - Ênfase6 5 2 2 2 2 2 4" xfId="23123"/>
    <cellStyle name="40% - Ênfase6 5 2 2 2 2 2 4 2" xfId="30801"/>
    <cellStyle name="40% - Ênfase6 5 2 2 2 2 2 5" xfId="28695"/>
    <cellStyle name="40% - Ênfase6 5 2 2 2 2 2 6" xfId="21017"/>
    <cellStyle name="40% - Ênfase6 5 2 2 2 2 3" xfId="15757"/>
    <cellStyle name="40% - Ênfase6 5 2 2 2 2 3 2" xfId="17887"/>
    <cellStyle name="40% - Ênfase6 5 2 2 2 2 3 2 2" xfId="32283"/>
    <cellStyle name="40% - Ênfase6 5 2 2 2 2 3 2 3" xfId="24605"/>
    <cellStyle name="40% - Ênfase6 5 2 2 2 2 3 3" xfId="30176"/>
    <cellStyle name="40% - Ênfase6 5 2 2 2 2 3 4" xfId="22498"/>
    <cellStyle name="40% - Ênfase6 5 2 2 2 2 4" xfId="17262"/>
    <cellStyle name="40% - Ênfase6 5 2 2 2 2 4 2" xfId="31658"/>
    <cellStyle name="40% - Ênfase6 5 2 2 2 2 4 3" xfId="23980"/>
    <cellStyle name="40% - Ênfase6 5 2 2 2 2 5" xfId="19140"/>
    <cellStyle name="40% - Ênfase6 5 2 2 2 2 5 2" xfId="33533"/>
    <cellStyle name="40% - Ênfase6 5 2 2 2 2 5 3" xfId="25855"/>
    <cellStyle name="40% - Ênfase6 5 2 2 2 2 6" xfId="21873"/>
    <cellStyle name="40% - Ênfase6 5 2 2 2 2 6 2" xfId="29551"/>
    <cellStyle name="40% - Ênfase6 5 2 2 2 2 7" xfId="26958"/>
    <cellStyle name="40% - Ênfase6 5 2 2 2 2 8" xfId="28070"/>
    <cellStyle name="40% - Ênfase6 5 2 2 2 2 9" xfId="20392"/>
    <cellStyle name="40% - Ênfase6 5 2 2 2 3" xfId="15086"/>
    <cellStyle name="40% - Ênfase6 5 2 2 2 3 2" xfId="16367"/>
    <cellStyle name="40% - Ênfase6 5 2 2 2 3 2 2" xfId="18481"/>
    <cellStyle name="40% - Ênfase6 5 2 2 2 3 2 2 2" xfId="32877"/>
    <cellStyle name="40% - Ênfase6 5 2 2 2 3 2 2 3" xfId="25199"/>
    <cellStyle name="40% - Ênfase6 5 2 2 2 3 2 3" xfId="19734"/>
    <cellStyle name="40% - Ênfase6 5 2 2 2 3 2 3 2" xfId="34127"/>
    <cellStyle name="40% - Ênfase6 5 2 2 2 3 2 3 3" xfId="26449"/>
    <cellStyle name="40% - Ênfase6 5 2 2 2 3 2 4" xfId="23092"/>
    <cellStyle name="40% - Ênfase6 5 2 2 2 3 2 4 2" xfId="30770"/>
    <cellStyle name="40% - Ênfase6 5 2 2 2 3 2 5" xfId="28664"/>
    <cellStyle name="40% - Ênfase6 5 2 2 2 3 2 6" xfId="20986"/>
    <cellStyle name="40% - Ênfase6 5 2 2 2 3 3" xfId="15726"/>
    <cellStyle name="40% - Ênfase6 5 2 2 2 3 3 2" xfId="17856"/>
    <cellStyle name="40% - Ênfase6 5 2 2 2 3 3 2 2" xfId="32252"/>
    <cellStyle name="40% - Ênfase6 5 2 2 2 3 3 2 3" xfId="24574"/>
    <cellStyle name="40% - Ênfase6 5 2 2 2 3 3 3" xfId="30145"/>
    <cellStyle name="40% - Ênfase6 5 2 2 2 3 3 4" xfId="22467"/>
    <cellStyle name="40% - Ênfase6 5 2 2 2 3 4" xfId="17231"/>
    <cellStyle name="40% - Ênfase6 5 2 2 2 3 4 2" xfId="31627"/>
    <cellStyle name="40% - Ênfase6 5 2 2 2 3 4 3" xfId="23949"/>
    <cellStyle name="40% - Ênfase6 5 2 2 2 3 5" xfId="19109"/>
    <cellStyle name="40% - Ênfase6 5 2 2 2 3 5 2" xfId="33502"/>
    <cellStyle name="40% - Ênfase6 5 2 2 2 3 5 3" xfId="25824"/>
    <cellStyle name="40% - Ênfase6 5 2 2 2 3 6" xfId="21842"/>
    <cellStyle name="40% - Ênfase6 5 2 2 2 3 6 2" xfId="29520"/>
    <cellStyle name="40% - Ênfase6 5 2 2 2 3 7" xfId="26959"/>
    <cellStyle name="40% - Ênfase6 5 2 2 2 3 8" xfId="28039"/>
    <cellStyle name="40% - Ênfase6 5 2 2 2 3 9" xfId="20361"/>
    <cellStyle name="40% - Ênfase6 5 2 2 2 4" xfId="15235"/>
    <cellStyle name="40% - Ênfase6 5 2 2 2 4 2" xfId="16508"/>
    <cellStyle name="40% - Ênfase6 5 2 2 2 4 2 2" xfId="18622"/>
    <cellStyle name="40% - Ênfase6 5 2 2 2 4 2 2 2" xfId="33018"/>
    <cellStyle name="40% - Ênfase6 5 2 2 2 4 2 2 3" xfId="25340"/>
    <cellStyle name="40% - Ênfase6 5 2 2 2 4 2 3" xfId="19875"/>
    <cellStyle name="40% - Ênfase6 5 2 2 2 4 2 3 2" xfId="34268"/>
    <cellStyle name="40% - Ênfase6 5 2 2 2 4 2 3 3" xfId="26590"/>
    <cellStyle name="40% - Ênfase6 5 2 2 2 4 2 4" xfId="23233"/>
    <cellStyle name="40% - Ênfase6 5 2 2 2 4 2 4 2" xfId="30911"/>
    <cellStyle name="40% - Ênfase6 5 2 2 2 4 2 5" xfId="28805"/>
    <cellStyle name="40% - Ênfase6 5 2 2 2 4 2 6" xfId="21127"/>
    <cellStyle name="40% - Ênfase6 5 2 2 2 4 3" xfId="15867"/>
    <cellStyle name="40% - Ênfase6 5 2 2 2 4 3 2" xfId="17997"/>
    <cellStyle name="40% - Ênfase6 5 2 2 2 4 3 2 2" xfId="32393"/>
    <cellStyle name="40% - Ênfase6 5 2 2 2 4 3 2 3" xfId="24715"/>
    <cellStyle name="40% - Ênfase6 5 2 2 2 4 3 3" xfId="30286"/>
    <cellStyle name="40% - Ênfase6 5 2 2 2 4 3 4" xfId="22608"/>
    <cellStyle name="40% - Ênfase6 5 2 2 2 4 4" xfId="17372"/>
    <cellStyle name="40% - Ênfase6 5 2 2 2 4 4 2" xfId="31768"/>
    <cellStyle name="40% - Ênfase6 5 2 2 2 4 4 3" xfId="24090"/>
    <cellStyle name="40% - Ênfase6 5 2 2 2 4 5" xfId="19250"/>
    <cellStyle name="40% - Ênfase6 5 2 2 2 4 5 2" xfId="33643"/>
    <cellStyle name="40% - Ênfase6 5 2 2 2 4 5 3" xfId="25965"/>
    <cellStyle name="40% - Ênfase6 5 2 2 2 4 6" xfId="21983"/>
    <cellStyle name="40% - Ênfase6 5 2 2 2 4 6 2" xfId="29661"/>
    <cellStyle name="40% - Ênfase6 5 2 2 2 4 7" xfId="26960"/>
    <cellStyle name="40% - Ênfase6 5 2 2 2 4 8" xfId="28180"/>
    <cellStyle name="40% - Ênfase6 5 2 2 2 4 9" xfId="20502"/>
    <cellStyle name="40% - Ênfase6 5 2 2 2 5" xfId="12089"/>
    <cellStyle name="40% - Ênfase6 5 2 2 2 5 2" xfId="16099"/>
    <cellStyle name="40% - Ênfase6 5 2 2 2 5 2 2" xfId="18229"/>
    <cellStyle name="40% - Ênfase6 5 2 2 2 5 2 2 2" xfId="32625"/>
    <cellStyle name="40% - Ênfase6 5 2 2 2 5 2 2 3" xfId="24947"/>
    <cellStyle name="40% - Ênfase6 5 2 2 2 5 2 3" xfId="30518"/>
    <cellStyle name="40% - Ênfase6 5 2 2 2 5 2 4" xfId="22840"/>
    <cellStyle name="40% - Ênfase6 5 2 2 2 5 3" xfId="16990"/>
    <cellStyle name="40% - Ênfase6 5 2 2 2 5 3 2" xfId="31387"/>
    <cellStyle name="40% - Ênfase6 5 2 2 2 5 3 3" xfId="23709"/>
    <cellStyle name="40% - Ênfase6 5 2 2 2 5 4" xfId="19482"/>
    <cellStyle name="40% - Ênfase6 5 2 2 2 5 4 2" xfId="33875"/>
    <cellStyle name="40% - Ênfase6 5 2 2 2 5 4 3" xfId="26197"/>
    <cellStyle name="40% - Ênfase6 5 2 2 2 5 5" xfId="21602"/>
    <cellStyle name="40% - Ênfase6 5 2 2 2 5 5 2" xfId="29280"/>
    <cellStyle name="40% - Ênfase6 5 2 2 2 5 6" xfId="26961"/>
    <cellStyle name="40% - Ênfase6 5 2 2 2 5 7" xfId="28412"/>
    <cellStyle name="40% - Ênfase6 5 2 2 2 5 8" xfId="20734"/>
    <cellStyle name="40% - Ênfase6 5 2 2 2 6" xfId="15473"/>
    <cellStyle name="40% - Ênfase6 5 2 2 2 6 2" xfId="17604"/>
    <cellStyle name="40% - Ênfase6 5 2 2 2 6 2 2" xfId="32000"/>
    <cellStyle name="40% - Ênfase6 5 2 2 2 6 2 3" xfId="24322"/>
    <cellStyle name="40% - Ênfase6 5 2 2 2 6 3" xfId="29893"/>
    <cellStyle name="40% - Ênfase6 5 2 2 2 6 4" xfId="22215"/>
    <cellStyle name="40% - Ênfase6 5 2 2 2 7" xfId="16762"/>
    <cellStyle name="40% - Ênfase6 5 2 2 2 7 2" xfId="31159"/>
    <cellStyle name="40% - Ênfase6 5 2 2 2 7 3" xfId="23481"/>
    <cellStyle name="40% - Ênfase6 5 2 2 2 8" xfId="18856"/>
    <cellStyle name="40% - Ênfase6 5 2 2 2 8 2" xfId="33250"/>
    <cellStyle name="40% - Ênfase6 5 2 2 2 8 3" xfId="25572"/>
    <cellStyle name="40% - Ênfase6 5 2 2 2 9" xfId="21362"/>
    <cellStyle name="40% - Ênfase6 5 2 2 2 9 2" xfId="29040"/>
    <cellStyle name="40% - Ênfase6 5 2 2 3" xfId="10500"/>
    <cellStyle name="40% - Ênfase6 5 2 2 3 10" xfId="20075"/>
    <cellStyle name="40% - Ênfase6 5 2 2 3 2" xfId="15074"/>
    <cellStyle name="40% - Ênfase6 5 2 2 3 2 2" xfId="16355"/>
    <cellStyle name="40% - Ênfase6 5 2 2 3 2 2 2" xfId="18469"/>
    <cellStyle name="40% - Ênfase6 5 2 2 3 2 2 2 2" xfId="32865"/>
    <cellStyle name="40% - Ênfase6 5 2 2 3 2 2 2 3" xfId="25187"/>
    <cellStyle name="40% - Ênfase6 5 2 2 3 2 2 3" xfId="19722"/>
    <cellStyle name="40% - Ênfase6 5 2 2 3 2 2 3 2" xfId="34115"/>
    <cellStyle name="40% - Ênfase6 5 2 2 3 2 2 3 3" xfId="26437"/>
    <cellStyle name="40% - Ênfase6 5 2 2 3 2 2 4" xfId="23080"/>
    <cellStyle name="40% - Ênfase6 5 2 2 3 2 2 4 2" xfId="30758"/>
    <cellStyle name="40% - Ênfase6 5 2 2 3 2 2 5" xfId="28652"/>
    <cellStyle name="40% - Ênfase6 5 2 2 3 2 2 6" xfId="20974"/>
    <cellStyle name="40% - Ênfase6 5 2 2 3 2 3" xfId="15714"/>
    <cellStyle name="40% - Ênfase6 5 2 2 3 2 3 2" xfId="17844"/>
    <cellStyle name="40% - Ênfase6 5 2 2 3 2 3 2 2" xfId="32240"/>
    <cellStyle name="40% - Ênfase6 5 2 2 3 2 3 2 3" xfId="24562"/>
    <cellStyle name="40% - Ênfase6 5 2 2 3 2 3 3" xfId="30133"/>
    <cellStyle name="40% - Ênfase6 5 2 2 3 2 3 4" xfId="22455"/>
    <cellStyle name="40% - Ênfase6 5 2 2 3 2 4" xfId="17219"/>
    <cellStyle name="40% - Ênfase6 5 2 2 3 2 4 2" xfId="31615"/>
    <cellStyle name="40% - Ênfase6 5 2 2 3 2 4 3" xfId="23937"/>
    <cellStyle name="40% - Ênfase6 5 2 2 3 2 5" xfId="19097"/>
    <cellStyle name="40% - Ênfase6 5 2 2 3 2 5 2" xfId="33490"/>
    <cellStyle name="40% - Ênfase6 5 2 2 3 2 5 3" xfId="25812"/>
    <cellStyle name="40% - Ênfase6 5 2 2 3 2 6" xfId="21830"/>
    <cellStyle name="40% - Ênfase6 5 2 2 3 2 6 2" xfId="29508"/>
    <cellStyle name="40% - Ênfase6 5 2 2 3 2 7" xfId="26963"/>
    <cellStyle name="40% - Ênfase6 5 2 2 3 2 8" xfId="28027"/>
    <cellStyle name="40% - Ênfase6 5 2 2 3 2 9" xfId="20349"/>
    <cellStyle name="40% - Ênfase6 5 2 2 3 3" xfId="16065"/>
    <cellStyle name="40% - Ênfase6 5 2 2 3 3 2" xfId="18195"/>
    <cellStyle name="40% - Ênfase6 5 2 2 3 3 2 2" xfId="32591"/>
    <cellStyle name="40% - Ênfase6 5 2 2 3 3 2 3" xfId="24913"/>
    <cellStyle name="40% - Ênfase6 5 2 2 3 3 3" xfId="19448"/>
    <cellStyle name="40% - Ênfase6 5 2 2 3 3 3 2" xfId="33841"/>
    <cellStyle name="40% - Ênfase6 5 2 2 3 3 3 3" xfId="26163"/>
    <cellStyle name="40% - Ênfase6 5 2 2 3 3 4" xfId="22806"/>
    <cellStyle name="40% - Ênfase6 5 2 2 3 3 4 2" xfId="30484"/>
    <cellStyle name="40% - Ênfase6 5 2 2 3 3 5" xfId="28378"/>
    <cellStyle name="40% - Ênfase6 5 2 2 3 3 6" xfId="20700"/>
    <cellStyle name="40% - Ênfase6 5 2 2 3 4" xfId="15439"/>
    <cellStyle name="40% - Ênfase6 5 2 2 3 4 2" xfId="17570"/>
    <cellStyle name="40% - Ênfase6 5 2 2 3 4 2 2" xfId="31966"/>
    <cellStyle name="40% - Ênfase6 5 2 2 3 4 2 3" xfId="24288"/>
    <cellStyle name="40% - Ênfase6 5 2 2 3 4 3" xfId="29859"/>
    <cellStyle name="40% - Ênfase6 5 2 2 3 4 4" xfId="22181"/>
    <cellStyle name="40% - Ênfase6 5 2 2 3 5" xfId="16956"/>
    <cellStyle name="40% - Ênfase6 5 2 2 3 5 2" xfId="31353"/>
    <cellStyle name="40% - Ênfase6 5 2 2 3 5 3" xfId="23675"/>
    <cellStyle name="40% - Ênfase6 5 2 2 3 6" xfId="18822"/>
    <cellStyle name="40% - Ênfase6 5 2 2 3 6 2" xfId="33216"/>
    <cellStyle name="40% - Ênfase6 5 2 2 3 6 3" xfId="25538"/>
    <cellStyle name="40% - Ênfase6 5 2 2 3 7" xfId="21568"/>
    <cellStyle name="40% - Ênfase6 5 2 2 3 7 2" xfId="29246"/>
    <cellStyle name="40% - Ênfase6 5 2 2 3 8" xfId="26962"/>
    <cellStyle name="40% - Ênfase6 5 2 2 3 9" xfId="27753"/>
    <cellStyle name="40% - Ênfase6 5 2 2 4" xfId="14994"/>
    <cellStyle name="40% - Ênfase6 5 2 2 4 2" xfId="16276"/>
    <cellStyle name="40% - Ênfase6 5 2 2 4 2 2" xfId="18390"/>
    <cellStyle name="40% - Ênfase6 5 2 2 4 2 2 2" xfId="32786"/>
    <cellStyle name="40% - Ênfase6 5 2 2 4 2 2 3" xfId="25108"/>
    <cellStyle name="40% - Ênfase6 5 2 2 4 2 3" xfId="19643"/>
    <cellStyle name="40% - Ênfase6 5 2 2 4 2 3 2" xfId="34036"/>
    <cellStyle name="40% - Ênfase6 5 2 2 4 2 3 3" xfId="26358"/>
    <cellStyle name="40% - Ênfase6 5 2 2 4 2 4" xfId="23001"/>
    <cellStyle name="40% - Ênfase6 5 2 2 4 2 4 2" xfId="30679"/>
    <cellStyle name="40% - Ênfase6 5 2 2 4 2 5" xfId="28573"/>
    <cellStyle name="40% - Ênfase6 5 2 2 4 2 6" xfId="20895"/>
    <cellStyle name="40% - Ênfase6 5 2 2 4 3" xfId="15635"/>
    <cellStyle name="40% - Ênfase6 5 2 2 4 3 2" xfId="17765"/>
    <cellStyle name="40% - Ênfase6 5 2 2 4 3 2 2" xfId="32161"/>
    <cellStyle name="40% - Ênfase6 5 2 2 4 3 2 3" xfId="24483"/>
    <cellStyle name="40% - Ênfase6 5 2 2 4 3 3" xfId="30054"/>
    <cellStyle name="40% - Ênfase6 5 2 2 4 3 4" xfId="22376"/>
    <cellStyle name="40% - Ênfase6 5 2 2 4 4" xfId="17140"/>
    <cellStyle name="40% - Ênfase6 5 2 2 4 4 2" xfId="31536"/>
    <cellStyle name="40% - Ênfase6 5 2 2 4 4 3" xfId="23858"/>
    <cellStyle name="40% - Ênfase6 5 2 2 4 5" xfId="19018"/>
    <cellStyle name="40% - Ênfase6 5 2 2 4 5 2" xfId="33411"/>
    <cellStyle name="40% - Ênfase6 5 2 2 4 5 3" xfId="25733"/>
    <cellStyle name="40% - Ênfase6 5 2 2 4 6" xfId="21751"/>
    <cellStyle name="40% - Ênfase6 5 2 2 4 6 2" xfId="29429"/>
    <cellStyle name="40% - Ênfase6 5 2 2 4 7" xfId="26964"/>
    <cellStyle name="40% - Ênfase6 5 2 2 4 8" xfId="27948"/>
    <cellStyle name="40% - Ênfase6 5 2 2 4 9" xfId="20270"/>
    <cellStyle name="40% - Ênfase6 5 2 2 5" xfId="15200"/>
    <cellStyle name="40% - Ênfase6 5 2 2 5 2" xfId="16474"/>
    <cellStyle name="40% - Ênfase6 5 2 2 5 2 2" xfId="18588"/>
    <cellStyle name="40% - Ênfase6 5 2 2 5 2 2 2" xfId="32984"/>
    <cellStyle name="40% - Ênfase6 5 2 2 5 2 2 3" xfId="25306"/>
    <cellStyle name="40% - Ênfase6 5 2 2 5 2 3" xfId="19841"/>
    <cellStyle name="40% - Ênfase6 5 2 2 5 2 3 2" xfId="34234"/>
    <cellStyle name="40% - Ênfase6 5 2 2 5 2 3 3" xfId="26556"/>
    <cellStyle name="40% - Ênfase6 5 2 2 5 2 4" xfId="23199"/>
    <cellStyle name="40% - Ênfase6 5 2 2 5 2 4 2" xfId="30877"/>
    <cellStyle name="40% - Ênfase6 5 2 2 5 2 5" xfId="28771"/>
    <cellStyle name="40% - Ênfase6 5 2 2 5 2 6" xfId="21093"/>
    <cellStyle name="40% - Ênfase6 5 2 2 5 3" xfId="15833"/>
    <cellStyle name="40% - Ênfase6 5 2 2 5 3 2" xfId="17963"/>
    <cellStyle name="40% - Ênfase6 5 2 2 5 3 2 2" xfId="32359"/>
    <cellStyle name="40% - Ênfase6 5 2 2 5 3 2 3" xfId="24681"/>
    <cellStyle name="40% - Ênfase6 5 2 2 5 3 3" xfId="30252"/>
    <cellStyle name="40% - Ênfase6 5 2 2 5 3 4" xfId="22574"/>
    <cellStyle name="40% - Ênfase6 5 2 2 5 4" xfId="17338"/>
    <cellStyle name="40% - Ênfase6 5 2 2 5 4 2" xfId="31734"/>
    <cellStyle name="40% - Ênfase6 5 2 2 5 4 3" xfId="24056"/>
    <cellStyle name="40% - Ênfase6 5 2 2 5 5" xfId="19216"/>
    <cellStyle name="40% - Ênfase6 5 2 2 5 5 2" xfId="33609"/>
    <cellStyle name="40% - Ênfase6 5 2 2 5 5 3" xfId="25931"/>
    <cellStyle name="40% - Ênfase6 5 2 2 5 6" xfId="21949"/>
    <cellStyle name="40% - Ênfase6 5 2 2 5 6 2" xfId="29627"/>
    <cellStyle name="40% - Ênfase6 5 2 2 5 7" xfId="26965"/>
    <cellStyle name="40% - Ênfase6 5 2 2 5 8" xfId="28146"/>
    <cellStyle name="40% - Ênfase6 5 2 2 5 9" xfId="20468"/>
    <cellStyle name="40% - Ênfase6 5 2 2 6" xfId="4451"/>
    <cellStyle name="40% - Ênfase6 5 2 2 6 2" xfId="16004"/>
    <cellStyle name="40% - Ênfase6 5 2 2 6 2 2" xfId="18134"/>
    <cellStyle name="40% - Ênfase6 5 2 2 6 2 2 2" xfId="32530"/>
    <cellStyle name="40% - Ênfase6 5 2 2 6 2 2 3" xfId="24852"/>
    <cellStyle name="40% - Ênfase6 5 2 2 6 2 3" xfId="30423"/>
    <cellStyle name="40% - Ênfase6 5 2 2 6 2 4" xfId="22745"/>
    <cellStyle name="40% - Ênfase6 5 2 2 6 3" xfId="16895"/>
    <cellStyle name="40% - Ênfase6 5 2 2 6 3 2" xfId="31292"/>
    <cellStyle name="40% - Ênfase6 5 2 2 6 3 3" xfId="23614"/>
    <cellStyle name="40% - Ênfase6 5 2 2 6 4" xfId="19387"/>
    <cellStyle name="40% - Ênfase6 5 2 2 6 4 2" xfId="33780"/>
    <cellStyle name="40% - Ênfase6 5 2 2 6 4 3" xfId="26102"/>
    <cellStyle name="40% - Ênfase6 5 2 2 6 5" xfId="21507"/>
    <cellStyle name="40% - Ênfase6 5 2 2 6 5 2" xfId="29185"/>
    <cellStyle name="40% - Ênfase6 5 2 2 6 6" xfId="26966"/>
    <cellStyle name="40% - Ênfase6 5 2 2 6 7" xfId="28317"/>
    <cellStyle name="40% - Ênfase6 5 2 2 6 8" xfId="20639"/>
    <cellStyle name="40% - Ênfase6 5 2 2 7" xfId="15377"/>
    <cellStyle name="40% - Ênfase6 5 2 2 7 2" xfId="17509"/>
    <cellStyle name="40% - Ênfase6 5 2 2 7 2 2" xfId="31905"/>
    <cellStyle name="40% - Ênfase6 5 2 2 7 2 3" xfId="24227"/>
    <cellStyle name="40% - Ênfase6 5 2 2 7 3" xfId="29798"/>
    <cellStyle name="40% - Ênfase6 5 2 2 7 4" xfId="22120"/>
    <cellStyle name="40% - Ênfase6 5 2 2 8" xfId="16630"/>
    <cellStyle name="40% - Ênfase6 5 2 2 8 2" xfId="31027"/>
    <cellStyle name="40% - Ênfase6 5 2 2 8 3" xfId="23349"/>
    <cellStyle name="40% - Ênfase6 5 2 2 9" xfId="18760"/>
    <cellStyle name="40% - Ênfase6 5 2 2 9 2" xfId="33155"/>
    <cellStyle name="40% - Ênfase6 5 2 2 9 3" xfId="25477"/>
    <cellStyle name="40% - Ênfase6 5 2 3" xfId="4240"/>
    <cellStyle name="40% - Ênfase6 5 2 3 10" xfId="27713"/>
    <cellStyle name="40% - Ênfase6 5 2 3 11" xfId="20035"/>
    <cellStyle name="40% - Ênfase6 5 2 3 2" xfId="15015"/>
    <cellStyle name="40% - Ênfase6 5 2 3 2 2" xfId="16297"/>
    <cellStyle name="40% - Ênfase6 5 2 3 2 2 2" xfId="18411"/>
    <cellStyle name="40% - Ênfase6 5 2 3 2 2 2 2" xfId="32807"/>
    <cellStyle name="40% - Ênfase6 5 2 3 2 2 2 3" xfId="25129"/>
    <cellStyle name="40% - Ênfase6 5 2 3 2 2 3" xfId="19664"/>
    <cellStyle name="40% - Ênfase6 5 2 3 2 2 3 2" xfId="34057"/>
    <cellStyle name="40% - Ênfase6 5 2 3 2 2 3 3" xfId="26379"/>
    <cellStyle name="40% - Ênfase6 5 2 3 2 2 4" xfId="23022"/>
    <cellStyle name="40% - Ênfase6 5 2 3 2 2 4 2" xfId="30700"/>
    <cellStyle name="40% - Ênfase6 5 2 3 2 2 5" xfId="28594"/>
    <cellStyle name="40% - Ênfase6 5 2 3 2 2 6" xfId="20916"/>
    <cellStyle name="40% - Ênfase6 5 2 3 2 3" xfId="15656"/>
    <cellStyle name="40% - Ênfase6 5 2 3 2 3 2" xfId="17786"/>
    <cellStyle name="40% - Ênfase6 5 2 3 2 3 2 2" xfId="32182"/>
    <cellStyle name="40% - Ênfase6 5 2 3 2 3 2 3" xfId="24504"/>
    <cellStyle name="40% - Ênfase6 5 2 3 2 3 3" xfId="30075"/>
    <cellStyle name="40% - Ênfase6 5 2 3 2 3 4" xfId="22397"/>
    <cellStyle name="40% - Ênfase6 5 2 3 2 4" xfId="17161"/>
    <cellStyle name="40% - Ênfase6 5 2 3 2 4 2" xfId="31557"/>
    <cellStyle name="40% - Ênfase6 5 2 3 2 4 3" xfId="23879"/>
    <cellStyle name="40% - Ênfase6 5 2 3 2 5" xfId="19039"/>
    <cellStyle name="40% - Ênfase6 5 2 3 2 5 2" xfId="33432"/>
    <cellStyle name="40% - Ênfase6 5 2 3 2 5 3" xfId="25754"/>
    <cellStyle name="40% - Ênfase6 5 2 3 2 6" xfId="21772"/>
    <cellStyle name="40% - Ênfase6 5 2 3 2 6 2" xfId="29450"/>
    <cellStyle name="40% - Ênfase6 5 2 3 2 7" xfId="26968"/>
    <cellStyle name="40% - Ênfase6 5 2 3 2 8" xfId="27969"/>
    <cellStyle name="40% - Ênfase6 5 2 3 2 9" xfId="20291"/>
    <cellStyle name="40% - Ênfase6 5 2 3 3" xfId="15048"/>
    <cellStyle name="40% - Ênfase6 5 2 3 3 2" xfId="16330"/>
    <cellStyle name="40% - Ênfase6 5 2 3 3 2 2" xfId="18444"/>
    <cellStyle name="40% - Ênfase6 5 2 3 3 2 2 2" xfId="32840"/>
    <cellStyle name="40% - Ênfase6 5 2 3 3 2 2 3" xfId="25162"/>
    <cellStyle name="40% - Ênfase6 5 2 3 3 2 3" xfId="19697"/>
    <cellStyle name="40% - Ênfase6 5 2 3 3 2 3 2" xfId="34090"/>
    <cellStyle name="40% - Ênfase6 5 2 3 3 2 3 3" xfId="26412"/>
    <cellStyle name="40% - Ênfase6 5 2 3 3 2 4" xfId="23055"/>
    <cellStyle name="40% - Ênfase6 5 2 3 3 2 4 2" xfId="30733"/>
    <cellStyle name="40% - Ênfase6 5 2 3 3 2 5" xfId="28627"/>
    <cellStyle name="40% - Ênfase6 5 2 3 3 2 6" xfId="20949"/>
    <cellStyle name="40% - Ênfase6 5 2 3 3 3" xfId="15689"/>
    <cellStyle name="40% - Ênfase6 5 2 3 3 3 2" xfId="17819"/>
    <cellStyle name="40% - Ênfase6 5 2 3 3 3 2 2" xfId="32215"/>
    <cellStyle name="40% - Ênfase6 5 2 3 3 3 2 3" xfId="24537"/>
    <cellStyle name="40% - Ênfase6 5 2 3 3 3 3" xfId="30108"/>
    <cellStyle name="40% - Ênfase6 5 2 3 3 3 4" xfId="22430"/>
    <cellStyle name="40% - Ênfase6 5 2 3 3 4" xfId="17194"/>
    <cellStyle name="40% - Ênfase6 5 2 3 3 4 2" xfId="31590"/>
    <cellStyle name="40% - Ênfase6 5 2 3 3 4 3" xfId="23912"/>
    <cellStyle name="40% - Ênfase6 5 2 3 3 5" xfId="19072"/>
    <cellStyle name="40% - Ênfase6 5 2 3 3 5 2" xfId="33465"/>
    <cellStyle name="40% - Ênfase6 5 2 3 3 5 3" xfId="25787"/>
    <cellStyle name="40% - Ênfase6 5 2 3 3 6" xfId="21805"/>
    <cellStyle name="40% - Ênfase6 5 2 3 3 6 2" xfId="29483"/>
    <cellStyle name="40% - Ênfase6 5 2 3 3 7" xfId="26969"/>
    <cellStyle name="40% - Ênfase6 5 2 3 3 8" xfId="28002"/>
    <cellStyle name="40% - Ênfase6 5 2 3 3 9" xfId="20324"/>
    <cellStyle name="40% - Ênfase6 5 2 3 4" xfId="5052"/>
    <cellStyle name="40% - Ênfase6 5 2 3 4 2" xfId="16025"/>
    <cellStyle name="40% - Ênfase6 5 2 3 4 2 2" xfId="18155"/>
    <cellStyle name="40% - Ênfase6 5 2 3 4 2 2 2" xfId="32551"/>
    <cellStyle name="40% - Ênfase6 5 2 3 4 2 2 3" xfId="24873"/>
    <cellStyle name="40% - Ênfase6 5 2 3 4 2 3" xfId="30444"/>
    <cellStyle name="40% - Ênfase6 5 2 3 4 2 4" xfId="22766"/>
    <cellStyle name="40% - Ênfase6 5 2 3 4 3" xfId="16916"/>
    <cellStyle name="40% - Ênfase6 5 2 3 4 3 2" xfId="31313"/>
    <cellStyle name="40% - Ênfase6 5 2 3 4 3 3" xfId="23635"/>
    <cellStyle name="40% - Ênfase6 5 2 3 4 4" xfId="19408"/>
    <cellStyle name="40% - Ênfase6 5 2 3 4 4 2" xfId="33801"/>
    <cellStyle name="40% - Ênfase6 5 2 3 4 4 3" xfId="26123"/>
    <cellStyle name="40% - Ênfase6 5 2 3 4 5" xfId="21528"/>
    <cellStyle name="40% - Ênfase6 5 2 3 4 5 2" xfId="29206"/>
    <cellStyle name="40% - Ênfase6 5 2 3 4 6" xfId="26970"/>
    <cellStyle name="40% - Ênfase6 5 2 3 4 7" xfId="28338"/>
    <cellStyle name="40% - Ênfase6 5 2 3 4 8" xfId="20660"/>
    <cellStyle name="40% - Ênfase6 5 2 3 5" xfId="15398"/>
    <cellStyle name="40% - Ênfase6 5 2 3 5 2" xfId="17530"/>
    <cellStyle name="40% - Ênfase6 5 2 3 5 2 2" xfId="31926"/>
    <cellStyle name="40% - Ênfase6 5 2 3 5 2 3" xfId="24248"/>
    <cellStyle name="40% - Ênfase6 5 2 3 5 3" xfId="29819"/>
    <cellStyle name="40% - Ênfase6 5 2 3 5 4" xfId="22141"/>
    <cellStyle name="40% - Ênfase6 5 2 3 6" xfId="16706"/>
    <cellStyle name="40% - Ênfase6 5 2 3 6 2" xfId="31103"/>
    <cellStyle name="40% - Ênfase6 5 2 3 6 3" xfId="23425"/>
    <cellStyle name="40% - Ênfase6 5 2 3 7" xfId="18781"/>
    <cellStyle name="40% - Ênfase6 5 2 3 7 2" xfId="33176"/>
    <cellStyle name="40% - Ênfase6 5 2 3 7 3" xfId="25498"/>
    <cellStyle name="40% - Ênfase6 5 2 3 8" xfId="21306"/>
    <cellStyle name="40% - Ênfase6 5 2 3 8 2" xfId="28984"/>
    <cellStyle name="40% - Ênfase6 5 2 3 9" xfId="26967"/>
    <cellStyle name="40% - Ênfase6 5 2 4" xfId="14938"/>
    <cellStyle name="40% - Ênfase6 5 2 4 2" xfId="16220"/>
    <cellStyle name="40% - Ênfase6 5 2 4 2 2" xfId="18334"/>
    <cellStyle name="40% - Ênfase6 5 2 4 2 2 2" xfId="32730"/>
    <cellStyle name="40% - Ênfase6 5 2 4 2 2 3" xfId="25052"/>
    <cellStyle name="40% - Ênfase6 5 2 4 2 3" xfId="19587"/>
    <cellStyle name="40% - Ênfase6 5 2 4 2 3 2" xfId="33980"/>
    <cellStyle name="40% - Ênfase6 5 2 4 2 3 3" xfId="26302"/>
    <cellStyle name="40% - Ênfase6 5 2 4 2 4" xfId="22945"/>
    <cellStyle name="40% - Ênfase6 5 2 4 2 4 2" xfId="30623"/>
    <cellStyle name="40% - Ênfase6 5 2 4 2 5" xfId="28517"/>
    <cellStyle name="40% - Ênfase6 5 2 4 2 6" xfId="20839"/>
    <cellStyle name="40% - Ênfase6 5 2 4 3" xfId="15579"/>
    <cellStyle name="40% - Ênfase6 5 2 4 3 2" xfId="17709"/>
    <cellStyle name="40% - Ênfase6 5 2 4 3 2 2" xfId="32105"/>
    <cellStyle name="40% - Ênfase6 5 2 4 3 2 3" xfId="24427"/>
    <cellStyle name="40% - Ênfase6 5 2 4 3 3" xfId="29998"/>
    <cellStyle name="40% - Ênfase6 5 2 4 3 4" xfId="22320"/>
    <cellStyle name="40% - Ênfase6 5 2 4 4" xfId="17084"/>
    <cellStyle name="40% - Ênfase6 5 2 4 4 2" xfId="31480"/>
    <cellStyle name="40% - Ênfase6 5 2 4 4 3" xfId="23802"/>
    <cellStyle name="40% - Ênfase6 5 2 4 5" xfId="18962"/>
    <cellStyle name="40% - Ênfase6 5 2 4 5 2" xfId="33355"/>
    <cellStyle name="40% - Ênfase6 5 2 4 5 3" xfId="25677"/>
    <cellStyle name="40% - Ênfase6 5 2 4 6" xfId="21695"/>
    <cellStyle name="40% - Ênfase6 5 2 4 6 2" xfId="29373"/>
    <cellStyle name="40% - Ênfase6 5 2 4 7" xfId="26971"/>
    <cellStyle name="40% - Ênfase6 5 2 4 8" xfId="27892"/>
    <cellStyle name="40% - Ênfase6 5 2 4 9" xfId="20214"/>
    <cellStyle name="40% - Ênfase6 5 2 5" xfId="15154"/>
    <cellStyle name="40% - Ênfase6 5 2 5 2" xfId="16434"/>
    <cellStyle name="40% - Ênfase6 5 2 5 2 2" xfId="18548"/>
    <cellStyle name="40% - Ênfase6 5 2 5 2 2 2" xfId="32944"/>
    <cellStyle name="40% - Ênfase6 5 2 5 2 2 3" xfId="25266"/>
    <cellStyle name="40% - Ênfase6 5 2 5 2 3" xfId="19801"/>
    <cellStyle name="40% - Ênfase6 5 2 5 2 3 2" xfId="34194"/>
    <cellStyle name="40% - Ênfase6 5 2 5 2 3 3" xfId="26516"/>
    <cellStyle name="40% - Ênfase6 5 2 5 2 4" xfId="23159"/>
    <cellStyle name="40% - Ênfase6 5 2 5 2 4 2" xfId="30837"/>
    <cellStyle name="40% - Ênfase6 5 2 5 2 5" xfId="28731"/>
    <cellStyle name="40% - Ênfase6 5 2 5 2 6" xfId="21053"/>
    <cellStyle name="40% - Ênfase6 5 2 5 3" xfId="15793"/>
    <cellStyle name="40% - Ênfase6 5 2 5 3 2" xfId="17923"/>
    <cellStyle name="40% - Ênfase6 5 2 5 3 2 2" xfId="32319"/>
    <cellStyle name="40% - Ênfase6 5 2 5 3 2 3" xfId="24641"/>
    <cellStyle name="40% - Ênfase6 5 2 5 3 3" xfId="30212"/>
    <cellStyle name="40% - Ênfase6 5 2 5 3 4" xfId="22534"/>
    <cellStyle name="40% - Ênfase6 5 2 5 4" xfId="17298"/>
    <cellStyle name="40% - Ênfase6 5 2 5 4 2" xfId="31694"/>
    <cellStyle name="40% - Ênfase6 5 2 5 4 3" xfId="24016"/>
    <cellStyle name="40% - Ênfase6 5 2 5 5" xfId="19176"/>
    <cellStyle name="40% - Ênfase6 5 2 5 5 2" xfId="33569"/>
    <cellStyle name="40% - Ênfase6 5 2 5 5 3" xfId="25891"/>
    <cellStyle name="40% - Ênfase6 5 2 5 6" xfId="21909"/>
    <cellStyle name="40% - Ênfase6 5 2 5 6 2" xfId="29587"/>
    <cellStyle name="40% - Ênfase6 5 2 5 7" xfId="26972"/>
    <cellStyle name="40% - Ênfase6 5 2 5 8" xfId="28106"/>
    <cellStyle name="40% - Ênfase6 5 2 5 9" xfId="20428"/>
    <cellStyle name="40% - Ênfase6 5 2 6" xfId="4395"/>
    <cellStyle name="40% - Ênfase6 5 2 6 2" xfId="15948"/>
    <cellStyle name="40% - Ênfase6 5 2 6 2 2" xfId="18078"/>
    <cellStyle name="40% - Ênfase6 5 2 6 2 2 2" xfId="32474"/>
    <cellStyle name="40% - Ênfase6 5 2 6 2 2 3" xfId="24796"/>
    <cellStyle name="40% - Ênfase6 5 2 6 2 3" xfId="30367"/>
    <cellStyle name="40% - Ênfase6 5 2 6 2 4" xfId="22689"/>
    <cellStyle name="40% - Ênfase6 5 2 6 3" xfId="16839"/>
    <cellStyle name="40% - Ênfase6 5 2 6 3 2" xfId="31236"/>
    <cellStyle name="40% - Ênfase6 5 2 6 3 3" xfId="23558"/>
    <cellStyle name="40% - Ênfase6 5 2 6 4" xfId="19331"/>
    <cellStyle name="40% - Ênfase6 5 2 6 4 2" xfId="33724"/>
    <cellStyle name="40% - Ênfase6 5 2 6 4 3" xfId="26046"/>
    <cellStyle name="40% - Ênfase6 5 2 6 5" xfId="21451"/>
    <cellStyle name="40% - Ênfase6 5 2 6 5 2" xfId="29129"/>
    <cellStyle name="40% - Ênfase6 5 2 6 6" xfId="26973"/>
    <cellStyle name="40% - Ênfase6 5 2 6 7" xfId="28261"/>
    <cellStyle name="40% - Ênfase6 5 2 6 8" xfId="20583"/>
    <cellStyle name="40% - Ênfase6 5 2 7" xfId="15321"/>
    <cellStyle name="40% - Ênfase6 5 2 7 2" xfId="17453"/>
    <cellStyle name="40% - Ênfase6 5 2 7 2 2" xfId="31849"/>
    <cellStyle name="40% - Ênfase6 5 2 7 2 3" xfId="24171"/>
    <cellStyle name="40% - Ênfase6 5 2 7 3" xfId="29742"/>
    <cellStyle name="40% - Ênfase6 5 2 7 4" xfId="22064"/>
    <cellStyle name="40% - Ênfase6 5 2 8" xfId="16576"/>
    <cellStyle name="40% - Ênfase6 5 2 8 2" xfId="30973"/>
    <cellStyle name="40% - Ênfase6 5 2 8 3" xfId="23295"/>
    <cellStyle name="40% - Ênfase6 5 2 9" xfId="18704"/>
    <cellStyle name="40% - Ênfase6 5 2 9 2" xfId="33099"/>
    <cellStyle name="40% - Ênfase6 5 2 9 3" xfId="25421"/>
    <cellStyle name="40% - Ênfase6 5 3" xfId="7224"/>
    <cellStyle name="40% - Ênfase6 5 3 10" xfId="26974"/>
    <cellStyle name="40% - Ênfase6 5 3 11" xfId="27734"/>
    <cellStyle name="40% - Ênfase6 5 3 12" xfId="20056"/>
    <cellStyle name="40% - Ênfase6 5 3 2" xfId="10689"/>
    <cellStyle name="40% - Ênfase6 5 3 2 10" xfId="26975"/>
    <cellStyle name="40% - Ênfase6 5 3 2 11" xfId="27764"/>
    <cellStyle name="40% - Ênfase6 5 3 2 12" xfId="20086"/>
    <cellStyle name="40% - Ênfase6 5 3 2 2" xfId="12090"/>
    <cellStyle name="40% - Ênfase6 5 3 2 2 10" xfId="27788"/>
    <cellStyle name="40% - Ênfase6 5 3 2 2 11" xfId="20110"/>
    <cellStyle name="40% - Ênfase6 5 3 2 2 2" xfId="15118"/>
    <cellStyle name="40% - Ênfase6 5 3 2 2 2 2" xfId="16399"/>
    <cellStyle name="40% - Ênfase6 5 3 2 2 2 2 2" xfId="18513"/>
    <cellStyle name="40% - Ênfase6 5 3 2 2 2 2 2 2" xfId="32909"/>
    <cellStyle name="40% - Ênfase6 5 3 2 2 2 2 2 3" xfId="25231"/>
    <cellStyle name="40% - Ênfase6 5 3 2 2 2 2 3" xfId="19766"/>
    <cellStyle name="40% - Ênfase6 5 3 2 2 2 2 3 2" xfId="34159"/>
    <cellStyle name="40% - Ênfase6 5 3 2 2 2 2 3 3" xfId="26481"/>
    <cellStyle name="40% - Ênfase6 5 3 2 2 2 2 4" xfId="23124"/>
    <cellStyle name="40% - Ênfase6 5 3 2 2 2 2 4 2" xfId="30802"/>
    <cellStyle name="40% - Ênfase6 5 3 2 2 2 2 5" xfId="28696"/>
    <cellStyle name="40% - Ênfase6 5 3 2 2 2 2 6" xfId="21018"/>
    <cellStyle name="40% - Ênfase6 5 3 2 2 2 3" xfId="15758"/>
    <cellStyle name="40% - Ênfase6 5 3 2 2 2 3 2" xfId="17888"/>
    <cellStyle name="40% - Ênfase6 5 3 2 2 2 3 2 2" xfId="32284"/>
    <cellStyle name="40% - Ênfase6 5 3 2 2 2 3 2 3" xfId="24606"/>
    <cellStyle name="40% - Ênfase6 5 3 2 2 2 3 3" xfId="30177"/>
    <cellStyle name="40% - Ênfase6 5 3 2 2 2 3 4" xfId="22499"/>
    <cellStyle name="40% - Ênfase6 5 3 2 2 2 4" xfId="17263"/>
    <cellStyle name="40% - Ênfase6 5 3 2 2 2 4 2" xfId="31659"/>
    <cellStyle name="40% - Ênfase6 5 3 2 2 2 4 3" xfId="23981"/>
    <cellStyle name="40% - Ênfase6 5 3 2 2 2 5" xfId="19141"/>
    <cellStyle name="40% - Ênfase6 5 3 2 2 2 5 2" xfId="33534"/>
    <cellStyle name="40% - Ênfase6 5 3 2 2 2 5 3" xfId="25856"/>
    <cellStyle name="40% - Ênfase6 5 3 2 2 2 6" xfId="21874"/>
    <cellStyle name="40% - Ênfase6 5 3 2 2 2 6 2" xfId="29552"/>
    <cellStyle name="40% - Ênfase6 5 3 2 2 2 7" xfId="26977"/>
    <cellStyle name="40% - Ênfase6 5 3 2 2 2 8" xfId="28071"/>
    <cellStyle name="40% - Ênfase6 5 3 2 2 2 9" xfId="20393"/>
    <cellStyle name="40% - Ênfase6 5 3 2 2 3" xfId="15236"/>
    <cellStyle name="40% - Ênfase6 5 3 2 2 3 2" xfId="16509"/>
    <cellStyle name="40% - Ênfase6 5 3 2 2 3 2 2" xfId="18623"/>
    <cellStyle name="40% - Ênfase6 5 3 2 2 3 2 2 2" xfId="33019"/>
    <cellStyle name="40% - Ênfase6 5 3 2 2 3 2 2 3" xfId="25341"/>
    <cellStyle name="40% - Ênfase6 5 3 2 2 3 2 3" xfId="19876"/>
    <cellStyle name="40% - Ênfase6 5 3 2 2 3 2 3 2" xfId="34269"/>
    <cellStyle name="40% - Ênfase6 5 3 2 2 3 2 3 3" xfId="26591"/>
    <cellStyle name="40% - Ênfase6 5 3 2 2 3 2 4" xfId="23234"/>
    <cellStyle name="40% - Ênfase6 5 3 2 2 3 2 4 2" xfId="30912"/>
    <cellStyle name="40% - Ênfase6 5 3 2 2 3 2 5" xfId="28806"/>
    <cellStyle name="40% - Ênfase6 5 3 2 2 3 2 6" xfId="21128"/>
    <cellStyle name="40% - Ênfase6 5 3 2 2 3 3" xfId="15868"/>
    <cellStyle name="40% - Ênfase6 5 3 2 2 3 3 2" xfId="17998"/>
    <cellStyle name="40% - Ênfase6 5 3 2 2 3 3 2 2" xfId="32394"/>
    <cellStyle name="40% - Ênfase6 5 3 2 2 3 3 2 3" xfId="24716"/>
    <cellStyle name="40% - Ênfase6 5 3 2 2 3 3 3" xfId="30287"/>
    <cellStyle name="40% - Ênfase6 5 3 2 2 3 3 4" xfId="22609"/>
    <cellStyle name="40% - Ênfase6 5 3 2 2 3 4" xfId="17373"/>
    <cellStyle name="40% - Ênfase6 5 3 2 2 3 4 2" xfId="31769"/>
    <cellStyle name="40% - Ênfase6 5 3 2 2 3 4 3" xfId="24091"/>
    <cellStyle name="40% - Ênfase6 5 3 2 2 3 5" xfId="19251"/>
    <cellStyle name="40% - Ênfase6 5 3 2 2 3 5 2" xfId="33644"/>
    <cellStyle name="40% - Ênfase6 5 3 2 2 3 5 3" xfId="25966"/>
    <cellStyle name="40% - Ênfase6 5 3 2 2 3 6" xfId="21984"/>
    <cellStyle name="40% - Ênfase6 5 3 2 2 3 6 2" xfId="29662"/>
    <cellStyle name="40% - Ênfase6 5 3 2 2 3 7" xfId="26978"/>
    <cellStyle name="40% - Ênfase6 5 3 2 2 3 8" xfId="28181"/>
    <cellStyle name="40% - Ênfase6 5 3 2 2 3 9" xfId="20503"/>
    <cellStyle name="40% - Ênfase6 5 3 2 2 4" xfId="16100"/>
    <cellStyle name="40% - Ênfase6 5 3 2 2 4 2" xfId="18230"/>
    <cellStyle name="40% - Ênfase6 5 3 2 2 4 2 2" xfId="32626"/>
    <cellStyle name="40% - Ênfase6 5 3 2 2 4 2 3" xfId="24948"/>
    <cellStyle name="40% - Ênfase6 5 3 2 2 4 3" xfId="19483"/>
    <cellStyle name="40% - Ênfase6 5 3 2 2 4 3 2" xfId="33876"/>
    <cellStyle name="40% - Ênfase6 5 3 2 2 4 3 3" xfId="26198"/>
    <cellStyle name="40% - Ênfase6 5 3 2 2 4 4" xfId="22841"/>
    <cellStyle name="40% - Ênfase6 5 3 2 2 4 4 2" xfId="30519"/>
    <cellStyle name="40% - Ênfase6 5 3 2 2 4 5" xfId="28413"/>
    <cellStyle name="40% - Ênfase6 5 3 2 2 4 6" xfId="20735"/>
    <cellStyle name="40% - Ênfase6 5 3 2 2 5" xfId="15474"/>
    <cellStyle name="40% - Ênfase6 5 3 2 2 5 2" xfId="17605"/>
    <cellStyle name="40% - Ênfase6 5 3 2 2 5 2 2" xfId="32001"/>
    <cellStyle name="40% - Ênfase6 5 3 2 2 5 2 3" xfId="24323"/>
    <cellStyle name="40% - Ênfase6 5 3 2 2 5 3" xfId="29894"/>
    <cellStyle name="40% - Ênfase6 5 3 2 2 5 4" xfId="22216"/>
    <cellStyle name="40% - Ênfase6 5 3 2 2 6" xfId="16991"/>
    <cellStyle name="40% - Ênfase6 5 3 2 2 6 2" xfId="31388"/>
    <cellStyle name="40% - Ênfase6 5 3 2 2 6 3" xfId="23710"/>
    <cellStyle name="40% - Ênfase6 5 3 2 2 7" xfId="18857"/>
    <cellStyle name="40% - Ênfase6 5 3 2 2 7 2" xfId="33251"/>
    <cellStyle name="40% - Ênfase6 5 3 2 2 7 3" xfId="25573"/>
    <cellStyle name="40% - Ênfase6 5 3 2 2 8" xfId="21603"/>
    <cellStyle name="40% - Ênfase6 5 3 2 2 8 2" xfId="29281"/>
    <cellStyle name="40% - Ênfase6 5 3 2 2 9" xfId="26976"/>
    <cellStyle name="40% - Ênfase6 5 3 2 3" xfId="15085"/>
    <cellStyle name="40% - Ênfase6 5 3 2 3 2" xfId="16366"/>
    <cellStyle name="40% - Ênfase6 5 3 2 3 2 2" xfId="18480"/>
    <cellStyle name="40% - Ênfase6 5 3 2 3 2 2 2" xfId="32876"/>
    <cellStyle name="40% - Ênfase6 5 3 2 3 2 2 3" xfId="25198"/>
    <cellStyle name="40% - Ênfase6 5 3 2 3 2 3" xfId="19733"/>
    <cellStyle name="40% - Ênfase6 5 3 2 3 2 3 2" xfId="34126"/>
    <cellStyle name="40% - Ênfase6 5 3 2 3 2 3 3" xfId="26448"/>
    <cellStyle name="40% - Ênfase6 5 3 2 3 2 4" xfId="23091"/>
    <cellStyle name="40% - Ênfase6 5 3 2 3 2 4 2" xfId="30769"/>
    <cellStyle name="40% - Ênfase6 5 3 2 3 2 5" xfId="28663"/>
    <cellStyle name="40% - Ênfase6 5 3 2 3 2 6" xfId="20985"/>
    <cellStyle name="40% - Ênfase6 5 3 2 3 3" xfId="15725"/>
    <cellStyle name="40% - Ênfase6 5 3 2 3 3 2" xfId="17855"/>
    <cellStyle name="40% - Ênfase6 5 3 2 3 3 2 2" xfId="32251"/>
    <cellStyle name="40% - Ênfase6 5 3 2 3 3 2 3" xfId="24573"/>
    <cellStyle name="40% - Ênfase6 5 3 2 3 3 3" xfId="30144"/>
    <cellStyle name="40% - Ênfase6 5 3 2 3 3 4" xfId="22466"/>
    <cellStyle name="40% - Ênfase6 5 3 2 3 4" xfId="17230"/>
    <cellStyle name="40% - Ênfase6 5 3 2 3 4 2" xfId="31626"/>
    <cellStyle name="40% - Ênfase6 5 3 2 3 4 3" xfId="23948"/>
    <cellStyle name="40% - Ênfase6 5 3 2 3 5" xfId="19108"/>
    <cellStyle name="40% - Ênfase6 5 3 2 3 5 2" xfId="33501"/>
    <cellStyle name="40% - Ênfase6 5 3 2 3 5 3" xfId="25823"/>
    <cellStyle name="40% - Ênfase6 5 3 2 3 6" xfId="21841"/>
    <cellStyle name="40% - Ênfase6 5 3 2 3 6 2" xfId="29519"/>
    <cellStyle name="40% - Ênfase6 5 3 2 3 7" xfId="26979"/>
    <cellStyle name="40% - Ênfase6 5 3 2 3 8" xfId="28038"/>
    <cellStyle name="40% - Ênfase6 5 3 2 3 9" xfId="20360"/>
    <cellStyle name="40% - Ênfase6 5 3 2 4" xfId="15211"/>
    <cellStyle name="40% - Ênfase6 5 3 2 4 2" xfId="16485"/>
    <cellStyle name="40% - Ênfase6 5 3 2 4 2 2" xfId="18599"/>
    <cellStyle name="40% - Ênfase6 5 3 2 4 2 2 2" xfId="32995"/>
    <cellStyle name="40% - Ênfase6 5 3 2 4 2 2 3" xfId="25317"/>
    <cellStyle name="40% - Ênfase6 5 3 2 4 2 3" xfId="19852"/>
    <cellStyle name="40% - Ênfase6 5 3 2 4 2 3 2" xfId="34245"/>
    <cellStyle name="40% - Ênfase6 5 3 2 4 2 3 3" xfId="26567"/>
    <cellStyle name="40% - Ênfase6 5 3 2 4 2 4" xfId="23210"/>
    <cellStyle name="40% - Ênfase6 5 3 2 4 2 4 2" xfId="30888"/>
    <cellStyle name="40% - Ênfase6 5 3 2 4 2 5" xfId="28782"/>
    <cellStyle name="40% - Ênfase6 5 3 2 4 2 6" xfId="21104"/>
    <cellStyle name="40% - Ênfase6 5 3 2 4 3" xfId="15844"/>
    <cellStyle name="40% - Ênfase6 5 3 2 4 3 2" xfId="17974"/>
    <cellStyle name="40% - Ênfase6 5 3 2 4 3 2 2" xfId="32370"/>
    <cellStyle name="40% - Ênfase6 5 3 2 4 3 2 3" xfId="24692"/>
    <cellStyle name="40% - Ênfase6 5 3 2 4 3 3" xfId="30263"/>
    <cellStyle name="40% - Ênfase6 5 3 2 4 3 4" xfId="22585"/>
    <cellStyle name="40% - Ênfase6 5 3 2 4 4" xfId="17349"/>
    <cellStyle name="40% - Ênfase6 5 3 2 4 4 2" xfId="31745"/>
    <cellStyle name="40% - Ênfase6 5 3 2 4 4 3" xfId="24067"/>
    <cellStyle name="40% - Ênfase6 5 3 2 4 5" xfId="19227"/>
    <cellStyle name="40% - Ênfase6 5 3 2 4 5 2" xfId="33620"/>
    <cellStyle name="40% - Ênfase6 5 3 2 4 5 3" xfId="25942"/>
    <cellStyle name="40% - Ênfase6 5 3 2 4 6" xfId="21960"/>
    <cellStyle name="40% - Ênfase6 5 3 2 4 6 2" xfId="29638"/>
    <cellStyle name="40% - Ênfase6 5 3 2 4 7" xfId="26980"/>
    <cellStyle name="40% - Ênfase6 5 3 2 4 8" xfId="28157"/>
    <cellStyle name="40% - Ênfase6 5 3 2 4 9" xfId="20479"/>
    <cellStyle name="40% - Ênfase6 5 3 2 5" xfId="16076"/>
    <cellStyle name="40% - Ênfase6 5 3 2 5 2" xfId="18206"/>
    <cellStyle name="40% - Ênfase6 5 3 2 5 2 2" xfId="32602"/>
    <cellStyle name="40% - Ênfase6 5 3 2 5 2 3" xfId="24924"/>
    <cellStyle name="40% - Ênfase6 5 3 2 5 3" xfId="19459"/>
    <cellStyle name="40% - Ênfase6 5 3 2 5 3 2" xfId="33852"/>
    <cellStyle name="40% - Ênfase6 5 3 2 5 3 3" xfId="26174"/>
    <cellStyle name="40% - Ênfase6 5 3 2 5 4" xfId="22817"/>
    <cellStyle name="40% - Ênfase6 5 3 2 5 4 2" xfId="30495"/>
    <cellStyle name="40% - Ênfase6 5 3 2 5 5" xfId="28389"/>
    <cellStyle name="40% - Ênfase6 5 3 2 5 6" xfId="20711"/>
    <cellStyle name="40% - Ênfase6 5 3 2 6" xfId="15450"/>
    <cellStyle name="40% - Ênfase6 5 3 2 6 2" xfId="17581"/>
    <cellStyle name="40% - Ênfase6 5 3 2 6 2 2" xfId="31977"/>
    <cellStyle name="40% - Ênfase6 5 3 2 6 2 3" xfId="24299"/>
    <cellStyle name="40% - Ênfase6 5 3 2 6 3" xfId="29870"/>
    <cellStyle name="40% - Ênfase6 5 3 2 6 4" xfId="22192"/>
    <cellStyle name="40% - Ênfase6 5 3 2 7" xfId="16967"/>
    <cellStyle name="40% - Ênfase6 5 3 2 7 2" xfId="31364"/>
    <cellStyle name="40% - Ênfase6 5 3 2 7 3" xfId="23686"/>
    <cellStyle name="40% - Ênfase6 5 3 2 8" xfId="18833"/>
    <cellStyle name="40% - Ênfase6 5 3 2 8 2" xfId="33227"/>
    <cellStyle name="40% - Ênfase6 5 3 2 8 3" xfId="25549"/>
    <cellStyle name="40% - Ênfase6 5 3 2 9" xfId="21579"/>
    <cellStyle name="40% - Ênfase6 5 3 2 9 2" xfId="29257"/>
    <cellStyle name="40% - Ênfase6 5 3 3" xfId="15040"/>
    <cellStyle name="40% - Ênfase6 5 3 3 2" xfId="16322"/>
    <cellStyle name="40% - Ênfase6 5 3 3 2 2" xfId="18436"/>
    <cellStyle name="40% - Ênfase6 5 3 3 2 2 2" xfId="32832"/>
    <cellStyle name="40% - Ênfase6 5 3 3 2 2 3" xfId="25154"/>
    <cellStyle name="40% - Ênfase6 5 3 3 2 3" xfId="19689"/>
    <cellStyle name="40% - Ênfase6 5 3 3 2 3 2" xfId="34082"/>
    <cellStyle name="40% - Ênfase6 5 3 3 2 3 3" xfId="26404"/>
    <cellStyle name="40% - Ênfase6 5 3 3 2 4" xfId="23047"/>
    <cellStyle name="40% - Ênfase6 5 3 3 2 4 2" xfId="30725"/>
    <cellStyle name="40% - Ênfase6 5 3 3 2 5" xfId="28619"/>
    <cellStyle name="40% - Ênfase6 5 3 3 2 6" xfId="20941"/>
    <cellStyle name="40% - Ênfase6 5 3 3 3" xfId="15681"/>
    <cellStyle name="40% - Ênfase6 5 3 3 3 2" xfId="17811"/>
    <cellStyle name="40% - Ênfase6 5 3 3 3 2 2" xfId="32207"/>
    <cellStyle name="40% - Ênfase6 5 3 3 3 2 3" xfId="24529"/>
    <cellStyle name="40% - Ênfase6 5 3 3 3 3" xfId="30100"/>
    <cellStyle name="40% - Ênfase6 5 3 3 3 4" xfId="22422"/>
    <cellStyle name="40% - Ênfase6 5 3 3 4" xfId="17186"/>
    <cellStyle name="40% - Ênfase6 5 3 3 4 2" xfId="31582"/>
    <cellStyle name="40% - Ênfase6 5 3 3 4 3" xfId="23904"/>
    <cellStyle name="40% - Ênfase6 5 3 3 5" xfId="19064"/>
    <cellStyle name="40% - Ênfase6 5 3 3 5 2" xfId="33457"/>
    <cellStyle name="40% - Ênfase6 5 3 3 5 3" xfId="25779"/>
    <cellStyle name="40% - Ênfase6 5 3 3 6" xfId="21797"/>
    <cellStyle name="40% - Ênfase6 5 3 3 6 2" xfId="29475"/>
    <cellStyle name="40% - Ênfase6 5 3 3 7" xfId="26981"/>
    <cellStyle name="40% - Ênfase6 5 3 3 8" xfId="27994"/>
    <cellStyle name="40% - Ênfase6 5 3 3 9" xfId="20316"/>
    <cellStyle name="40% - Ênfase6 5 3 4" xfId="15181"/>
    <cellStyle name="40% - Ênfase6 5 3 4 2" xfId="16455"/>
    <cellStyle name="40% - Ênfase6 5 3 4 2 2" xfId="18569"/>
    <cellStyle name="40% - Ênfase6 5 3 4 2 2 2" xfId="32965"/>
    <cellStyle name="40% - Ênfase6 5 3 4 2 2 3" xfId="25287"/>
    <cellStyle name="40% - Ênfase6 5 3 4 2 3" xfId="19822"/>
    <cellStyle name="40% - Ênfase6 5 3 4 2 3 2" xfId="34215"/>
    <cellStyle name="40% - Ênfase6 5 3 4 2 3 3" xfId="26537"/>
    <cellStyle name="40% - Ênfase6 5 3 4 2 4" xfId="23180"/>
    <cellStyle name="40% - Ênfase6 5 3 4 2 4 2" xfId="30858"/>
    <cellStyle name="40% - Ênfase6 5 3 4 2 5" xfId="28752"/>
    <cellStyle name="40% - Ênfase6 5 3 4 2 6" xfId="21074"/>
    <cellStyle name="40% - Ênfase6 5 3 4 3" xfId="15814"/>
    <cellStyle name="40% - Ênfase6 5 3 4 3 2" xfId="17944"/>
    <cellStyle name="40% - Ênfase6 5 3 4 3 2 2" xfId="32340"/>
    <cellStyle name="40% - Ênfase6 5 3 4 3 2 3" xfId="24662"/>
    <cellStyle name="40% - Ênfase6 5 3 4 3 3" xfId="30233"/>
    <cellStyle name="40% - Ênfase6 5 3 4 3 4" xfId="22555"/>
    <cellStyle name="40% - Ênfase6 5 3 4 4" xfId="17319"/>
    <cellStyle name="40% - Ênfase6 5 3 4 4 2" xfId="31715"/>
    <cellStyle name="40% - Ênfase6 5 3 4 4 3" xfId="24037"/>
    <cellStyle name="40% - Ênfase6 5 3 4 5" xfId="19197"/>
    <cellStyle name="40% - Ênfase6 5 3 4 5 2" xfId="33590"/>
    <cellStyle name="40% - Ênfase6 5 3 4 5 3" xfId="25912"/>
    <cellStyle name="40% - Ênfase6 5 3 4 6" xfId="21930"/>
    <cellStyle name="40% - Ênfase6 5 3 4 6 2" xfId="29608"/>
    <cellStyle name="40% - Ênfase6 5 3 4 7" xfId="26982"/>
    <cellStyle name="40% - Ênfase6 5 3 4 8" xfId="28127"/>
    <cellStyle name="40% - Ênfase6 5 3 4 9" xfId="20449"/>
    <cellStyle name="40% - Ênfase6 5 3 5" xfId="16046"/>
    <cellStyle name="40% - Ênfase6 5 3 5 2" xfId="18176"/>
    <cellStyle name="40% - Ênfase6 5 3 5 2 2" xfId="32572"/>
    <cellStyle name="40% - Ênfase6 5 3 5 2 3" xfId="24894"/>
    <cellStyle name="40% - Ênfase6 5 3 5 3" xfId="19429"/>
    <cellStyle name="40% - Ênfase6 5 3 5 3 2" xfId="33822"/>
    <cellStyle name="40% - Ênfase6 5 3 5 3 3" xfId="26144"/>
    <cellStyle name="40% - Ênfase6 5 3 5 4" xfId="22787"/>
    <cellStyle name="40% - Ênfase6 5 3 5 4 2" xfId="30465"/>
    <cellStyle name="40% - Ênfase6 5 3 5 5" xfId="28359"/>
    <cellStyle name="40% - Ênfase6 5 3 5 6" xfId="20681"/>
    <cellStyle name="40% - Ênfase6 5 3 6" xfId="15419"/>
    <cellStyle name="40% - Ênfase6 5 3 6 2" xfId="17551"/>
    <cellStyle name="40% - Ênfase6 5 3 6 2 2" xfId="31947"/>
    <cellStyle name="40% - Ênfase6 5 3 6 2 3" xfId="24269"/>
    <cellStyle name="40% - Ênfase6 5 3 6 3" xfId="29840"/>
    <cellStyle name="40% - Ênfase6 5 3 6 4" xfId="22162"/>
    <cellStyle name="40% - Ênfase6 5 3 7" xfId="16937"/>
    <cellStyle name="40% - Ênfase6 5 3 7 2" xfId="31334"/>
    <cellStyle name="40% - Ênfase6 5 3 7 3" xfId="23656"/>
    <cellStyle name="40% - Ênfase6 5 3 8" xfId="18802"/>
    <cellStyle name="40% - Ênfase6 5 3 8 2" xfId="33197"/>
    <cellStyle name="40% - Ênfase6 5 3 8 3" xfId="25519"/>
    <cellStyle name="40% - Ênfase6 5 3 9" xfId="21549"/>
    <cellStyle name="40% - Ênfase6 5 3 9 2" xfId="29227"/>
    <cellStyle name="40% - Ênfase6 5 4" xfId="8027"/>
    <cellStyle name="40% - Ênfase6 5 4 2" xfId="12091"/>
    <cellStyle name="40% - Ênfase6 5 5" xfId="5051"/>
    <cellStyle name="40% - Ênfase6 50" xfId="2768"/>
    <cellStyle name="40% - Ênfase6 50 2" xfId="7225"/>
    <cellStyle name="40% - Ênfase6 50 2 2" xfId="10690"/>
    <cellStyle name="40% - Ênfase6 50 2 2 2" xfId="12092"/>
    <cellStyle name="40% - Ênfase6 50 3" xfId="9418"/>
    <cellStyle name="40% - Ênfase6 50 3 2" xfId="12093"/>
    <cellStyle name="40% - Ênfase6 50 4" xfId="5053"/>
    <cellStyle name="40% - Ênfase6 51" xfId="2769"/>
    <cellStyle name="40% - Ênfase6 51 2" xfId="9419"/>
    <cellStyle name="40% - Ênfase6 51 2 2" xfId="12094"/>
    <cellStyle name="40% - Ênfase6 51 3" xfId="5054"/>
    <cellStyle name="40% - Ênfase6 52" xfId="3884"/>
    <cellStyle name="40% - Ênfase6 52 2" xfId="10481"/>
    <cellStyle name="40% - Ênfase6 52 2 2" xfId="12095"/>
    <cellStyle name="40% - Ênfase6 52 3" xfId="5055"/>
    <cellStyle name="40% - Ênfase6 53" xfId="3966"/>
    <cellStyle name="40% - Ênfase6 53 2" xfId="10555"/>
    <cellStyle name="40% - Ênfase6 53 2 2" xfId="12096"/>
    <cellStyle name="40% - Ênfase6 53 3" xfId="7122"/>
    <cellStyle name="40% - Ênfase6 54" xfId="3981"/>
    <cellStyle name="40% - Ênfase6 54 2" xfId="10569"/>
    <cellStyle name="40% - Ênfase6 54 2 2" xfId="12097"/>
    <cellStyle name="40% - Ênfase6 54 3" xfId="7123"/>
    <cellStyle name="40% - Ênfase6 55" xfId="3996"/>
    <cellStyle name="40% - Ênfase6 55 2" xfId="10583"/>
    <cellStyle name="40% - Ênfase6 55 2 2" xfId="12098"/>
    <cellStyle name="40% - Ênfase6 55 3" xfId="7124"/>
    <cellStyle name="40% - Ênfase6 56" xfId="1962"/>
    <cellStyle name="40% - Ênfase6 56 2" xfId="4131"/>
    <cellStyle name="40% - Ênfase6 56 2 2" xfId="12099"/>
    <cellStyle name="40% - Ênfase6 56 2 3" xfId="10597"/>
    <cellStyle name="40% - Ênfase6 56 3" xfId="7125"/>
    <cellStyle name="40% - Ênfase6 57" xfId="4148"/>
    <cellStyle name="40% - Ênfase6 57 2" xfId="10613"/>
    <cellStyle name="40% - Ênfase6 57 2 2" xfId="12100"/>
    <cellStyle name="40% - Ênfase6 57 3" xfId="7126"/>
    <cellStyle name="40% - Ênfase6 58" xfId="7151"/>
    <cellStyle name="40% - Ênfase6 58 2" xfId="10628"/>
    <cellStyle name="40% - Ênfase6 58 2 2" xfId="12101"/>
    <cellStyle name="40% - Ênfase6 59" xfId="7171"/>
    <cellStyle name="40% - Ênfase6 59 2" xfId="10642"/>
    <cellStyle name="40% - Ênfase6 59 2 2" xfId="12102"/>
    <cellStyle name="40% - Ênfase6 6" xfId="1968"/>
    <cellStyle name="40% - Ênfase6 6 2" xfId="8028"/>
    <cellStyle name="40% - Ênfase6 6 2 2" xfId="12103"/>
    <cellStyle name="40% - Ênfase6 6 3" xfId="5056"/>
    <cellStyle name="40% - Ênfase6 60" xfId="7908"/>
    <cellStyle name="40% - Ênfase6 61" xfId="8022"/>
    <cellStyle name="40% - Ênfase6 61 2" xfId="11375"/>
    <cellStyle name="40% - Ênfase6 62" xfId="11357"/>
    <cellStyle name="40% - Ênfase6 63" xfId="16118"/>
    <cellStyle name="40% - Ênfase6 63 2" xfId="18248"/>
    <cellStyle name="40% - Ênfase6 63 2 2" xfId="32644"/>
    <cellStyle name="40% - Ênfase6 63 2 3" xfId="24966"/>
    <cellStyle name="40% - Ênfase6 63 3" xfId="19501"/>
    <cellStyle name="40% - Ênfase6 63 3 2" xfId="33894"/>
    <cellStyle name="40% - Ênfase6 63 3 3" xfId="26216"/>
    <cellStyle name="40% - Ênfase6 63 4" xfId="22859"/>
    <cellStyle name="40% - Ênfase6 63 4 2" xfId="30537"/>
    <cellStyle name="40% - Ênfase6 63 5" xfId="28431"/>
    <cellStyle name="40% - Ênfase6 63 6" xfId="20753"/>
    <cellStyle name="40% - Ênfase6 64" xfId="15493"/>
    <cellStyle name="40% - Ênfase6 64 2" xfId="17623"/>
    <cellStyle name="40% - Ênfase6 64 2 2" xfId="32019"/>
    <cellStyle name="40% - Ênfase6 64 2 3" xfId="24341"/>
    <cellStyle name="40% - Ênfase6 64 3" xfId="29912"/>
    <cellStyle name="40% - Ênfase6 64 4" xfId="22234"/>
    <cellStyle name="40% - Ênfase6 65" xfId="16528"/>
    <cellStyle name="40% - Ênfase6 65 2" xfId="30930"/>
    <cellStyle name="40% - Ênfase6 65 3" xfId="23252"/>
    <cellStyle name="40% - Ênfase6 66" xfId="18876"/>
    <cellStyle name="40% - Ênfase6 66 2" xfId="33269"/>
    <cellStyle name="40% - Ênfase6 66 3" xfId="25591"/>
    <cellStyle name="40% - Ênfase6 67" xfId="21376"/>
    <cellStyle name="40% - Ênfase6 67 2" xfId="29054"/>
    <cellStyle name="40% - Ênfase6 68" xfId="26609"/>
    <cellStyle name="40% - Ênfase6 69" xfId="27806"/>
    <cellStyle name="40% - Ênfase6 7" xfId="1969"/>
    <cellStyle name="40% - Ênfase6 7 2" xfId="8029"/>
    <cellStyle name="40% - Ênfase6 7 2 2" xfId="12104"/>
    <cellStyle name="40% - Ênfase6 7 3" xfId="5057"/>
    <cellStyle name="40% - Ênfase6 70" xfId="20128"/>
    <cellStyle name="40% - Ênfase6 8" xfId="1970"/>
    <cellStyle name="40% - Ênfase6 8 2" xfId="8030"/>
    <cellStyle name="40% - Ênfase6 8 2 2" xfId="12105"/>
    <cellStyle name="40% - Ênfase6 8 3" xfId="5058"/>
    <cellStyle name="40% - Ênfase6 9" xfId="1971"/>
    <cellStyle name="40% - Ênfase6 9 2" xfId="8031"/>
    <cellStyle name="40% - Ênfase6 9 2 2" xfId="12106"/>
    <cellStyle name="40% - Ênfase6 9 3" xfId="5059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60% - Ênfase1 10" xfId="2770"/>
    <cellStyle name="60% - Ênfase1 10 2" xfId="9420"/>
    <cellStyle name="60% - Ênfase1 10 2 2" xfId="12107"/>
    <cellStyle name="60% - Ênfase1 10 3" xfId="5060"/>
    <cellStyle name="60% - Ênfase1 11" xfId="2771"/>
    <cellStyle name="60% - Ênfase1 11 2" xfId="9421"/>
    <cellStyle name="60% - Ênfase1 11 2 2" xfId="12108"/>
    <cellStyle name="60% - Ênfase1 11 3" xfId="5061"/>
    <cellStyle name="60% - Ênfase1 12" xfId="2772"/>
    <cellStyle name="60% - Ênfase1 12 2" xfId="9422"/>
    <cellStyle name="60% - Ênfase1 12 2 2" xfId="12109"/>
    <cellStyle name="60% - Ênfase1 12 3" xfId="5062"/>
    <cellStyle name="60% - Ênfase1 13" xfId="2773"/>
    <cellStyle name="60% - Ênfase1 13 2" xfId="9423"/>
    <cellStyle name="60% - Ênfase1 13 2 2" xfId="12110"/>
    <cellStyle name="60% - Ênfase1 13 3" xfId="5063"/>
    <cellStyle name="60% - Ênfase1 14" xfId="2774"/>
    <cellStyle name="60% - Ênfase1 14 2" xfId="9424"/>
    <cellStyle name="60% - Ênfase1 14 2 2" xfId="12111"/>
    <cellStyle name="60% - Ênfase1 14 3" xfId="5064"/>
    <cellStyle name="60% - Ênfase1 15" xfId="2775"/>
    <cellStyle name="60% - Ênfase1 15 2" xfId="9425"/>
    <cellStyle name="60% - Ênfase1 15 2 2" xfId="12112"/>
    <cellStyle name="60% - Ênfase1 15 3" xfId="5065"/>
    <cellStyle name="60% - Ênfase1 16" xfId="2776"/>
    <cellStyle name="60% - Ênfase1 16 2" xfId="9426"/>
    <cellStyle name="60% - Ênfase1 16 2 2" xfId="12113"/>
    <cellStyle name="60% - Ênfase1 16 3" xfId="5066"/>
    <cellStyle name="60% - Ênfase1 17" xfId="2777"/>
    <cellStyle name="60% - Ênfase1 17 2" xfId="9427"/>
    <cellStyle name="60% - Ênfase1 17 2 2" xfId="12114"/>
    <cellStyle name="60% - Ênfase1 17 3" xfId="5067"/>
    <cellStyle name="60% - Ênfase1 18" xfId="2778"/>
    <cellStyle name="60% - Ênfase1 18 2" xfId="9428"/>
    <cellStyle name="60% - Ênfase1 18 2 2" xfId="12115"/>
    <cellStyle name="60% - Ênfase1 18 3" xfId="5068"/>
    <cellStyle name="60% - Ênfase1 19" xfId="2779"/>
    <cellStyle name="60% - Ênfase1 19 2" xfId="9429"/>
    <cellStyle name="60% - Ênfase1 19 2 2" xfId="12116"/>
    <cellStyle name="60% - Ênfase1 19 3" xfId="5069"/>
    <cellStyle name="60% - Ênfase1 2" xfId="1973"/>
    <cellStyle name="60% - Ênfase1 2 2" xfId="8033"/>
    <cellStyle name="60% - Ênfase1 2 2 2" xfId="12117"/>
    <cellStyle name="60% - Ênfase1 2 3" xfId="5070"/>
    <cellStyle name="60% - Ênfase1 20" xfId="2780"/>
    <cellStyle name="60% - Ênfase1 20 2" xfId="9430"/>
    <cellStyle name="60% - Ênfase1 20 2 2" xfId="12118"/>
    <cellStyle name="60% - Ênfase1 20 3" xfId="5071"/>
    <cellStyle name="60% - Ênfase1 21" xfId="2781"/>
    <cellStyle name="60% - Ênfase1 21 2" xfId="9431"/>
    <cellStyle name="60% - Ênfase1 21 2 2" xfId="12119"/>
    <cellStyle name="60% - Ênfase1 21 3" xfId="5072"/>
    <cellStyle name="60% - Ênfase1 22" xfId="2782"/>
    <cellStyle name="60% - Ênfase1 22 2" xfId="9432"/>
    <cellStyle name="60% - Ênfase1 22 2 2" xfId="12120"/>
    <cellStyle name="60% - Ênfase1 22 3" xfId="5073"/>
    <cellStyle name="60% - Ênfase1 23" xfId="2783"/>
    <cellStyle name="60% - Ênfase1 23 2" xfId="9433"/>
    <cellStyle name="60% - Ênfase1 23 2 2" xfId="12121"/>
    <cellStyle name="60% - Ênfase1 23 3" xfId="5074"/>
    <cellStyle name="60% - Ênfase1 24" xfId="2784"/>
    <cellStyle name="60% - Ênfase1 24 2" xfId="9434"/>
    <cellStyle name="60% - Ênfase1 24 2 2" xfId="12122"/>
    <cellStyle name="60% - Ênfase1 24 3" xfId="5075"/>
    <cellStyle name="60% - Ênfase1 25" xfId="2785"/>
    <cellStyle name="60% - Ênfase1 25 2" xfId="9435"/>
    <cellStyle name="60% - Ênfase1 25 2 2" xfId="12123"/>
    <cellStyle name="60% - Ênfase1 25 3" xfId="5076"/>
    <cellStyle name="60% - Ênfase1 26" xfId="2786"/>
    <cellStyle name="60% - Ênfase1 26 2" xfId="9436"/>
    <cellStyle name="60% - Ênfase1 26 2 2" xfId="12124"/>
    <cellStyle name="60% - Ênfase1 26 3" xfId="5077"/>
    <cellStyle name="60% - Ênfase1 27" xfId="2787"/>
    <cellStyle name="60% - Ênfase1 27 2" xfId="9437"/>
    <cellStyle name="60% - Ênfase1 27 2 2" xfId="12125"/>
    <cellStyle name="60% - Ênfase1 27 3" xfId="5078"/>
    <cellStyle name="60% - Ênfase1 28" xfId="2788"/>
    <cellStyle name="60% - Ênfase1 28 2" xfId="9438"/>
    <cellStyle name="60% - Ênfase1 28 2 2" xfId="12126"/>
    <cellStyle name="60% - Ênfase1 28 3" xfId="5079"/>
    <cellStyle name="60% - Ênfase1 29" xfId="2789"/>
    <cellStyle name="60% - Ênfase1 29 2" xfId="9439"/>
    <cellStyle name="60% - Ênfase1 29 2 2" xfId="12127"/>
    <cellStyle name="60% - Ênfase1 29 3" xfId="5080"/>
    <cellStyle name="60% - Ênfase1 3" xfId="1974"/>
    <cellStyle name="60% - Ênfase1 3 2" xfId="8034"/>
    <cellStyle name="60% - Ênfase1 3 2 2" xfId="12128"/>
    <cellStyle name="60% - Ênfase1 3 3" xfId="5081"/>
    <cellStyle name="60% - Ênfase1 30" xfId="2790"/>
    <cellStyle name="60% - Ênfase1 30 2" xfId="9440"/>
    <cellStyle name="60% - Ênfase1 30 2 2" xfId="12129"/>
    <cellStyle name="60% - Ênfase1 30 3" xfId="5082"/>
    <cellStyle name="60% - Ênfase1 31" xfId="2791"/>
    <cellStyle name="60% - Ênfase1 31 2" xfId="9441"/>
    <cellStyle name="60% - Ênfase1 31 2 2" xfId="12130"/>
    <cellStyle name="60% - Ênfase1 31 3" xfId="5083"/>
    <cellStyle name="60% - Ênfase1 32" xfId="2792"/>
    <cellStyle name="60% - Ênfase1 32 2" xfId="9442"/>
    <cellStyle name="60% - Ênfase1 32 2 2" xfId="12131"/>
    <cellStyle name="60% - Ênfase1 32 3" xfId="5084"/>
    <cellStyle name="60% - Ênfase1 33" xfId="2793"/>
    <cellStyle name="60% - Ênfase1 33 2" xfId="9443"/>
    <cellStyle name="60% - Ênfase1 33 2 2" xfId="12132"/>
    <cellStyle name="60% - Ênfase1 33 3" xfId="5085"/>
    <cellStyle name="60% - Ênfase1 34" xfId="2794"/>
    <cellStyle name="60% - Ênfase1 34 2" xfId="9444"/>
    <cellStyle name="60% - Ênfase1 34 2 2" xfId="12133"/>
    <cellStyle name="60% - Ênfase1 34 3" xfId="5086"/>
    <cellStyle name="60% - Ênfase1 35" xfId="2795"/>
    <cellStyle name="60% - Ênfase1 35 2" xfId="9445"/>
    <cellStyle name="60% - Ênfase1 35 2 2" xfId="12134"/>
    <cellStyle name="60% - Ênfase1 35 3" xfId="5087"/>
    <cellStyle name="60% - Ênfase1 36" xfId="2796"/>
    <cellStyle name="60% - Ênfase1 36 2" xfId="9446"/>
    <cellStyle name="60% - Ênfase1 36 2 2" xfId="12135"/>
    <cellStyle name="60% - Ênfase1 36 3" xfId="5088"/>
    <cellStyle name="60% - Ênfase1 37" xfId="2797"/>
    <cellStyle name="60% - Ênfase1 37 2" xfId="9447"/>
    <cellStyle name="60% - Ênfase1 37 2 2" xfId="12136"/>
    <cellStyle name="60% - Ênfase1 37 3" xfId="5089"/>
    <cellStyle name="60% - Ênfase1 38" xfId="2798"/>
    <cellStyle name="60% - Ênfase1 38 2" xfId="9448"/>
    <cellStyle name="60% - Ênfase1 38 2 2" xfId="12137"/>
    <cellStyle name="60% - Ênfase1 38 3" xfId="5090"/>
    <cellStyle name="60% - Ênfase1 39" xfId="2799"/>
    <cellStyle name="60% - Ênfase1 39 2" xfId="9449"/>
    <cellStyle name="60% - Ênfase1 39 2 2" xfId="12138"/>
    <cellStyle name="60% - Ênfase1 39 3" xfId="5091"/>
    <cellStyle name="60% - Ênfase1 4" xfId="1975"/>
    <cellStyle name="60% - Ênfase1 4 2" xfId="3919"/>
    <cellStyle name="60% - Ênfase1 4 2 2" xfId="10513"/>
    <cellStyle name="60% - Ênfase1 4 2 2 2" xfId="12139"/>
    <cellStyle name="60% - Ênfase1 4 2 3" xfId="5093"/>
    <cellStyle name="60% - Ênfase1 4 3" xfId="7226"/>
    <cellStyle name="60% - Ênfase1 4 3 2" xfId="10691"/>
    <cellStyle name="60% - Ênfase1 4 3 2 2" xfId="12140"/>
    <cellStyle name="60% - Ênfase1 4 4" xfId="8035"/>
    <cellStyle name="60% - Ênfase1 4 4 2" xfId="12141"/>
    <cellStyle name="60% - Ênfase1 4 5" xfId="5092"/>
    <cellStyle name="60% - Ênfase1 40" xfId="2800"/>
    <cellStyle name="60% - Ênfase1 40 2" xfId="9450"/>
    <cellStyle name="60% - Ênfase1 40 2 2" xfId="12142"/>
    <cellStyle name="60% - Ênfase1 40 3" xfId="5094"/>
    <cellStyle name="60% - Ênfase1 41" xfId="2801"/>
    <cellStyle name="60% - Ênfase1 41 2" xfId="9451"/>
    <cellStyle name="60% - Ênfase1 41 2 2" xfId="12143"/>
    <cellStyle name="60% - Ênfase1 41 3" xfId="5095"/>
    <cellStyle name="60% - Ênfase1 42" xfId="2802"/>
    <cellStyle name="60% - Ênfase1 42 2" xfId="9452"/>
    <cellStyle name="60% - Ênfase1 42 2 2" xfId="12144"/>
    <cellStyle name="60% - Ênfase1 42 3" xfId="5096"/>
    <cellStyle name="60% - Ênfase1 43" xfId="2803"/>
    <cellStyle name="60% - Ênfase1 43 2" xfId="9453"/>
    <cellStyle name="60% - Ênfase1 43 2 2" xfId="12145"/>
    <cellStyle name="60% - Ênfase1 43 3" xfId="5097"/>
    <cellStyle name="60% - Ênfase1 44" xfId="2804"/>
    <cellStyle name="60% - Ênfase1 44 2" xfId="9454"/>
    <cellStyle name="60% - Ênfase1 44 2 2" xfId="12146"/>
    <cellStyle name="60% - Ênfase1 44 3" xfId="5098"/>
    <cellStyle name="60% - Ênfase1 45" xfId="2805"/>
    <cellStyle name="60% - Ênfase1 45 2" xfId="9455"/>
    <cellStyle name="60% - Ênfase1 45 2 2" xfId="12147"/>
    <cellStyle name="60% - Ênfase1 45 3" xfId="5099"/>
    <cellStyle name="60% - Ênfase1 46" xfId="2806"/>
    <cellStyle name="60% - Ênfase1 46 2" xfId="9456"/>
    <cellStyle name="60% - Ênfase1 46 2 2" xfId="12148"/>
    <cellStyle name="60% - Ênfase1 46 3" xfId="5100"/>
    <cellStyle name="60% - Ênfase1 47" xfId="2807"/>
    <cellStyle name="60% - Ênfase1 47 2" xfId="9457"/>
    <cellStyle name="60% - Ênfase1 47 2 2" xfId="12149"/>
    <cellStyle name="60% - Ênfase1 47 3" xfId="5101"/>
    <cellStyle name="60% - Ênfase1 48" xfId="2808"/>
    <cellStyle name="60% - Ênfase1 48 2" xfId="9458"/>
    <cellStyle name="60% - Ênfase1 48 2 2" xfId="12150"/>
    <cellStyle name="60% - Ênfase1 48 3" xfId="5102"/>
    <cellStyle name="60% - Ênfase1 49" xfId="2809"/>
    <cellStyle name="60% - Ênfase1 49 2" xfId="9459"/>
    <cellStyle name="60% - Ênfase1 49 2 2" xfId="12151"/>
    <cellStyle name="60% - Ênfase1 49 3" xfId="5103"/>
    <cellStyle name="60% - Ênfase1 5" xfId="2810"/>
    <cellStyle name="60% - Ênfase1 5 2" xfId="7227"/>
    <cellStyle name="60% - Ênfase1 5 2 2" xfId="10692"/>
    <cellStyle name="60% - Ênfase1 5 2 2 2" xfId="12152"/>
    <cellStyle name="60% - Ênfase1 5 3" xfId="7228"/>
    <cellStyle name="60% - Ênfase1 5 3 2" xfId="10693"/>
    <cellStyle name="60% - Ênfase1 5 3 2 2" xfId="12153"/>
    <cellStyle name="60% - Ênfase1 5 4" xfId="9460"/>
    <cellStyle name="60% - Ênfase1 5 4 2" xfId="12154"/>
    <cellStyle name="60% - Ênfase1 5 5" xfId="5104"/>
    <cellStyle name="60% - Ênfase1 50" xfId="2811"/>
    <cellStyle name="60% - Ênfase1 50 2" xfId="9461"/>
    <cellStyle name="60% - Ênfase1 50 2 2" xfId="12155"/>
    <cellStyle name="60% - Ênfase1 50 3" xfId="5105"/>
    <cellStyle name="60% - Ênfase1 51" xfId="2812"/>
    <cellStyle name="60% - Ênfase1 51 2" xfId="9462"/>
    <cellStyle name="60% - Ênfase1 51 2 2" xfId="12156"/>
    <cellStyle name="60% - Ênfase1 51 3" xfId="5106"/>
    <cellStyle name="60% - Ênfase1 52" xfId="1972"/>
    <cellStyle name="60% - Ênfase1 52 2" xfId="10694"/>
    <cellStyle name="60% - Ênfase1 52 2 2" xfId="12157"/>
    <cellStyle name="60% - Ênfase1 52 3" xfId="7229"/>
    <cellStyle name="60% - Ênfase1 53" xfId="8032"/>
    <cellStyle name="60% - Ênfase1 53 2" xfId="12158"/>
    <cellStyle name="60% - Ênfase1 6" xfId="2813"/>
    <cellStyle name="60% - Ênfase1 6 2" xfId="9463"/>
    <cellStyle name="60% - Ênfase1 6 2 2" xfId="12159"/>
    <cellStyle name="60% - Ênfase1 6 3" xfId="5107"/>
    <cellStyle name="60% - Ênfase1 7" xfId="2814"/>
    <cellStyle name="60% - Ênfase1 7 2" xfId="9464"/>
    <cellStyle name="60% - Ênfase1 7 2 2" xfId="12160"/>
    <cellStyle name="60% - Ênfase1 7 3" xfId="5108"/>
    <cellStyle name="60% - Ênfase1 8" xfId="2815"/>
    <cellStyle name="60% - Ênfase1 8 2" xfId="9465"/>
    <cellStyle name="60% - Ênfase1 8 2 2" xfId="12161"/>
    <cellStyle name="60% - Ênfase1 8 3" xfId="5109"/>
    <cellStyle name="60% - Ênfase1 9" xfId="2816"/>
    <cellStyle name="60% - Ênfase1 9 2" xfId="9466"/>
    <cellStyle name="60% - Ênfase1 9 2 2" xfId="12162"/>
    <cellStyle name="60% - Ênfase1 9 3" xfId="5110"/>
    <cellStyle name="60% - Ênfase2 10" xfId="2817"/>
    <cellStyle name="60% - Ênfase2 10 2" xfId="9467"/>
    <cellStyle name="60% - Ênfase2 10 2 2" xfId="12163"/>
    <cellStyle name="60% - Ênfase2 10 3" xfId="5111"/>
    <cellStyle name="60% - Ênfase2 11" xfId="2818"/>
    <cellStyle name="60% - Ênfase2 11 2" xfId="9468"/>
    <cellStyle name="60% - Ênfase2 11 2 2" xfId="12164"/>
    <cellStyle name="60% - Ênfase2 11 3" xfId="5112"/>
    <cellStyle name="60% - Ênfase2 12" xfId="2819"/>
    <cellStyle name="60% - Ênfase2 12 2" xfId="9469"/>
    <cellStyle name="60% - Ênfase2 12 2 2" xfId="12165"/>
    <cellStyle name="60% - Ênfase2 12 3" xfId="5113"/>
    <cellStyle name="60% - Ênfase2 13" xfId="2820"/>
    <cellStyle name="60% - Ênfase2 13 2" xfId="9470"/>
    <cellStyle name="60% - Ênfase2 13 2 2" xfId="12166"/>
    <cellStyle name="60% - Ênfase2 13 3" xfId="5114"/>
    <cellStyle name="60% - Ênfase2 14" xfId="2821"/>
    <cellStyle name="60% - Ênfase2 14 2" xfId="9471"/>
    <cellStyle name="60% - Ênfase2 14 2 2" xfId="12167"/>
    <cellStyle name="60% - Ênfase2 14 3" xfId="5115"/>
    <cellStyle name="60% - Ênfase2 15" xfId="2822"/>
    <cellStyle name="60% - Ênfase2 15 2" xfId="9472"/>
    <cellStyle name="60% - Ênfase2 15 2 2" xfId="12168"/>
    <cellStyle name="60% - Ênfase2 15 3" xfId="5116"/>
    <cellStyle name="60% - Ênfase2 16" xfId="2823"/>
    <cellStyle name="60% - Ênfase2 16 2" xfId="9473"/>
    <cellStyle name="60% - Ênfase2 16 2 2" xfId="12169"/>
    <cellStyle name="60% - Ênfase2 16 3" xfId="5117"/>
    <cellStyle name="60% - Ênfase2 17" xfId="2824"/>
    <cellStyle name="60% - Ênfase2 17 2" xfId="9474"/>
    <cellStyle name="60% - Ênfase2 17 2 2" xfId="12170"/>
    <cellStyle name="60% - Ênfase2 17 3" xfId="5118"/>
    <cellStyle name="60% - Ênfase2 18" xfId="2825"/>
    <cellStyle name="60% - Ênfase2 18 2" xfId="9475"/>
    <cellStyle name="60% - Ênfase2 18 2 2" xfId="12171"/>
    <cellStyle name="60% - Ênfase2 18 3" xfId="5119"/>
    <cellStyle name="60% - Ênfase2 19" xfId="2826"/>
    <cellStyle name="60% - Ênfase2 19 2" xfId="9476"/>
    <cellStyle name="60% - Ênfase2 19 2 2" xfId="12172"/>
    <cellStyle name="60% - Ênfase2 19 3" xfId="5120"/>
    <cellStyle name="60% - Ênfase2 2" xfId="1977"/>
    <cellStyle name="60% - Ênfase2 2 2" xfId="8037"/>
    <cellStyle name="60% - Ênfase2 2 2 2" xfId="12173"/>
    <cellStyle name="60% - Ênfase2 2 3" xfId="5121"/>
    <cellStyle name="60% - Ênfase2 20" xfId="2827"/>
    <cellStyle name="60% - Ênfase2 20 2" xfId="9477"/>
    <cellStyle name="60% - Ênfase2 20 2 2" xfId="12174"/>
    <cellStyle name="60% - Ênfase2 20 3" xfId="5122"/>
    <cellStyle name="60% - Ênfase2 21" xfId="2828"/>
    <cellStyle name="60% - Ênfase2 21 2" xfId="9478"/>
    <cellStyle name="60% - Ênfase2 21 2 2" xfId="12175"/>
    <cellStyle name="60% - Ênfase2 21 3" xfId="5123"/>
    <cellStyle name="60% - Ênfase2 22" xfId="2829"/>
    <cellStyle name="60% - Ênfase2 22 2" xfId="9479"/>
    <cellStyle name="60% - Ênfase2 22 2 2" xfId="12176"/>
    <cellStyle name="60% - Ênfase2 22 3" xfId="5124"/>
    <cellStyle name="60% - Ênfase2 23" xfId="2830"/>
    <cellStyle name="60% - Ênfase2 23 2" xfId="9480"/>
    <cellStyle name="60% - Ênfase2 23 2 2" xfId="12177"/>
    <cellStyle name="60% - Ênfase2 23 3" xfId="5125"/>
    <cellStyle name="60% - Ênfase2 24" xfId="2831"/>
    <cellStyle name="60% - Ênfase2 24 2" xfId="9481"/>
    <cellStyle name="60% - Ênfase2 24 2 2" xfId="12178"/>
    <cellStyle name="60% - Ênfase2 24 3" xfId="5126"/>
    <cellStyle name="60% - Ênfase2 25" xfId="2832"/>
    <cellStyle name="60% - Ênfase2 25 2" xfId="9482"/>
    <cellStyle name="60% - Ênfase2 25 2 2" xfId="12179"/>
    <cellStyle name="60% - Ênfase2 25 3" xfId="5127"/>
    <cellStyle name="60% - Ênfase2 26" xfId="2833"/>
    <cellStyle name="60% - Ênfase2 26 2" xfId="9483"/>
    <cellStyle name="60% - Ênfase2 26 2 2" xfId="12180"/>
    <cellStyle name="60% - Ênfase2 26 3" xfId="5128"/>
    <cellStyle name="60% - Ênfase2 27" xfId="2834"/>
    <cellStyle name="60% - Ênfase2 27 2" xfId="9484"/>
    <cellStyle name="60% - Ênfase2 27 2 2" xfId="12181"/>
    <cellStyle name="60% - Ênfase2 27 3" xfId="5129"/>
    <cellStyle name="60% - Ênfase2 28" xfId="2835"/>
    <cellStyle name="60% - Ênfase2 28 2" xfId="9485"/>
    <cellStyle name="60% - Ênfase2 28 2 2" xfId="12182"/>
    <cellStyle name="60% - Ênfase2 28 3" xfId="5130"/>
    <cellStyle name="60% - Ênfase2 29" xfId="2836"/>
    <cellStyle name="60% - Ênfase2 29 2" xfId="9486"/>
    <cellStyle name="60% - Ênfase2 29 2 2" xfId="12183"/>
    <cellStyle name="60% - Ênfase2 29 3" xfId="5131"/>
    <cellStyle name="60% - Ênfase2 3" xfId="1978"/>
    <cellStyle name="60% - Ênfase2 3 2" xfId="8038"/>
    <cellStyle name="60% - Ênfase2 3 2 2" xfId="12184"/>
    <cellStyle name="60% - Ênfase2 3 3" xfId="5132"/>
    <cellStyle name="60% - Ênfase2 30" xfId="2837"/>
    <cellStyle name="60% - Ênfase2 30 2" xfId="9487"/>
    <cellStyle name="60% - Ênfase2 30 2 2" xfId="12185"/>
    <cellStyle name="60% - Ênfase2 30 3" xfId="5133"/>
    <cellStyle name="60% - Ênfase2 31" xfId="2838"/>
    <cellStyle name="60% - Ênfase2 31 2" xfId="9488"/>
    <cellStyle name="60% - Ênfase2 31 2 2" xfId="12186"/>
    <cellStyle name="60% - Ênfase2 31 3" xfId="5134"/>
    <cellStyle name="60% - Ênfase2 32" xfId="2839"/>
    <cellStyle name="60% - Ênfase2 32 2" xfId="9489"/>
    <cellStyle name="60% - Ênfase2 32 2 2" xfId="12187"/>
    <cellStyle name="60% - Ênfase2 32 3" xfId="5135"/>
    <cellStyle name="60% - Ênfase2 33" xfId="2840"/>
    <cellStyle name="60% - Ênfase2 33 2" xfId="9490"/>
    <cellStyle name="60% - Ênfase2 33 2 2" xfId="12188"/>
    <cellStyle name="60% - Ênfase2 33 3" xfId="5136"/>
    <cellStyle name="60% - Ênfase2 34" xfId="2841"/>
    <cellStyle name="60% - Ênfase2 34 2" xfId="9491"/>
    <cellStyle name="60% - Ênfase2 34 2 2" xfId="12189"/>
    <cellStyle name="60% - Ênfase2 34 3" xfId="5137"/>
    <cellStyle name="60% - Ênfase2 35" xfId="2842"/>
    <cellStyle name="60% - Ênfase2 35 2" xfId="9492"/>
    <cellStyle name="60% - Ênfase2 35 2 2" xfId="12190"/>
    <cellStyle name="60% - Ênfase2 35 3" xfId="5138"/>
    <cellStyle name="60% - Ênfase2 36" xfId="2843"/>
    <cellStyle name="60% - Ênfase2 36 2" xfId="9493"/>
    <cellStyle name="60% - Ênfase2 36 2 2" xfId="12191"/>
    <cellStyle name="60% - Ênfase2 36 3" xfId="5139"/>
    <cellStyle name="60% - Ênfase2 37" xfId="2844"/>
    <cellStyle name="60% - Ênfase2 37 2" xfId="9494"/>
    <cellStyle name="60% - Ênfase2 37 2 2" xfId="12192"/>
    <cellStyle name="60% - Ênfase2 37 3" xfId="5140"/>
    <cellStyle name="60% - Ênfase2 38" xfId="2845"/>
    <cellStyle name="60% - Ênfase2 38 2" xfId="9495"/>
    <cellStyle name="60% - Ênfase2 38 2 2" xfId="12193"/>
    <cellStyle name="60% - Ênfase2 38 3" xfId="5141"/>
    <cellStyle name="60% - Ênfase2 39" xfId="2846"/>
    <cellStyle name="60% - Ênfase2 39 2" xfId="9496"/>
    <cellStyle name="60% - Ênfase2 39 2 2" xfId="12194"/>
    <cellStyle name="60% - Ênfase2 39 3" xfId="5142"/>
    <cellStyle name="60% - Ênfase2 4" xfId="1979"/>
    <cellStyle name="60% - Ênfase2 4 2" xfId="3920"/>
    <cellStyle name="60% - Ênfase2 4 2 2" xfId="10514"/>
    <cellStyle name="60% - Ênfase2 4 2 2 2" xfId="12195"/>
    <cellStyle name="60% - Ênfase2 4 2 3" xfId="5144"/>
    <cellStyle name="60% - Ênfase2 4 3" xfId="7230"/>
    <cellStyle name="60% - Ênfase2 4 3 2" xfId="10695"/>
    <cellStyle name="60% - Ênfase2 4 3 2 2" xfId="12196"/>
    <cellStyle name="60% - Ênfase2 4 4" xfId="8039"/>
    <cellStyle name="60% - Ênfase2 4 4 2" xfId="12197"/>
    <cellStyle name="60% - Ênfase2 4 5" xfId="5143"/>
    <cellStyle name="60% - Ênfase2 40" xfId="2847"/>
    <cellStyle name="60% - Ênfase2 40 2" xfId="9497"/>
    <cellStyle name="60% - Ênfase2 40 2 2" xfId="12198"/>
    <cellStyle name="60% - Ênfase2 40 3" xfId="5145"/>
    <cellStyle name="60% - Ênfase2 41" xfId="2848"/>
    <cellStyle name="60% - Ênfase2 41 2" xfId="9498"/>
    <cellStyle name="60% - Ênfase2 41 2 2" xfId="12199"/>
    <cellStyle name="60% - Ênfase2 41 3" xfId="5146"/>
    <cellStyle name="60% - Ênfase2 42" xfId="2849"/>
    <cellStyle name="60% - Ênfase2 42 2" xfId="9499"/>
    <cellStyle name="60% - Ênfase2 42 2 2" xfId="12200"/>
    <cellStyle name="60% - Ênfase2 42 3" xfId="5147"/>
    <cellStyle name="60% - Ênfase2 43" xfId="2850"/>
    <cellStyle name="60% - Ênfase2 43 2" xfId="9500"/>
    <cellStyle name="60% - Ênfase2 43 2 2" xfId="12201"/>
    <cellStyle name="60% - Ênfase2 43 3" xfId="5148"/>
    <cellStyle name="60% - Ênfase2 44" xfId="2851"/>
    <cellStyle name="60% - Ênfase2 44 2" xfId="9501"/>
    <cellStyle name="60% - Ênfase2 44 2 2" xfId="12202"/>
    <cellStyle name="60% - Ênfase2 44 3" xfId="5149"/>
    <cellStyle name="60% - Ênfase2 45" xfId="2852"/>
    <cellStyle name="60% - Ênfase2 45 2" xfId="9502"/>
    <cellStyle name="60% - Ênfase2 45 2 2" xfId="12203"/>
    <cellStyle name="60% - Ênfase2 45 3" xfId="5150"/>
    <cellStyle name="60% - Ênfase2 46" xfId="2853"/>
    <cellStyle name="60% - Ênfase2 46 2" xfId="9503"/>
    <cellStyle name="60% - Ênfase2 46 2 2" xfId="12204"/>
    <cellStyle name="60% - Ênfase2 46 3" xfId="5151"/>
    <cellStyle name="60% - Ênfase2 47" xfId="2854"/>
    <cellStyle name="60% - Ênfase2 47 2" xfId="9504"/>
    <cellStyle name="60% - Ênfase2 47 2 2" xfId="12205"/>
    <cellStyle name="60% - Ênfase2 47 3" xfId="5152"/>
    <cellStyle name="60% - Ênfase2 48" xfId="2855"/>
    <cellStyle name="60% - Ênfase2 48 2" xfId="9505"/>
    <cellStyle name="60% - Ênfase2 48 2 2" xfId="12206"/>
    <cellStyle name="60% - Ênfase2 48 3" xfId="5153"/>
    <cellStyle name="60% - Ênfase2 49" xfId="2856"/>
    <cellStyle name="60% - Ênfase2 49 2" xfId="9506"/>
    <cellStyle name="60% - Ênfase2 49 2 2" xfId="12207"/>
    <cellStyle name="60% - Ênfase2 49 3" xfId="5154"/>
    <cellStyle name="60% - Ênfase2 5" xfId="2857"/>
    <cellStyle name="60% - Ênfase2 5 2" xfId="7231"/>
    <cellStyle name="60% - Ênfase2 5 2 2" xfId="10696"/>
    <cellStyle name="60% - Ênfase2 5 2 2 2" xfId="12208"/>
    <cellStyle name="60% - Ênfase2 5 3" xfId="7232"/>
    <cellStyle name="60% - Ênfase2 5 3 2" xfId="10697"/>
    <cellStyle name="60% - Ênfase2 5 3 2 2" xfId="12209"/>
    <cellStyle name="60% - Ênfase2 5 4" xfId="9507"/>
    <cellStyle name="60% - Ênfase2 5 4 2" xfId="12210"/>
    <cellStyle name="60% - Ênfase2 5 5" xfId="5155"/>
    <cellStyle name="60% - Ênfase2 50" xfId="2858"/>
    <cellStyle name="60% - Ênfase2 50 2" xfId="9508"/>
    <cellStyle name="60% - Ênfase2 50 2 2" xfId="12211"/>
    <cellStyle name="60% - Ênfase2 50 3" xfId="5156"/>
    <cellStyle name="60% - Ênfase2 51" xfId="2859"/>
    <cellStyle name="60% - Ênfase2 51 2" xfId="9509"/>
    <cellStyle name="60% - Ênfase2 51 2 2" xfId="12212"/>
    <cellStyle name="60% - Ênfase2 51 3" xfId="5157"/>
    <cellStyle name="60% - Ênfase2 52" xfId="1976"/>
    <cellStyle name="60% - Ênfase2 52 2" xfId="10698"/>
    <cellStyle name="60% - Ênfase2 52 2 2" xfId="12213"/>
    <cellStyle name="60% - Ênfase2 52 3" xfId="7233"/>
    <cellStyle name="60% - Ênfase2 53" xfId="8036"/>
    <cellStyle name="60% - Ênfase2 53 2" xfId="12214"/>
    <cellStyle name="60% - Ênfase2 6" xfId="2860"/>
    <cellStyle name="60% - Ênfase2 6 2" xfId="9510"/>
    <cellStyle name="60% - Ênfase2 6 2 2" xfId="12215"/>
    <cellStyle name="60% - Ênfase2 6 3" xfId="5158"/>
    <cellStyle name="60% - Ênfase2 7" xfId="2861"/>
    <cellStyle name="60% - Ênfase2 7 2" xfId="9511"/>
    <cellStyle name="60% - Ênfase2 7 2 2" xfId="12216"/>
    <cellStyle name="60% - Ênfase2 7 3" xfId="5159"/>
    <cellStyle name="60% - Ênfase2 8" xfId="2862"/>
    <cellStyle name="60% - Ênfase2 8 2" xfId="9512"/>
    <cellStyle name="60% - Ênfase2 8 2 2" xfId="12217"/>
    <cellStyle name="60% - Ênfase2 8 3" xfId="5160"/>
    <cellStyle name="60% - Ênfase2 9" xfId="2863"/>
    <cellStyle name="60% - Ênfase2 9 2" xfId="9513"/>
    <cellStyle name="60% - Ênfase2 9 2 2" xfId="12218"/>
    <cellStyle name="60% - Ênfase2 9 3" xfId="5161"/>
    <cellStyle name="60% - Ênfase3 10" xfId="2864"/>
    <cellStyle name="60% - Ênfase3 10 2" xfId="9514"/>
    <cellStyle name="60% - Ênfase3 10 2 2" xfId="12219"/>
    <cellStyle name="60% - Ênfase3 10 3" xfId="5162"/>
    <cellStyle name="60% - Ênfase3 11" xfId="2865"/>
    <cellStyle name="60% - Ênfase3 11 2" xfId="9515"/>
    <cellStyle name="60% - Ênfase3 11 2 2" xfId="12220"/>
    <cellStyle name="60% - Ênfase3 11 3" xfId="5163"/>
    <cellStyle name="60% - Ênfase3 12" xfId="2866"/>
    <cellStyle name="60% - Ênfase3 12 2" xfId="9516"/>
    <cellStyle name="60% - Ênfase3 12 2 2" xfId="12221"/>
    <cellStyle name="60% - Ênfase3 12 3" xfId="5164"/>
    <cellStyle name="60% - Ênfase3 13" xfId="2867"/>
    <cellStyle name="60% - Ênfase3 13 2" xfId="9517"/>
    <cellStyle name="60% - Ênfase3 13 2 2" xfId="12222"/>
    <cellStyle name="60% - Ênfase3 13 3" xfId="5165"/>
    <cellStyle name="60% - Ênfase3 14" xfId="2868"/>
    <cellStyle name="60% - Ênfase3 14 2" xfId="9518"/>
    <cellStyle name="60% - Ênfase3 14 2 2" xfId="12223"/>
    <cellStyle name="60% - Ênfase3 14 3" xfId="5166"/>
    <cellStyle name="60% - Ênfase3 15" xfId="2869"/>
    <cellStyle name="60% - Ênfase3 15 2" xfId="9519"/>
    <cellStyle name="60% - Ênfase3 15 2 2" xfId="12224"/>
    <cellStyle name="60% - Ênfase3 15 3" xfId="5167"/>
    <cellStyle name="60% - Ênfase3 16" xfId="2870"/>
    <cellStyle name="60% - Ênfase3 16 2" xfId="9520"/>
    <cellStyle name="60% - Ênfase3 16 2 2" xfId="12225"/>
    <cellStyle name="60% - Ênfase3 16 3" xfId="5168"/>
    <cellStyle name="60% - Ênfase3 17" xfId="2871"/>
    <cellStyle name="60% - Ênfase3 17 2" xfId="9521"/>
    <cellStyle name="60% - Ênfase3 17 2 2" xfId="12226"/>
    <cellStyle name="60% - Ênfase3 17 3" xfId="5169"/>
    <cellStyle name="60% - Ênfase3 18" xfId="2872"/>
    <cellStyle name="60% - Ênfase3 18 2" xfId="9522"/>
    <cellStyle name="60% - Ênfase3 18 2 2" xfId="12227"/>
    <cellStyle name="60% - Ênfase3 18 3" xfId="5170"/>
    <cellStyle name="60% - Ênfase3 19" xfId="2873"/>
    <cellStyle name="60% - Ênfase3 19 2" xfId="9523"/>
    <cellStyle name="60% - Ênfase3 19 2 2" xfId="12228"/>
    <cellStyle name="60% - Ênfase3 19 3" xfId="5171"/>
    <cellStyle name="60% - Ênfase3 2" xfId="1981"/>
    <cellStyle name="60% - Ênfase3 2 2" xfId="8041"/>
    <cellStyle name="60% - Ênfase3 2 2 2" xfId="12229"/>
    <cellStyle name="60% - Ênfase3 2 3" xfId="5172"/>
    <cellStyle name="60% - Ênfase3 20" xfId="2874"/>
    <cellStyle name="60% - Ênfase3 20 2" xfId="9524"/>
    <cellStyle name="60% - Ênfase3 20 2 2" xfId="12230"/>
    <cellStyle name="60% - Ênfase3 20 3" xfId="5173"/>
    <cellStyle name="60% - Ênfase3 21" xfId="2875"/>
    <cellStyle name="60% - Ênfase3 21 2" xfId="9525"/>
    <cellStyle name="60% - Ênfase3 21 2 2" xfId="12231"/>
    <cellStyle name="60% - Ênfase3 21 3" xfId="5174"/>
    <cellStyle name="60% - Ênfase3 22" xfId="2876"/>
    <cellStyle name="60% - Ênfase3 22 2" xfId="9526"/>
    <cellStyle name="60% - Ênfase3 22 2 2" xfId="12232"/>
    <cellStyle name="60% - Ênfase3 22 3" xfId="5175"/>
    <cellStyle name="60% - Ênfase3 23" xfId="2877"/>
    <cellStyle name="60% - Ênfase3 23 2" xfId="9527"/>
    <cellStyle name="60% - Ênfase3 23 2 2" xfId="12233"/>
    <cellStyle name="60% - Ênfase3 23 3" xfId="5176"/>
    <cellStyle name="60% - Ênfase3 24" xfId="2878"/>
    <cellStyle name="60% - Ênfase3 24 2" xfId="9528"/>
    <cellStyle name="60% - Ênfase3 24 2 2" xfId="12234"/>
    <cellStyle name="60% - Ênfase3 24 3" xfId="5177"/>
    <cellStyle name="60% - Ênfase3 25" xfId="2879"/>
    <cellStyle name="60% - Ênfase3 25 2" xfId="9529"/>
    <cellStyle name="60% - Ênfase3 25 2 2" xfId="12235"/>
    <cellStyle name="60% - Ênfase3 25 3" xfId="5178"/>
    <cellStyle name="60% - Ênfase3 26" xfId="2880"/>
    <cellStyle name="60% - Ênfase3 26 2" xfId="9530"/>
    <cellStyle name="60% - Ênfase3 26 2 2" xfId="12236"/>
    <cellStyle name="60% - Ênfase3 26 3" xfId="5179"/>
    <cellStyle name="60% - Ênfase3 27" xfId="2881"/>
    <cellStyle name="60% - Ênfase3 27 2" xfId="9531"/>
    <cellStyle name="60% - Ênfase3 27 2 2" xfId="12237"/>
    <cellStyle name="60% - Ênfase3 27 3" xfId="5180"/>
    <cellStyle name="60% - Ênfase3 28" xfId="2882"/>
    <cellStyle name="60% - Ênfase3 28 2" xfId="9532"/>
    <cellStyle name="60% - Ênfase3 28 2 2" xfId="12238"/>
    <cellStyle name="60% - Ênfase3 28 3" xfId="5181"/>
    <cellStyle name="60% - Ênfase3 29" xfId="2883"/>
    <cellStyle name="60% - Ênfase3 29 2" xfId="9533"/>
    <cellStyle name="60% - Ênfase3 29 2 2" xfId="12239"/>
    <cellStyle name="60% - Ênfase3 29 3" xfId="5182"/>
    <cellStyle name="60% - Ênfase3 3" xfId="1982"/>
    <cellStyle name="60% - Ênfase3 3 2" xfId="8042"/>
    <cellStyle name="60% - Ênfase3 3 2 2" xfId="12240"/>
    <cellStyle name="60% - Ênfase3 3 3" xfId="5183"/>
    <cellStyle name="60% - Ênfase3 30" xfId="2884"/>
    <cellStyle name="60% - Ênfase3 30 2" xfId="9534"/>
    <cellStyle name="60% - Ênfase3 30 2 2" xfId="12241"/>
    <cellStyle name="60% - Ênfase3 30 3" xfId="5184"/>
    <cellStyle name="60% - Ênfase3 31" xfId="2885"/>
    <cellStyle name="60% - Ênfase3 31 2" xfId="9535"/>
    <cellStyle name="60% - Ênfase3 31 2 2" xfId="12242"/>
    <cellStyle name="60% - Ênfase3 31 3" xfId="5185"/>
    <cellStyle name="60% - Ênfase3 32" xfId="2886"/>
    <cellStyle name="60% - Ênfase3 32 2" xfId="9536"/>
    <cellStyle name="60% - Ênfase3 32 2 2" xfId="12243"/>
    <cellStyle name="60% - Ênfase3 32 3" xfId="5186"/>
    <cellStyle name="60% - Ênfase3 33" xfId="2887"/>
    <cellStyle name="60% - Ênfase3 33 2" xfId="9537"/>
    <cellStyle name="60% - Ênfase3 33 2 2" xfId="12244"/>
    <cellStyle name="60% - Ênfase3 33 3" xfId="5187"/>
    <cellStyle name="60% - Ênfase3 34" xfId="2888"/>
    <cellStyle name="60% - Ênfase3 34 2" xfId="9538"/>
    <cellStyle name="60% - Ênfase3 34 2 2" xfId="12245"/>
    <cellStyle name="60% - Ênfase3 34 3" xfId="5188"/>
    <cellStyle name="60% - Ênfase3 35" xfId="2889"/>
    <cellStyle name="60% - Ênfase3 35 2" xfId="9539"/>
    <cellStyle name="60% - Ênfase3 35 2 2" xfId="12246"/>
    <cellStyle name="60% - Ênfase3 35 3" xfId="5189"/>
    <cellStyle name="60% - Ênfase3 36" xfId="2890"/>
    <cellStyle name="60% - Ênfase3 36 2" xfId="9540"/>
    <cellStyle name="60% - Ênfase3 36 2 2" xfId="12247"/>
    <cellStyle name="60% - Ênfase3 36 3" xfId="5190"/>
    <cellStyle name="60% - Ênfase3 37" xfId="2891"/>
    <cellStyle name="60% - Ênfase3 37 2" xfId="9541"/>
    <cellStyle name="60% - Ênfase3 37 2 2" xfId="12248"/>
    <cellStyle name="60% - Ênfase3 37 3" xfId="5191"/>
    <cellStyle name="60% - Ênfase3 38" xfId="2892"/>
    <cellStyle name="60% - Ênfase3 38 2" xfId="9542"/>
    <cellStyle name="60% - Ênfase3 38 2 2" xfId="12249"/>
    <cellStyle name="60% - Ênfase3 38 3" xfId="5192"/>
    <cellStyle name="60% - Ênfase3 39" xfId="2893"/>
    <cellStyle name="60% - Ênfase3 39 2" xfId="9543"/>
    <cellStyle name="60% - Ênfase3 39 2 2" xfId="12250"/>
    <cellStyle name="60% - Ênfase3 39 3" xfId="5193"/>
    <cellStyle name="60% - Ênfase3 4" xfId="1983"/>
    <cellStyle name="60% - Ênfase3 4 2" xfId="3921"/>
    <cellStyle name="60% - Ênfase3 4 2 2" xfId="10515"/>
    <cellStyle name="60% - Ênfase3 4 2 2 2" xfId="12251"/>
    <cellStyle name="60% - Ênfase3 4 2 3" xfId="5195"/>
    <cellStyle name="60% - Ênfase3 4 3" xfId="7234"/>
    <cellStyle name="60% - Ênfase3 4 3 2" xfId="10699"/>
    <cellStyle name="60% - Ênfase3 4 3 2 2" xfId="12252"/>
    <cellStyle name="60% - Ênfase3 4 4" xfId="8043"/>
    <cellStyle name="60% - Ênfase3 4 4 2" xfId="12253"/>
    <cellStyle name="60% - Ênfase3 4 5" xfId="5194"/>
    <cellStyle name="60% - Ênfase3 40" xfId="2894"/>
    <cellStyle name="60% - Ênfase3 40 2" xfId="9544"/>
    <cellStyle name="60% - Ênfase3 40 2 2" xfId="12254"/>
    <cellStyle name="60% - Ênfase3 40 3" xfId="5196"/>
    <cellStyle name="60% - Ênfase3 41" xfId="2895"/>
    <cellStyle name="60% - Ênfase3 41 2" xfId="9545"/>
    <cellStyle name="60% - Ênfase3 41 2 2" xfId="12255"/>
    <cellStyle name="60% - Ênfase3 41 3" xfId="5197"/>
    <cellStyle name="60% - Ênfase3 42" xfId="2896"/>
    <cellStyle name="60% - Ênfase3 42 2" xfId="9546"/>
    <cellStyle name="60% - Ênfase3 42 2 2" xfId="12256"/>
    <cellStyle name="60% - Ênfase3 42 3" xfId="5198"/>
    <cellStyle name="60% - Ênfase3 43" xfId="2897"/>
    <cellStyle name="60% - Ênfase3 43 2" xfId="9547"/>
    <cellStyle name="60% - Ênfase3 43 2 2" xfId="12257"/>
    <cellStyle name="60% - Ênfase3 43 3" xfId="5199"/>
    <cellStyle name="60% - Ênfase3 44" xfId="2898"/>
    <cellStyle name="60% - Ênfase3 44 2" xfId="9548"/>
    <cellStyle name="60% - Ênfase3 44 2 2" xfId="12258"/>
    <cellStyle name="60% - Ênfase3 44 3" xfId="5200"/>
    <cellStyle name="60% - Ênfase3 45" xfId="2899"/>
    <cellStyle name="60% - Ênfase3 45 2" xfId="9549"/>
    <cellStyle name="60% - Ênfase3 45 2 2" xfId="12259"/>
    <cellStyle name="60% - Ênfase3 45 3" xfId="5201"/>
    <cellStyle name="60% - Ênfase3 46" xfId="2900"/>
    <cellStyle name="60% - Ênfase3 46 2" xfId="9550"/>
    <cellStyle name="60% - Ênfase3 46 2 2" xfId="12260"/>
    <cellStyle name="60% - Ênfase3 46 3" xfId="5202"/>
    <cellStyle name="60% - Ênfase3 47" xfId="2901"/>
    <cellStyle name="60% - Ênfase3 47 2" xfId="9551"/>
    <cellStyle name="60% - Ênfase3 47 2 2" xfId="12261"/>
    <cellStyle name="60% - Ênfase3 47 3" xfId="5203"/>
    <cellStyle name="60% - Ênfase3 48" xfId="2902"/>
    <cellStyle name="60% - Ênfase3 48 2" xfId="9552"/>
    <cellStyle name="60% - Ênfase3 48 2 2" xfId="12262"/>
    <cellStyle name="60% - Ênfase3 48 3" xfId="5204"/>
    <cellStyle name="60% - Ênfase3 49" xfId="2903"/>
    <cellStyle name="60% - Ênfase3 49 2" xfId="9553"/>
    <cellStyle name="60% - Ênfase3 49 2 2" xfId="12263"/>
    <cellStyle name="60% - Ênfase3 49 3" xfId="5205"/>
    <cellStyle name="60% - Ênfase3 5" xfId="2904"/>
    <cellStyle name="60% - Ênfase3 5 2" xfId="7235"/>
    <cellStyle name="60% - Ênfase3 5 2 2" xfId="10700"/>
    <cellStyle name="60% - Ênfase3 5 2 2 2" xfId="12264"/>
    <cellStyle name="60% - Ênfase3 5 3" xfId="7236"/>
    <cellStyle name="60% - Ênfase3 5 3 2" xfId="10701"/>
    <cellStyle name="60% - Ênfase3 5 3 2 2" xfId="12265"/>
    <cellStyle name="60% - Ênfase3 5 4" xfId="9554"/>
    <cellStyle name="60% - Ênfase3 5 4 2" xfId="12266"/>
    <cellStyle name="60% - Ênfase3 5 5" xfId="5206"/>
    <cellStyle name="60% - Ênfase3 50" xfId="2905"/>
    <cellStyle name="60% - Ênfase3 50 2" xfId="9555"/>
    <cellStyle name="60% - Ênfase3 50 2 2" xfId="12267"/>
    <cellStyle name="60% - Ênfase3 50 3" xfId="5207"/>
    <cellStyle name="60% - Ênfase3 51" xfId="2906"/>
    <cellStyle name="60% - Ênfase3 51 2" xfId="9556"/>
    <cellStyle name="60% - Ênfase3 51 2 2" xfId="12268"/>
    <cellStyle name="60% - Ênfase3 51 3" xfId="5208"/>
    <cellStyle name="60% - Ênfase3 52" xfId="1980"/>
    <cellStyle name="60% - Ênfase3 52 2" xfId="10702"/>
    <cellStyle name="60% - Ênfase3 52 2 2" xfId="12269"/>
    <cellStyle name="60% - Ênfase3 52 3" xfId="7237"/>
    <cellStyle name="60% - Ênfase3 53" xfId="8040"/>
    <cellStyle name="60% - Ênfase3 53 2" xfId="12270"/>
    <cellStyle name="60% - Ênfase3 6" xfId="2907"/>
    <cellStyle name="60% - Ênfase3 6 2" xfId="9557"/>
    <cellStyle name="60% - Ênfase3 6 2 2" xfId="12271"/>
    <cellStyle name="60% - Ênfase3 6 3" xfId="5209"/>
    <cellStyle name="60% - Ênfase3 7" xfId="2908"/>
    <cellStyle name="60% - Ênfase3 7 2" xfId="9558"/>
    <cellStyle name="60% - Ênfase3 7 2 2" xfId="12272"/>
    <cellStyle name="60% - Ênfase3 7 3" xfId="5210"/>
    <cellStyle name="60% - Ênfase3 8" xfId="2909"/>
    <cellStyle name="60% - Ênfase3 8 2" xfId="9559"/>
    <cellStyle name="60% - Ênfase3 8 2 2" xfId="12273"/>
    <cellStyle name="60% - Ênfase3 8 3" xfId="5211"/>
    <cellStyle name="60% - Ênfase3 9" xfId="2910"/>
    <cellStyle name="60% - Ênfase3 9 2" xfId="9560"/>
    <cellStyle name="60% - Ênfase3 9 2 2" xfId="12274"/>
    <cellStyle name="60% - Ênfase3 9 3" xfId="5212"/>
    <cellStyle name="60% - Ênfase4 10" xfId="2911"/>
    <cellStyle name="60% - Ênfase4 10 2" xfId="9561"/>
    <cellStyle name="60% - Ênfase4 10 2 2" xfId="12275"/>
    <cellStyle name="60% - Ênfase4 10 3" xfId="5213"/>
    <cellStyle name="60% - Ênfase4 11" xfId="2912"/>
    <cellStyle name="60% - Ênfase4 11 2" xfId="9562"/>
    <cellStyle name="60% - Ênfase4 11 2 2" xfId="12276"/>
    <cellStyle name="60% - Ênfase4 11 3" xfId="5214"/>
    <cellStyle name="60% - Ênfase4 12" xfId="2913"/>
    <cellStyle name="60% - Ênfase4 12 2" xfId="9563"/>
    <cellStyle name="60% - Ênfase4 12 2 2" xfId="12277"/>
    <cellStyle name="60% - Ênfase4 12 3" xfId="5215"/>
    <cellStyle name="60% - Ênfase4 13" xfId="2914"/>
    <cellStyle name="60% - Ênfase4 13 2" xfId="9564"/>
    <cellStyle name="60% - Ênfase4 13 2 2" xfId="12278"/>
    <cellStyle name="60% - Ênfase4 13 3" xfId="5216"/>
    <cellStyle name="60% - Ênfase4 14" xfId="2915"/>
    <cellStyle name="60% - Ênfase4 14 2" xfId="9565"/>
    <cellStyle name="60% - Ênfase4 14 2 2" xfId="12279"/>
    <cellStyle name="60% - Ênfase4 14 3" xfId="5217"/>
    <cellStyle name="60% - Ênfase4 15" xfId="2916"/>
    <cellStyle name="60% - Ênfase4 15 2" xfId="9566"/>
    <cellStyle name="60% - Ênfase4 15 2 2" xfId="12280"/>
    <cellStyle name="60% - Ênfase4 15 3" xfId="5218"/>
    <cellStyle name="60% - Ênfase4 16" xfId="2917"/>
    <cellStyle name="60% - Ênfase4 16 2" xfId="9567"/>
    <cellStyle name="60% - Ênfase4 16 2 2" xfId="12281"/>
    <cellStyle name="60% - Ênfase4 16 3" xfId="5219"/>
    <cellStyle name="60% - Ênfase4 17" xfId="2918"/>
    <cellStyle name="60% - Ênfase4 17 2" xfId="9568"/>
    <cellStyle name="60% - Ênfase4 17 2 2" xfId="12282"/>
    <cellStyle name="60% - Ênfase4 17 3" xfId="5220"/>
    <cellStyle name="60% - Ênfase4 18" xfId="2919"/>
    <cellStyle name="60% - Ênfase4 18 2" xfId="9569"/>
    <cellStyle name="60% - Ênfase4 18 2 2" xfId="12283"/>
    <cellStyle name="60% - Ênfase4 18 3" xfId="5221"/>
    <cellStyle name="60% - Ênfase4 19" xfId="2920"/>
    <cellStyle name="60% - Ênfase4 19 2" xfId="9570"/>
    <cellStyle name="60% - Ênfase4 19 2 2" xfId="12284"/>
    <cellStyle name="60% - Ênfase4 19 3" xfId="5222"/>
    <cellStyle name="60% - Ênfase4 2" xfId="1985"/>
    <cellStyle name="60% - Ênfase4 2 2" xfId="8045"/>
    <cellStyle name="60% - Ênfase4 2 2 2" xfId="12285"/>
    <cellStyle name="60% - Ênfase4 2 3" xfId="5223"/>
    <cellStyle name="60% - Ênfase4 20" xfId="2921"/>
    <cellStyle name="60% - Ênfase4 20 2" xfId="9571"/>
    <cellStyle name="60% - Ênfase4 20 2 2" xfId="12286"/>
    <cellStyle name="60% - Ênfase4 20 3" xfId="5224"/>
    <cellStyle name="60% - Ênfase4 21" xfId="2922"/>
    <cellStyle name="60% - Ênfase4 21 2" xfId="9572"/>
    <cellStyle name="60% - Ênfase4 21 2 2" xfId="12287"/>
    <cellStyle name="60% - Ênfase4 21 3" xfId="5225"/>
    <cellStyle name="60% - Ênfase4 22" xfId="2923"/>
    <cellStyle name="60% - Ênfase4 22 2" xfId="9573"/>
    <cellStyle name="60% - Ênfase4 22 2 2" xfId="12288"/>
    <cellStyle name="60% - Ênfase4 22 3" xfId="5226"/>
    <cellStyle name="60% - Ênfase4 23" xfId="2924"/>
    <cellStyle name="60% - Ênfase4 23 2" xfId="9574"/>
    <cellStyle name="60% - Ênfase4 23 2 2" xfId="12289"/>
    <cellStyle name="60% - Ênfase4 23 3" xfId="5227"/>
    <cellStyle name="60% - Ênfase4 24" xfId="2925"/>
    <cellStyle name="60% - Ênfase4 24 2" xfId="9575"/>
    <cellStyle name="60% - Ênfase4 24 2 2" xfId="12290"/>
    <cellStyle name="60% - Ênfase4 24 3" xfId="5228"/>
    <cellStyle name="60% - Ênfase4 25" xfId="2926"/>
    <cellStyle name="60% - Ênfase4 25 2" xfId="9576"/>
    <cellStyle name="60% - Ênfase4 25 2 2" xfId="12291"/>
    <cellStyle name="60% - Ênfase4 25 3" xfId="5229"/>
    <cellStyle name="60% - Ênfase4 26" xfId="2927"/>
    <cellStyle name="60% - Ênfase4 26 2" xfId="9577"/>
    <cellStyle name="60% - Ênfase4 26 2 2" xfId="12292"/>
    <cellStyle name="60% - Ênfase4 26 3" xfId="5230"/>
    <cellStyle name="60% - Ênfase4 27" xfId="2928"/>
    <cellStyle name="60% - Ênfase4 27 2" xfId="9578"/>
    <cellStyle name="60% - Ênfase4 27 2 2" xfId="12293"/>
    <cellStyle name="60% - Ênfase4 27 3" xfId="5231"/>
    <cellStyle name="60% - Ênfase4 28" xfId="2929"/>
    <cellStyle name="60% - Ênfase4 28 2" xfId="9579"/>
    <cellStyle name="60% - Ênfase4 28 2 2" xfId="12294"/>
    <cellStyle name="60% - Ênfase4 28 3" xfId="5232"/>
    <cellStyle name="60% - Ênfase4 29" xfId="2930"/>
    <cellStyle name="60% - Ênfase4 29 2" xfId="9580"/>
    <cellStyle name="60% - Ênfase4 29 2 2" xfId="12295"/>
    <cellStyle name="60% - Ênfase4 29 3" xfId="5233"/>
    <cellStyle name="60% - Ênfase4 3" xfId="1986"/>
    <cellStyle name="60% - Ênfase4 3 2" xfId="8046"/>
    <cellStyle name="60% - Ênfase4 3 2 2" xfId="12296"/>
    <cellStyle name="60% - Ênfase4 3 3" xfId="5234"/>
    <cellStyle name="60% - Ênfase4 30" xfId="2931"/>
    <cellStyle name="60% - Ênfase4 30 2" xfId="9581"/>
    <cellStyle name="60% - Ênfase4 30 2 2" xfId="12297"/>
    <cellStyle name="60% - Ênfase4 30 3" xfId="5235"/>
    <cellStyle name="60% - Ênfase4 31" xfId="2932"/>
    <cellStyle name="60% - Ênfase4 31 2" xfId="9582"/>
    <cellStyle name="60% - Ênfase4 31 2 2" xfId="12298"/>
    <cellStyle name="60% - Ênfase4 31 3" xfId="5236"/>
    <cellStyle name="60% - Ênfase4 32" xfId="2933"/>
    <cellStyle name="60% - Ênfase4 32 2" xfId="9583"/>
    <cellStyle name="60% - Ênfase4 32 2 2" xfId="12299"/>
    <cellStyle name="60% - Ênfase4 32 3" xfId="5237"/>
    <cellStyle name="60% - Ênfase4 33" xfId="2934"/>
    <cellStyle name="60% - Ênfase4 33 2" xfId="9584"/>
    <cellStyle name="60% - Ênfase4 33 2 2" xfId="12300"/>
    <cellStyle name="60% - Ênfase4 33 3" xfId="5238"/>
    <cellStyle name="60% - Ênfase4 34" xfId="2935"/>
    <cellStyle name="60% - Ênfase4 34 2" xfId="9585"/>
    <cellStyle name="60% - Ênfase4 34 2 2" xfId="12301"/>
    <cellStyle name="60% - Ênfase4 34 3" xfId="5239"/>
    <cellStyle name="60% - Ênfase4 35" xfId="2936"/>
    <cellStyle name="60% - Ênfase4 35 2" xfId="9586"/>
    <cellStyle name="60% - Ênfase4 35 2 2" xfId="12302"/>
    <cellStyle name="60% - Ênfase4 35 3" xfId="5240"/>
    <cellStyle name="60% - Ênfase4 36" xfId="2937"/>
    <cellStyle name="60% - Ênfase4 36 2" xfId="9587"/>
    <cellStyle name="60% - Ênfase4 36 2 2" xfId="12303"/>
    <cellStyle name="60% - Ênfase4 36 3" xfId="5241"/>
    <cellStyle name="60% - Ênfase4 37" xfId="2938"/>
    <cellStyle name="60% - Ênfase4 37 2" xfId="9588"/>
    <cellStyle name="60% - Ênfase4 37 2 2" xfId="12304"/>
    <cellStyle name="60% - Ênfase4 37 3" xfId="5242"/>
    <cellStyle name="60% - Ênfase4 38" xfId="2939"/>
    <cellStyle name="60% - Ênfase4 38 2" xfId="9589"/>
    <cellStyle name="60% - Ênfase4 38 2 2" xfId="12305"/>
    <cellStyle name="60% - Ênfase4 38 3" xfId="5243"/>
    <cellStyle name="60% - Ênfase4 39" xfId="2940"/>
    <cellStyle name="60% - Ênfase4 39 2" xfId="9590"/>
    <cellStyle name="60% - Ênfase4 39 2 2" xfId="12306"/>
    <cellStyle name="60% - Ênfase4 39 3" xfId="5244"/>
    <cellStyle name="60% - Ênfase4 4" xfId="1987"/>
    <cellStyle name="60% - Ênfase4 4 2" xfId="3922"/>
    <cellStyle name="60% - Ênfase4 4 2 2" xfId="10516"/>
    <cellStyle name="60% - Ênfase4 4 2 2 2" xfId="12307"/>
    <cellStyle name="60% - Ênfase4 4 2 3" xfId="5246"/>
    <cellStyle name="60% - Ênfase4 4 3" xfId="7238"/>
    <cellStyle name="60% - Ênfase4 4 3 2" xfId="10703"/>
    <cellStyle name="60% - Ênfase4 4 3 2 2" xfId="12308"/>
    <cellStyle name="60% - Ênfase4 4 4" xfId="8047"/>
    <cellStyle name="60% - Ênfase4 4 4 2" xfId="12309"/>
    <cellStyle name="60% - Ênfase4 4 5" xfId="5245"/>
    <cellStyle name="60% - Ênfase4 40" xfId="2941"/>
    <cellStyle name="60% - Ênfase4 40 2" xfId="9591"/>
    <cellStyle name="60% - Ênfase4 40 2 2" xfId="12310"/>
    <cellStyle name="60% - Ênfase4 40 3" xfId="5247"/>
    <cellStyle name="60% - Ênfase4 41" xfId="2942"/>
    <cellStyle name="60% - Ênfase4 41 2" xfId="9592"/>
    <cellStyle name="60% - Ênfase4 41 2 2" xfId="12311"/>
    <cellStyle name="60% - Ênfase4 41 3" xfId="5248"/>
    <cellStyle name="60% - Ênfase4 42" xfId="2943"/>
    <cellStyle name="60% - Ênfase4 42 2" xfId="9593"/>
    <cellStyle name="60% - Ênfase4 42 2 2" xfId="12312"/>
    <cellStyle name="60% - Ênfase4 42 3" xfId="5249"/>
    <cellStyle name="60% - Ênfase4 43" xfId="2944"/>
    <cellStyle name="60% - Ênfase4 43 2" xfId="9594"/>
    <cellStyle name="60% - Ênfase4 43 2 2" xfId="12313"/>
    <cellStyle name="60% - Ênfase4 43 3" xfId="5250"/>
    <cellStyle name="60% - Ênfase4 44" xfId="2945"/>
    <cellStyle name="60% - Ênfase4 44 2" xfId="9595"/>
    <cellStyle name="60% - Ênfase4 44 2 2" xfId="12314"/>
    <cellStyle name="60% - Ênfase4 44 3" xfId="5251"/>
    <cellStyle name="60% - Ênfase4 45" xfId="2946"/>
    <cellStyle name="60% - Ênfase4 45 2" xfId="9596"/>
    <cellStyle name="60% - Ênfase4 45 2 2" xfId="12315"/>
    <cellStyle name="60% - Ênfase4 45 3" xfId="5252"/>
    <cellStyle name="60% - Ênfase4 46" xfId="2947"/>
    <cellStyle name="60% - Ênfase4 46 2" xfId="9597"/>
    <cellStyle name="60% - Ênfase4 46 2 2" xfId="12316"/>
    <cellStyle name="60% - Ênfase4 46 3" xfId="5253"/>
    <cellStyle name="60% - Ênfase4 47" xfId="2948"/>
    <cellStyle name="60% - Ênfase4 47 2" xfId="9598"/>
    <cellStyle name="60% - Ênfase4 47 2 2" xfId="12317"/>
    <cellStyle name="60% - Ênfase4 47 3" xfId="5254"/>
    <cellStyle name="60% - Ênfase4 48" xfId="2949"/>
    <cellStyle name="60% - Ênfase4 48 2" xfId="9599"/>
    <cellStyle name="60% - Ênfase4 48 2 2" xfId="12318"/>
    <cellStyle name="60% - Ênfase4 48 3" xfId="5255"/>
    <cellStyle name="60% - Ênfase4 49" xfId="2950"/>
    <cellStyle name="60% - Ênfase4 49 2" xfId="9600"/>
    <cellStyle name="60% - Ênfase4 49 2 2" xfId="12319"/>
    <cellStyle name="60% - Ênfase4 49 3" xfId="5256"/>
    <cellStyle name="60% - Ênfase4 5" xfId="2951"/>
    <cellStyle name="60% - Ênfase4 5 2" xfId="7239"/>
    <cellStyle name="60% - Ênfase4 5 2 2" xfId="10704"/>
    <cellStyle name="60% - Ênfase4 5 2 2 2" xfId="12320"/>
    <cellStyle name="60% - Ênfase4 5 3" xfId="7240"/>
    <cellStyle name="60% - Ênfase4 5 3 2" xfId="10705"/>
    <cellStyle name="60% - Ênfase4 5 3 2 2" xfId="12321"/>
    <cellStyle name="60% - Ênfase4 5 4" xfId="9601"/>
    <cellStyle name="60% - Ênfase4 5 4 2" xfId="12322"/>
    <cellStyle name="60% - Ênfase4 5 5" xfId="5257"/>
    <cellStyle name="60% - Ênfase4 50" xfId="2952"/>
    <cellStyle name="60% - Ênfase4 50 2" xfId="9602"/>
    <cellStyle name="60% - Ênfase4 50 2 2" xfId="12323"/>
    <cellStyle name="60% - Ênfase4 50 3" xfId="5258"/>
    <cellStyle name="60% - Ênfase4 51" xfId="2953"/>
    <cellStyle name="60% - Ênfase4 51 2" xfId="9603"/>
    <cellStyle name="60% - Ênfase4 51 2 2" xfId="12324"/>
    <cellStyle name="60% - Ênfase4 51 3" xfId="5259"/>
    <cellStyle name="60% - Ênfase4 52" xfId="1984"/>
    <cellStyle name="60% - Ênfase4 52 2" xfId="10706"/>
    <cellStyle name="60% - Ênfase4 52 2 2" xfId="12325"/>
    <cellStyle name="60% - Ênfase4 52 3" xfId="7241"/>
    <cellStyle name="60% - Ênfase4 53" xfId="8044"/>
    <cellStyle name="60% - Ênfase4 53 2" xfId="12326"/>
    <cellStyle name="60% - Ênfase4 6" xfId="2954"/>
    <cellStyle name="60% - Ênfase4 6 2" xfId="9604"/>
    <cellStyle name="60% - Ênfase4 6 2 2" xfId="12327"/>
    <cellStyle name="60% - Ênfase4 6 3" xfId="5260"/>
    <cellStyle name="60% - Ênfase4 7" xfId="2955"/>
    <cellStyle name="60% - Ênfase4 7 2" xfId="9605"/>
    <cellStyle name="60% - Ênfase4 7 2 2" xfId="12328"/>
    <cellStyle name="60% - Ênfase4 7 3" xfId="5261"/>
    <cellStyle name="60% - Ênfase4 8" xfId="2956"/>
    <cellStyle name="60% - Ênfase4 8 2" xfId="9606"/>
    <cellStyle name="60% - Ênfase4 8 2 2" xfId="12329"/>
    <cellStyle name="60% - Ênfase4 8 3" xfId="5262"/>
    <cellStyle name="60% - Ênfase4 9" xfId="2957"/>
    <cellStyle name="60% - Ênfase4 9 2" xfId="9607"/>
    <cellStyle name="60% - Ênfase4 9 2 2" xfId="12330"/>
    <cellStyle name="60% - Ênfase4 9 3" xfId="5263"/>
    <cellStyle name="60% - Ênfase5 10" xfId="2958"/>
    <cellStyle name="60% - Ênfase5 10 2" xfId="9608"/>
    <cellStyle name="60% - Ênfase5 10 2 2" xfId="12331"/>
    <cellStyle name="60% - Ênfase5 10 3" xfId="5264"/>
    <cellStyle name="60% - Ênfase5 11" xfId="2959"/>
    <cellStyle name="60% - Ênfase5 11 2" xfId="9609"/>
    <cellStyle name="60% - Ênfase5 11 2 2" xfId="12332"/>
    <cellStyle name="60% - Ênfase5 11 3" xfId="5265"/>
    <cellStyle name="60% - Ênfase5 12" xfId="2960"/>
    <cellStyle name="60% - Ênfase5 12 2" xfId="9610"/>
    <cellStyle name="60% - Ênfase5 12 2 2" xfId="12333"/>
    <cellStyle name="60% - Ênfase5 12 3" xfId="5266"/>
    <cellStyle name="60% - Ênfase5 13" xfId="2961"/>
    <cellStyle name="60% - Ênfase5 13 2" xfId="9611"/>
    <cellStyle name="60% - Ênfase5 13 2 2" xfId="12334"/>
    <cellStyle name="60% - Ênfase5 13 3" xfId="5267"/>
    <cellStyle name="60% - Ênfase5 14" xfId="2962"/>
    <cellStyle name="60% - Ênfase5 14 2" xfId="9612"/>
    <cellStyle name="60% - Ênfase5 14 2 2" xfId="12335"/>
    <cellStyle name="60% - Ênfase5 14 3" xfId="5268"/>
    <cellStyle name="60% - Ênfase5 15" xfId="2963"/>
    <cellStyle name="60% - Ênfase5 15 2" xfId="9613"/>
    <cellStyle name="60% - Ênfase5 15 2 2" xfId="12336"/>
    <cellStyle name="60% - Ênfase5 15 3" xfId="5269"/>
    <cellStyle name="60% - Ênfase5 16" xfId="2964"/>
    <cellStyle name="60% - Ênfase5 16 2" xfId="9614"/>
    <cellStyle name="60% - Ênfase5 16 2 2" xfId="12337"/>
    <cellStyle name="60% - Ênfase5 16 3" xfId="5270"/>
    <cellStyle name="60% - Ênfase5 17" xfId="2965"/>
    <cellStyle name="60% - Ênfase5 17 2" xfId="9615"/>
    <cellStyle name="60% - Ênfase5 17 2 2" xfId="12338"/>
    <cellStyle name="60% - Ênfase5 17 3" xfId="5271"/>
    <cellStyle name="60% - Ênfase5 18" xfId="2966"/>
    <cellStyle name="60% - Ênfase5 18 2" xfId="9616"/>
    <cellStyle name="60% - Ênfase5 18 2 2" xfId="12339"/>
    <cellStyle name="60% - Ênfase5 18 3" xfId="5272"/>
    <cellStyle name="60% - Ênfase5 19" xfId="2967"/>
    <cellStyle name="60% - Ênfase5 19 2" xfId="9617"/>
    <cellStyle name="60% - Ênfase5 19 2 2" xfId="12340"/>
    <cellStyle name="60% - Ênfase5 19 3" xfId="5273"/>
    <cellStyle name="60% - Ênfase5 2" xfId="1989"/>
    <cellStyle name="60% - Ênfase5 2 2" xfId="8049"/>
    <cellStyle name="60% - Ênfase5 2 2 2" xfId="12341"/>
    <cellStyle name="60% - Ênfase5 2 3" xfId="5274"/>
    <cellStyle name="60% - Ênfase5 20" xfId="2968"/>
    <cellStyle name="60% - Ênfase5 20 2" xfId="9618"/>
    <cellStyle name="60% - Ênfase5 20 2 2" xfId="12342"/>
    <cellStyle name="60% - Ênfase5 20 3" xfId="5275"/>
    <cellStyle name="60% - Ênfase5 21" xfId="2969"/>
    <cellStyle name="60% - Ênfase5 21 2" xfId="9619"/>
    <cellStyle name="60% - Ênfase5 21 2 2" xfId="12343"/>
    <cellStyle name="60% - Ênfase5 21 3" xfId="5276"/>
    <cellStyle name="60% - Ênfase5 22" xfId="2970"/>
    <cellStyle name="60% - Ênfase5 22 2" xfId="9620"/>
    <cellStyle name="60% - Ênfase5 22 2 2" xfId="12344"/>
    <cellStyle name="60% - Ênfase5 22 3" xfId="5277"/>
    <cellStyle name="60% - Ênfase5 23" xfId="2971"/>
    <cellStyle name="60% - Ênfase5 23 2" xfId="9621"/>
    <cellStyle name="60% - Ênfase5 23 2 2" xfId="12345"/>
    <cellStyle name="60% - Ênfase5 23 3" xfId="5278"/>
    <cellStyle name="60% - Ênfase5 24" xfId="2972"/>
    <cellStyle name="60% - Ênfase5 24 2" xfId="9622"/>
    <cellStyle name="60% - Ênfase5 24 2 2" xfId="12346"/>
    <cellStyle name="60% - Ênfase5 24 3" xfId="5279"/>
    <cellStyle name="60% - Ênfase5 25" xfId="2973"/>
    <cellStyle name="60% - Ênfase5 25 2" xfId="9623"/>
    <cellStyle name="60% - Ênfase5 25 2 2" xfId="12347"/>
    <cellStyle name="60% - Ênfase5 25 3" xfId="5280"/>
    <cellStyle name="60% - Ênfase5 26" xfId="2974"/>
    <cellStyle name="60% - Ênfase5 26 2" xfId="9624"/>
    <cellStyle name="60% - Ênfase5 26 2 2" xfId="12348"/>
    <cellStyle name="60% - Ênfase5 26 3" xfId="5281"/>
    <cellStyle name="60% - Ênfase5 27" xfId="2975"/>
    <cellStyle name="60% - Ênfase5 27 2" xfId="9625"/>
    <cellStyle name="60% - Ênfase5 27 2 2" xfId="12349"/>
    <cellStyle name="60% - Ênfase5 27 3" xfId="5282"/>
    <cellStyle name="60% - Ênfase5 28" xfId="2976"/>
    <cellStyle name="60% - Ênfase5 28 2" xfId="9626"/>
    <cellStyle name="60% - Ênfase5 28 2 2" xfId="12350"/>
    <cellStyle name="60% - Ênfase5 28 3" xfId="5283"/>
    <cellStyle name="60% - Ênfase5 29" xfId="2977"/>
    <cellStyle name="60% - Ênfase5 29 2" xfId="9627"/>
    <cellStyle name="60% - Ênfase5 29 2 2" xfId="12351"/>
    <cellStyle name="60% - Ênfase5 29 3" xfId="5284"/>
    <cellStyle name="60% - Ênfase5 3" xfId="1990"/>
    <cellStyle name="60% - Ênfase5 3 2" xfId="8050"/>
    <cellStyle name="60% - Ênfase5 3 2 2" xfId="12352"/>
    <cellStyle name="60% - Ênfase5 3 3" xfId="5285"/>
    <cellStyle name="60% - Ênfase5 30" xfId="2978"/>
    <cellStyle name="60% - Ênfase5 30 2" xfId="9628"/>
    <cellStyle name="60% - Ênfase5 30 2 2" xfId="12353"/>
    <cellStyle name="60% - Ênfase5 30 3" xfId="5286"/>
    <cellStyle name="60% - Ênfase5 31" xfId="2979"/>
    <cellStyle name="60% - Ênfase5 31 2" xfId="9629"/>
    <cellStyle name="60% - Ênfase5 31 2 2" xfId="12354"/>
    <cellStyle name="60% - Ênfase5 31 3" xfId="5287"/>
    <cellStyle name="60% - Ênfase5 32" xfId="2980"/>
    <cellStyle name="60% - Ênfase5 32 2" xfId="9630"/>
    <cellStyle name="60% - Ênfase5 32 2 2" xfId="12355"/>
    <cellStyle name="60% - Ênfase5 32 3" xfId="5288"/>
    <cellStyle name="60% - Ênfase5 33" xfId="2981"/>
    <cellStyle name="60% - Ênfase5 33 2" xfId="9631"/>
    <cellStyle name="60% - Ênfase5 33 2 2" xfId="12356"/>
    <cellStyle name="60% - Ênfase5 33 3" xfId="5289"/>
    <cellStyle name="60% - Ênfase5 34" xfId="2982"/>
    <cellStyle name="60% - Ênfase5 34 2" xfId="9632"/>
    <cellStyle name="60% - Ênfase5 34 2 2" xfId="12357"/>
    <cellStyle name="60% - Ênfase5 34 3" xfId="5290"/>
    <cellStyle name="60% - Ênfase5 35" xfId="2983"/>
    <cellStyle name="60% - Ênfase5 35 2" xfId="9633"/>
    <cellStyle name="60% - Ênfase5 35 2 2" xfId="12358"/>
    <cellStyle name="60% - Ênfase5 35 3" xfId="5291"/>
    <cellStyle name="60% - Ênfase5 36" xfId="2984"/>
    <cellStyle name="60% - Ênfase5 36 2" xfId="9634"/>
    <cellStyle name="60% - Ênfase5 36 2 2" xfId="12359"/>
    <cellStyle name="60% - Ênfase5 36 3" xfId="5292"/>
    <cellStyle name="60% - Ênfase5 37" xfId="2985"/>
    <cellStyle name="60% - Ênfase5 37 2" xfId="9635"/>
    <cellStyle name="60% - Ênfase5 37 2 2" xfId="12360"/>
    <cellStyle name="60% - Ênfase5 37 3" xfId="5293"/>
    <cellStyle name="60% - Ênfase5 38" xfId="2986"/>
    <cellStyle name="60% - Ênfase5 38 2" xfId="9636"/>
    <cellStyle name="60% - Ênfase5 38 2 2" xfId="12361"/>
    <cellStyle name="60% - Ênfase5 38 3" xfId="5294"/>
    <cellStyle name="60% - Ênfase5 39" xfId="2987"/>
    <cellStyle name="60% - Ênfase5 39 2" xfId="9637"/>
    <cellStyle name="60% - Ênfase5 39 2 2" xfId="12362"/>
    <cellStyle name="60% - Ênfase5 39 3" xfId="5295"/>
    <cellStyle name="60% - Ênfase5 4" xfId="1991"/>
    <cellStyle name="60% - Ênfase5 4 2" xfId="3923"/>
    <cellStyle name="60% - Ênfase5 4 2 2" xfId="10517"/>
    <cellStyle name="60% - Ênfase5 4 2 2 2" xfId="12363"/>
    <cellStyle name="60% - Ênfase5 4 2 3" xfId="5297"/>
    <cellStyle name="60% - Ênfase5 4 3" xfId="7242"/>
    <cellStyle name="60% - Ênfase5 4 3 2" xfId="10707"/>
    <cellStyle name="60% - Ênfase5 4 3 2 2" xfId="12364"/>
    <cellStyle name="60% - Ênfase5 4 4" xfId="8051"/>
    <cellStyle name="60% - Ênfase5 4 4 2" xfId="12365"/>
    <cellStyle name="60% - Ênfase5 4 5" xfId="5296"/>
    <cellStyle name="60% - Ênfase5 40" xfId="2988"/>
    <cellStyle name="60% - Ênfase5 40 2" xfId="9638"/>
    <cellStyle name="60% - Ênfase5 40 2 2" xfId="12366"/>
    <cellStyle name="60% - Ênfase5 40 3" xfId="5298"/>
    <cellStyle name="60% - Ênfase5 41" xfId="2989"/>
    <cellStyle name="60% - Ênfase5 41 2" xfId="9639"/>
    <cellStyle name="60% - Ênfase5 41 2 2" xfId="12367"/>
    <cellStyle name="60% - Ênfase5 41 3" xfId="5299"/>
    <cellStyle name="60% - Ênfase5 42" xfId="2990"/>
    <cellStyle name="60% - Ênfase5 42 2" xfId="9640"/>
    <cellStyle name="60% - Ênfase5 42 2 2" xfId="12368"/>
    <cellStyle name="60% - Ênfase5 42 3" xfId="5300"/>
    <cellStyle name="60% - Ênfase5 43" xfId="2991"/>
    <cellStyle name="60% - Ênfase5 43 2" xfId="9641"/>
    <cellStyle name="60% - Ênfase5 43 2 2" xfId="12369"/>
    <cellStyle name="60% - Ênfase5 43 3" xfId="5301"/>
    <cellStyle name="60% - Ênfase5 44" xfId="2992"/>
    <cellStyle name="60% - Ênfase5 44 2" xfId="9642"/>
    <cellStyle name="60% - Ênfase5 44 2 2" xfId="12370"/>
    <cellStyle name="60% - Ênfase5 44 3" xfId="5302"/>
    <cellStyle name="60% - Ênfase5 45" xfId="2993"/>
    <cellStyle name="60% - Ênfase5 45 2" xfId="9643"/>
    <cellStyle name="60% - Ênfase5 45 2 2" xfId="12371"/>
    <cellStyle name="60% - Ênfase5 45 3" xfId="5303"/>
    <cellStyle name="60% - Ênfase5 46" xfId="2994"/>
    <cellStyle name="60% - Ênfase5 46 2" xfId="9644"/>
    <cellStyle name="60% - Ênfase5 46 2 2" xfId="12372"/>
    <cellStyle name="60% - Ênfase5 46 3" xfId="5304"/>
    <cellStyle name="60% - Ênfase5 47" xfId="2995"/>
    <cellStyle name="60% - Ênfase5 47 2" xfId="9645"/>
    <cellStyle name="60% - Ênfase5 47 2 2" xfId="12373"/>
    <cellStyle name="60% - Ênfase5 47 3" xfId="5305"/>
    <cellStyle name="60% - Ênfase5 48" xfId="2996"/>
    <cellStyle name="60% - Ênfase5 48 2" xfId="9646"/>
    <cellStyle name="60% - Ênfase5 48 2 2" xfId="12374"/>
    <cellStyle name="60% - Ênfase5 48 3" xfId="5306"/>
    <cellStyle name="60% - Ênfase5 49" xfId="2997"/>
    <cellStyle name="60% - Ênfase5 49 2" xfId="9647"/>
    <cellStyle name="60% - Ênfase5 49 2 2" xfId="12375"/>
    <cellStyle name="60% - Ênfase5 49 3" xfId="5307"/>
    <cellStyle name="60% - Ênfase5 5" xfId="2998"/>
    <cellStyle name="60% - Ênfase5 5 2" xfId="7243"/>
    <cellStyle name="60% - Ênfase5 5 2 2" xfId="10708"/>
    <cellStyle name="60% - Ênfase5 5 2 2 2" xfId="12376"/>
    <cellStyle name="60% - Ênfase5 5 3" xfId="7244"/>
    <cellStyle name="60% - Ênfase5 5 3 2" xfId="10709"/>
    <cellStyle name="60% - Ênfase5 5 3 2 2" xfId="12377"/>
    <cellStyle name="60% - Ênfase5 5 4" xfId="9648"/>
    <cellStyle name="60% - Ênfase5 5 4 2" xfId="12378"/>
    <cellStyle name="60% - Ênfase5 5 5" xfId="5308"/>
    <cellStyle name="60% - Ênfase5 50" xfId="2999"/>
    <cellStyle name="60% - Ênfase5 50 2" xfId="9649"/>
    <cellStyle name="60% - Ênfase5 50 2 2" xfId="12379"/>
    <cellStyle name="60% - Ênfase5 50 3" xfId="5309"/>
    <cellStyle name="60% - Ênfase5 51" xfId="3000"/>
    <cellStyle name="60% - Ênfase5 51 2" xfId="9650"/>
    <cellStyle name="60% - Ênfase5 51 2 2" xfId="12380"/>
    <cellStyle name="60% - Ênfase5 51 3" xfId="5310"/>
    <cellStyle name="60% - Ênfase5 52" xfId="1988"/>
    <cellStyle name="60% - Ênfase5 52 2" xfId="10710"/>
    <cellStyle name="60% - Ênfase5 52 2 2" xfId="12381"/>
    <cellStyle name="60% - Ênfase5 52 3" xfId="7245"/>
    <cellStyle name="60% - Ênfase5 53" xfId="8048"/>
    <cellStyle name="60% - Ênfase5 53 2" xfId="12382"/>
    <cellStyle name="60% - Ênfase5 6" xfId="3001"/>
    <cellStyle name="60% - Ênfase5 6 2" xfId="9651"/>
    <cellStyle name="60% - Ênfase5 6 2 2" xfId="12383"/>
    <cellStyle name="60% - Ênfase5 6 3" xfId="5311"/>
    <cellStyle name="60% - Ênfase5 7" xfId="3002"/>
    <cellStyle name="60% - Ênfase5 7 2" xfId="9652"/>
    <cellStyle name="60% - Ênfase5 7 2 2" xfId="12384"/>
    <cellStyle name="60% - Ênfase5 7 3" xfId="5312"/>
    <cellStyle name="60% - Ênfase5 8" xfId="3003"/>
    <cellStyle name="60% - Ênfase5 8 2" xfId="9653"/>
    <cellStyle name="60% - Ênfase5 8 2 2" xfId="12385"/>
    <cellStyle name="60% - Ênfase5 8 3" xfId="5313"/>
    <cellStyle name="60% - Ênfase5 9" xfId="3004"/>
    <cellStyle name="60% - Ênfase5 9 2" xfId="9654"/>
    <cellStyle name="60% - Ênfase5 9 2 2" xfId="12386"/>
    <cellStyle name="60% - Ênfase5 9 3" xfId="5314"/>
    <cellStyle name="60% - Ênfase6 10" xfId="3005"/>
    <cellStyle name="60% - Ênfase6 10 2" xfId="9655"/>
    <cellStyle name="60% - Ênfase6 10 2 2" xfId="12387"/>
    <cellStyle name="60% - Ênfase6 10 3" xfId="5315"/>
    <cellStyle name="60% - Ênfase6 11" xfId="3006"/>
    <cellStyle name="60% - Ênfase6 11 2" xfId="9656"/>
    <cellStyle name="60% - Ênfase6 11 2 2" xfId="12388"/>
    <cellStyle name="60% - Ênfase6 11 3" xfId="5316"/>
    <cellStyle name="60% - Ênfase6 12" xfId="3007"/>
    <cellStyle name="60% - Ênfase6 12 2" xfId="9657"/>
    <cellStyle name="60% - Ênfase6 12 2 2" xfId="12389"/>
    <cellStyle name="60% - Ênfase6 12 3" xfId="5317"/>
    <cellStyle name="60% - Ênfase6 13" xfId="3008"/>
    <cellStyle name="60% - Ênfase6 13 2" xfId="9658"/>
    <cellStyle name="60% - Ênfase6 13 2 2" xfId="12390"/>
    <cellStyle name="60% - Ênfase6 13 3" xfId="5318"/>
    <cellStyle name="60% - Ênfase6 14" xfId="3009"/>
    <cellStyle name="60% - Ênfase6 14 2" xfId="9659"/>
    <cellStyle name="60% - Ênfase6 14 2 2" xfId="12391"/>
    <cellStyle name="60% - Ênfase6 14 3" xfId="5319"/>
    <cellStyle name="60% - Ênfase6 15" xfId="3010"/>
    <cellStyle name="60% - Ênfase6 15 2" xfId="9660"/>
    <cellStyle name="60% - Ênfase6 15 2 2" xfId="12392"/>
    <cellStyle name="60% - Ênfase6 15 3" xfId="5320"/>
    <cellStyle name="60% - Ênfase6 16" xfId="3011"/>
    <cellStyle name="60% - Ênfase6 16 2" xfId="9661"/>
    <cellStyle name="60% - Ênfase6 16 2 2" xfId="12393"/>
    <cellStyle name="60% - Ênfase6 16 3" xfId="5321"/>
    <cellStyle name="60% - Ênfase6 17" xfId="3012"/>
    <cellStyle name="60% - Ênfase6 17 2" xfId="9662"/>
    <cellStyle name="60% - Ênfase6 17 2 2" xfId="12394"/>
    <cellStyle name="60% - Ênfase6 17 3" xfId="5322"/>
    <cellStyle name="60% - Ênfase6 18" xfId="3013"/>
    <cellStyle name="60% - Ênfase6 18 2" xfId="9663"/>
    <cellStyle name="60% - Ênfase6 18 2 2" xfId="12395"/>
    <cellStyle name="60% - Ênfase6 18 3" xfId="5323"/>
    <cellStyle name="60% - Ênfase6 19" xfId="3014"/>
    <cellStyle name="60% - Ênfase6 19 2" xfId="9664"/>
    <cellStyle name="60% - Ênfase6 19 2 2" xfId="12396"/>
    <cellStyle name="60% - Ênfase6 19 3" xfId="5324"/>
    <cellStyle name="60% - Ênfase6 2" xfId="1993"/>
    <cellStyle name="60% - Ênfase6 2 2" xfId="8053"/>
    <cellStyle name="60% - Ênfase6 2 2 2" xfId="12397"/>
    <cellStyle name="60% - Ênfase6 2 3" xfId="5325"/>
    <cellStyle name="60% - Ênfase6 20" xfId="3015"/>
    <cellStyle name="60% - Ênfase6 20 2" xfId="9665"/>
    <cellStyle name="60% - Ênfase6 20 2 2" xfId="12398"/>
    <cellStyle name="60% - Ênfase6 20 3" xfId="5326"/>
    <cellStyle name="60% - Ênfase6 21" xfId="3016"/>
    <cellStyle name="60% - Ênfase6 21 2" xfId="9666"/>
    <cellStyle name="60% - Ênfase6 21 2 2" xfId="12399"/>
    <cellStyle name="60% - Ênfase6 21 3" xfId="5327"/>
    <cellStyle name="60% - Ênfase6 22" xfId="3017"/>
    <cellStyle name="60% - Ênfase6 22 2" xfId="9667"/>
    <cellStyle name="60% - Ênfase6 22 2 2" xfId="12400"/>
    <cellStyle name="60% - Ênfase6 22 3" xfId="5328"/>
    <cellStyle name="60% - Ênfase6 23" xfId="3018"/>
    <cellStyle name="60% - Ênfase6 23 2" xfId="9668"/>
    <cellStyle name="60% - Ênfase6 23 2 2" xfId="12401"/>
    <cellStyle name="60% - Ênfase6 23 3" xfId="5329"/>
    <cellStyle name="60% - Ênfase6 24" xfId="3019"/>
    <cellStyle name="60% - Ênfase6 24 2" xfId="9669"/>
    <cellStyle name="60% - Ênfase6 24 2 2" xfId="12402"/>
    <cellStyle name="60% - Ênfase6 24 3" xfId="5330"/>
    <cellStyle name="60% - Ênfase6 25" xfId="3020"/>
    <cellStyle name="60% - Ênfase6 25 2" xfId="9670"/>
    <cellStyle name="60% - Ênfase6 25 2 2" xfId="12403"/>
    <cellStyle name="60% - Ênfase6 25 3" xfId="5331"/>
    <cellStyle name="60% - Ênfase6 26" xfId="3021"/>
    <cellStyle name="60% - Ênfase6 26 2" xfId="9671"/>
    <cellStyle name="60% - Ênfase6 26 2 2" xfId="12404"/>
    <cellStyle name="60% - Ênfase6 26 3" xfId="5332"/>
    <cellStyle name="60% - Ênfase6 27" xfId="3022"/>
    <cellStyle name="60% - Ênfase6 27 2" xfId="9672"/>
    <cellStyle name="60% - Ênfase6 27 2 2" xfId="12405"/>
    <cellStyle name="60% - Ênfase6 27 3" xfId="5333"/>
    <cellStyle name="60% - Ênfase6 28" xfId="3023"/>
    <cellStyle name="60% - Ênfase6 28 2" xfId="9673"/>
    <cellStyle name="60% - Ênfase6 28 2 2" xfId="12406"/>
    <cellStyle name="60% - Ênfase6 28 3" xfId="5334"/>
    <cellStyle name="60% - Ênfase6 29" xfId="3024"/>
    <cellStyle name="60% - Ênfase6 29 2" xfId="9674"/>
    <cellStyle name="60% - Ênfase6 29 2 2" xfId="12407"/>
    <cellStyle name="60% - Ênfase6 29 3" xfId="5335"/>
    <cellStyle name="60% - Ênfase6 3" xfId="1994"/>
    <cellStyle name="60% - Ênfase6 3 2" xfId="8054"/>
    <cellStyle name="60% - Ênfase6 3 2 2" xfId="12408"/>
    <cellStyle name="60% - Ênfase6 3 3" xfId="5336"/>
    <cellStyle name="60% - Ênfase6 30" xfId="3025"/>
    <cellStyle name="60% - Ênfase6 30 2" xfId="9675"/>
    <cellStyle name="60% - Ênfase6 30 2 2" xfId="12409"/>
    <cellStyle name="60% - Ênfase6 30 3" xfId="5337"/>
    <cellStyle name="60% - Ênfase6 31" xfId="3026"/>
    <cellStyle name="60% - Ênfase6 31 2" xfId="9676"/>
    <cellStyle name="60% - Ênfase6 31 2 2" xfId="12410"/>
    <cellStyle name="60% - Ênfase6 31 3" xfId="5338"/>
    <cellStyle name="60% - Ênfase6 32" xfId="3027"/>
    <cellStyle name="60% - Ênfase6 32 2" xfId="9677"/>
    <cellStyle name="60% - Ênfase6 32 2 2" xfId="12411"/>
    <cellStyle name="60% - Ênfase6 32 3" xfId="5339"/>
    <cellStyle name="60% - Ênfase6 33" xfId="3028"/>
    <cellStyle name="60% - Ênfase6 33 2" xfId="9678"/>
    <cellStyle name="60% - Ênfase6 33 2 2" xfId="12412"/>
    <cellStyle name="60% - Ênfase6 33 3" xfId="5340"/>
    <cellStyle name="60% - Ênfase6 34" xfId="3029"/>
    <cellStyle name="60% - Ênfase6 34 2" xfId="9679"/>
    <cellStyle name="60% - Ênfase6 34 2 2" xfId="12413"/>
    <cellStyle name="60% - Ênfase6 34 3" xfId="5341"/>
    <cellStyle name="60% - Ênfase6 35" xfId="3030"/>
    <cellStyle name="60% - Ênfase6 35 2" xfId="9680"/>
    <cellStyle name="60% - Ênfase6 35 2 2" xfId="12414"/>
    <cellStyle name="60% - Ênfase6 35 3" xfId="5342"/>
    <cellStyle name="60% - Ênfase6 36" xfId="3031"/>
    <cellStyle name="60% - Ênfase6 36 2" xfId="9681"/>
    <cellStyle name="60% - Ênfase6 36 2 2" xfId="12415"/>
    <cellStyle name="60% - Ênfase6 36 3" xfId="5343"/>
    <cellStyle name="60% - Ênfase6 37" xfId="3032"/>
    <cellStyle name="60% - Ênfase6 37 2" xfId="9682"/>
    <cellStyle name="60% - Ênfase6 37 2 2" xfId="12416"/>
    <cellStyle name="60% - Ênfase6 37 3" xfId="5344"/>
    <cellStyle name="60% - Ênfase6 38" xfId="3033"/>
    <cellStyle name="60% - Ênfase6 38 2" xfId="9683"/>
    <cellStyle name="60% - Ênfase6 38 2 2" xfId="12417"/>
    <cellStyle name="60% - Ênfase6 38 3" xfId="5345"/>
    <cellStyle name="60% - Ênfase6 39" xfId="3034"/>
    <cellStyle name="60% - Ênfase6 39 2" xfId="9684"/>
    <cellStyle name="60% - Ênfase6 39 2 2" xfId="12418"/>
    <cellStyle name="60% - Ênfase6 39 3" xfId="5346"/>
    <cellStyle name="60% - Ênfase6 4" xfId="1995"/>
    <cellStyle name="60% - Ênfase6 4 2" xfId="3924"/>
    <cellStyle name="60% - Ênfase6 4 2 2" xfId="10518"/>
    <cellStyle name="60% - Ênfase6 4 2 2 2" xfId="12419"/>
    <cellStyle name="60% - Ênfase6 4 2 3" xfId="5348"/>
    <cellStyle name="60% - Ênfase6 4 3" xfId="7246"/>
    <cellStyle name="60% - Ênfase6 4 3 2" xfId="10711"/>
    <cellStyle name="60% - Ênfase6 4 3 2 2" xfId="12420"/>
    <cellStyle name="60% - Ênfase6 4 4" xfId="8055"/>
    <cellStyle name="60% - Ênfase6 4 4 2" xfId="12421"/>
    <cellStyle name="60% - Ênfase6 4 5" xfId="5347"/>
    <cellStyle name="60% - Ênfase6 40" xfId="3035"/>
    <cellStyle name="60% - Ênfase6 40 2" xfId="9685"/>
    <cellStyle name="60% - Ênfase6 40 2 2" xfId="12422"/>
    <cellStyle name="60% - Ênfase6 40 3" xfId="5349"/>
    <cellStyle name="60% - Ênfase6 41" xfId="3036"/>
    <cellStyle name="60% - Ênfase6 41 2" xfId="9686"/>
    <cellStyle name="60% - Ênfase6 41 2 2" xfId="12423"/>
    <cellStyle name="60% - Ênfase6 41 3" xfId="5350"/>
    <cellStyle name="60% - Ênfase6 42" xfId="3037"/>
    <cellStyle name="60% - Ênfase6 42 2" xfId="9687"/>
    <cellStyle name="60% - Ênfase6 42 2 2" xfId="12424"/>
    <cellStyle name="60% - Ênfase6 42 3" xfId="5351"/>
    <cellStyle name="60% - Ênfase6 43" xfId="3038"/>
    <cellStyle name="60% - Ênfase6 43 2" xfId="9688"/>
    <cellStyle name="60% - Ênfase6 43 2 2" xfId="12425"/>
    <cellStyle name="60% - Ênfase6 43 3" xfId="5352"/>
    <cellStyle name="60% - Ênfase6 44" xfId="3039"/>
    <cellStyle name="60% - Ênfase6 44 2" xfId="9689"/>
    <cellStyle name="60% - Ênfase6 44 2 2" xfId="12426"/>
    <cellStyle name="60% - Ênfase6 44 3" xfId="5353"/>
    <cellStyle name="60% - Ênfase6 45" xfId="3040"/>
    <cellStyle name="60% - Ênfase6 45 2" xfId="9690"/>
    <cellStyle name="60% - Ênfase6 45 2 2" xfId="12427"/>
    <cellStyle name="60% - Ênfase6 45 3" xfId="5354"/>
    <cellStyle name="60% - Ênfase6 46" xfId="3041"/>
    <cellStyle name="60% - Ênfase6 46 2" xfId="9691"/>
    <cellStyle name="60% - Ênfase6 46 2 2" xfId="12428"/>
    <cellStyle name="60% - Ênfase6 46 3" xfId="5355"/>
    <cellStyle name="60% - Ênfase6 47" xfId="3042"/>
    <cellStyle name="60% - Ênfase6 47 2" xfId="9692"/>
    <cellStyle name="60% - Ênfase6 47 2 2" xfId="12429"/>
    <cellStyle name="60% - Ênfase6 47 3" xfId="5356"/>
    <cellStyle name="60% - Ênfase6 48" xfId="3043"/>
    <cellStyle name="60% - Ênfase6 48 2" xfId="9693"/>
    <cellStyle name="60% - Ênfase6 48 2 2" xfId="12430"/>
    <cellStyle name="60% - Ênfase6 48 3" xfId="5357"/>
    <cellStyle name="60% - Ênfase6 49" xfId="3044"/>
    <cellStyle name="60% - Ênfase6 49 2" xfId="9694"/>
    <cellStyle name="60% - Ênfase6 49 2 2" xfId="12431"/>
    <cellStyle name="60% - Ênfase6 49 3" xfId="5358"/>
    <cellStyle name="60% - Ênfase6 5" xfId="3045"/>
    <cellStyle name="60% - Ênfase6 5 2" xfId="7247"/>
    <cellStyle name="60% - Ênfase6 5 2 2" xfId="10712"/>
    <cellStyle name="60% - Ênfase6 5 2 2 2" xfId="12432"/>
    <cellStyle name="60% - Ênfase6 5 3" xfId="7248"/>
    <cellStyle name="60% - Ênfase6 5 3 2" xfId="10713"/>
    <cellStyle name="60% - Ênfase6 5 3 2 2" xfId="12433"/>
    <cellStyle name="60% - Ênfase6 5 4" xfId="9695"/>
    <cellStyle name="60% - Ênfase6 5 4 2" xfId="12434"/>
    <cellStyle name="60% - Ênfase6 5 5" xfId="5359"/>
    <cellStyle name="60% - Ênfase6 50" xfId="3046"/>
    <cellStyle name="60% - Ênfase6 50 2" xfId="9696"/>
    <cellStyle name="60% - Ênfase6 50 2 2" xfId="12435"/>
    <cellStyle name="60% - Ênfase6 50 3" xfId="5360"/>
    <cellStyle name="60% - Ênfase6 51" xfId="3047"/>
    <cellStyle name="60% - Ênfase6 51 2" xfId="9697"/>
    <cellStyle name="60% - Ênfase6 51 2 2" xfId="12436"/>
    <cellStyle name="60% - Ênfase6 51 3" xfId="5361"/>
    <cellStyle name="60% - Ênfase6 52" xfId="1992"/>
    <cellStyle name="60% - Ênfase6 52 2" xfId="10714"/>
    <cellStyle name="60% - Ênfase6 52 2 2" xfId="12437"/>
    <cellStyle name="60% - Ênfase6 52 3" xfId="7249"/>
    <cellStyle name="60% - Ênfase6 53" xfId="8052"/>
    <cellStyle name="60% - Ênfase6 53 2" xfId="12438"/>
    <cellStyle name="60% - Ênfase6 6" xfId="3048"/>
    <cellStyle name="60% - Ênfase6 6 2" xfId="9698"/>
    <cellStyle name="60% - Ênfase6 6 2 2" xfId="12439"/>
    <cellStyle name="60% - Ênfase6 6 3" xfId="5362"/>
    <cellStyle name="60% - Ênfase6 7" xfId="3049"/>
    <cellStyle name="60% - Ênfase6 7 2" xfId="9699"/>
    <cellStyle name="60% - Ênfase6 7 2 2" xfId="12440"/>
    <cellStyle name="60% - Ênfase6 7 3" xfId="5363"/>
    <cellStyle name="60% - Ênfase6 8" xfId="3050"/>
    <cellStyle name="60% - Ênfase6 8 2" xfId="9700"/>
    <cellStyle name="60% - Ênfase6 8 2 2" xfId="12441"/>
    <cellStyle name="60% - Ênfase6 8 3" xfId="5364"/>
    <cellStyle name="60% - Ênfase6 9" xfId="3051"/>
    <cellStyle name="60% - Ênfase6 9 2" xfId="9701"/>
    <cellStyle name="60% - Ênfase6 9 2 2" xfId="12442"/>
    <cellStyle name="60% - Ênfase6 9 3" xfId="5365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0let" xfId="52"/>
    <cellStyle name="b0let 10" xfId="53"/>
    <cellStyle name="b0let 11" xfId="54"/>
    <cellStyle name="b0let 12" xfId="55"/>
    <cellStyle name="b0let 13" xfId="56"/>
    <cellStyle name="b0let 14" xfId="57"/>
    <cellStyle name="b0let 15" xfId="58"/>
    <cellStyle name="b0let 16" xfId="59"/>
    <cellStyle name="b0let 17" xfId="60"/>
    <cellStyle name="b0let 18" xfId="61"/>
    <cellStyle name="b0let 19" xfId="62"/>
    <cellStyle name="b0let 2" xfId="63"/>
    <cellStyle name="b0let 2 2" xfId="64"/>
    <cellStyle name="b0let 2 3" xfId="65"/>
    <cellStyle name="b0let 2 4" xfId="7250"/>
    <cellStyle name="b0let 20" xfId="66"/>
    <cellStyle name="b0let 21" xfId="67"/>
    <cellStyle name="b0let 22" xfId="68"/>
    <cellStyle name="b0let 23" xfId="69"/>
    <cellStyle name="b0let 24" xfId="70"/>
    <cellStyle name="b0let 25" xfId="71"/>
    <cellStyle name="b0let 26" xfId="72"/>
    <cellStyle name="b0let 27" xfId="73"/>
    <cellStyle name="b0let 28" xfId="74"/>
    <cellStyle name="b0let 29" xfId="75"/>
    <cellStyle name="b0let 3" xfId="76"/>
    <cellStyle name="b0let 30" xfId="77"/>
    <cellStyle name="b0let 31" xfId="78"/>
    <cellStyle name="b0let 32" xfId="79"/>
    <cellStyle name="b0let 33" xfId="80"/>
    <cellStyle name="b0let 34" xfId="81"/>
    <cellStyle name="b0let 4" xfId="82"/>
    <cellStyle name="b0let 5" xfId="83"/>
    <cellStyle name="b0let 6" xfId="84"/>
    <cellStyle name="b0let 7" xfId="85"/>
    <cellStyle name="b0let 8" xfId="86"/>
    <cellStyle name="b0let 9" xfId="87"/>
    <cellStyle name="Bad" xfId="8" builtinId="27" customBuiltin="1"/>
    <cellStyle name="Bol-Data" xfId="88"/>
    <cellStyle name="bolet" xfId="89"/>
    <cellStyle name="bolet 2" xfId="90"/>
    <cellStyle name="bolet 2 2" xfId="91"/>
    <cellStyle name="bolet 2 3" xfId="7251"/>
    <cellStyle name="bolet 3" xfId="92"/>
    <cellStyle name="Boletim" xfId="93"/>
    <cellStyle name="Boletim 10" xfId="94"/>
    <cellStyle name="Boletim 11" xfId="95"/>
    <cellStyle name="Boletim 12" xfId="96"/>
    <cellStyle name="Boletim 13" xfId="97"/>
    <cellStyle name="Boletim 14" xfId="98"/>
    <cellStyle name="Boletim 15" xfId="99"/>
    <cellStyle name="Boletim 16" xfId="100"/>
    <cellStyle name="Boletim 17" xfId="101"/>
    <cellStyle name="Boletim 18" xfId="102"/>
    <cellStyle name="Boletim 19" xfId="103"/>
    <cellStyle name="Boletim 2" xfId="104"/>
    <cellStyle name="Boletim 2 2" xfId="105"/>
    <cellStyle name="Boletim 2 3" xfId="106"/>
    <cellStyle name="Boletim 20" xfId="107"/>
    <cellStyle name="Boletim 21" xfId="108"/>
    <cellStyle name="Boletim 22" xfId="109"/>
    <cellStyle name="Boletim 23" xfId="110"/>
    <cellStyle name="Boletim 24" xfId="111"/>
    <cellStyle name="Boletim 25" xfId="112"/>
    <cellStyle name="Boletim 26" xfId="113"/>
    <cellStyle name="Boletim 27" xfId="114"/>
    <cellStyle name="Boletim 28" xfId="115"/>
    <cellStyle name="Boletim 29" xfId="116"/>
    <cellStyle name="Boletim 3" xfId="117"/>
    <cellStyle name="Boletim 30" xfId="118"/>
    <cellStyle name="Boletim 31" xfId="119"/>
    <cellStyle name="Boletim 32" xfId="120"/>
    <cellStyle name="Boletim 33" xfId="121"/>
    <cellStyle name="Boletim 4" xfId="122"/>
    <cellStyle name="Boletim 5" xfId="123"/>
    <cellStyle name="Boletim 6" xfId="124"/>
    <cellStyle name="Boletim 7" xfId="125"/>
    <cellStyle name="Boletim 8" xfId="126"/>
    <cellStyle name="Boletim 9" xfId="127"/>
    <cellStyle name="Bom 10" xfId="3052"/>
    <cellStyle name="Bom 10 2" xfId="9702"/>
    <cellStyle name="Bom 10 2 2" xfId="12443"/>
    <cellStyle name="Bom 10 3" xfId="5366"/>
    <cellStyle name="Bom 11" xfId="3053"/>
    <cellStyle name="Bom 11 2" xfId="9703"/>
    <cellStyle name="Bom 11 2 2" xfId="12444"/>
    <cellStyle name="Bom 11 3" xfId="5367"/>
    <cellStyle name="Bom 12" xfId="3054"/>
    <cellStyle name="Bom 12 2" xfId="9704"/>
    <cellStyle name="Bom 12 2 2" xfId="12445"/>
    <cellStyle name="Bom 12 3" xfId="5368"/>
    <cellStyle name="Bom 13" xfId="3055"/>
    <cellStyle name="Bom 13 2" xfId="9705"/>
    <cellStyle name="Bom 13 2 2" xfId="12446"/>
    <cellStyle name="Bom 13 3" xfId="5369"/>
    <cellStyle name="Bom 14" xfId="3056"/>
    <cellStyle name="Bom 14 2" xfId="9706"/>
    <cellStyle name="Bom 14 2 2" xfId="12447"/>
    <cellStyle name="Bom 14 3" xfId="5370"/>
    <cellStyle name="Bom 15" xfId="3057"/>
    <cellStyle name="Bom 15 2" xfId="9707"/>
    <cellStyle name="Bom 15 2 2" xfId="12448"/>
    <cellStyle name="Bom 15 3" xfId="5371"/>
    <cellStyle name="Bom 16" xfId="3058"/>
    <cellStyle name="Bom 16 2" xfId="9708"/>
    <cellStyle name="Bom 16 2 2" xfId="12449"/>
    <cellStyle name="Bom 16 3" xfId="5372"/>
    <cellStyle name="Bom 17" xfId="3059"/>
    <cellStyle name="Bom 17 2" xfId="9709"/>
    <cellStyle name="Bom 17 2 2" xfId="12450"/>
    <cellStyle name="Bom 17 3" xfId="5373"/>
    <cellStyle name="Bom 18" xfId="3060"/>
    <cellStyle name="Bom 18 2" xfId="9710"/>
    <cellStyle name="Bom 18 2 2" xfId="12451"/>
    <cellStyle name="Bom 18 3" xfId="5374"/>
    <cellStyle name="Bom 19" xfId="3061"/>
    <cellStyle name="Bom 19 2" xfId="9711"/>
    <cellStyle name="Bom 19 2 2" xfId="12452"/>
    <cellStyle name="Bom 19 3" xfId="5375"/>
    <cellStyle name="Bom 2" xfId="1997"/>
    <cellStyle name="Bom 2 2" xfId="8057"/>
    <cellStyle name="Bom 2 2 2" xfId="12453"/>
    <cellStyle name="Bom 2 3" xfId="5376"/>
    <cellStyle name="Bom 20" xfId="3062"/>
    <cellStyle name="Bom 20 2" xfId="9712"/>
    <cellStyle name="Bom 20 2 2" xfId="12454"/>
    <cellStyle name="Bom 20 3" xfId="5377"/>
    <cellStyle name="Bom 21" xfId="3063"/>
    <cellStyle name="Bom 21 2" xfId="9713"/>
    <cellStyle name="Bom 21 2 2" xfId="12455"/>
    <cellStyle name="Bom 21 3" xfId="5378"/>
    <cellStyle name="Bom 22" xfId="3064"/>
    <cellStyle name="Bom 22 2" xfId="9714"/>
    <cellStyle name="Bom 22 2 2" xfId="12456"/>
    <cellStyle name="Bom 22 3" xfId="5379"/>
    <cellStyle name="Bom 23" xfId="3065"/>
    <cellStyle name="Bom 23 2" xfId="9715"/>
    <cellStyle name="Bom 23 2 2" xfId="12457"/>
    <cellStyle name="Bom 23 3" xfId="5380"/>
    <cellStyle name="Bom 24" xfId="3066"/>
    <cellStyle name="Bom 24 2" xfId="9716"/>
    <cellStyle name="Bom 24 2 2" xfId="12458"/>
    <cellStyle name="Bom 24 3" xfId="5381"/>
    <cellStyle name="Bom 25" xfId="3067"/>
    <cellStyle name="Bom 25 2" xfId="9717"/>
    <cellStyle name="Bom 25 2 2" xfId="12459"/>
    <cellStyle name="Bom 25 3" xfId="5382"/>
    <cellStyle name="Bom 26" xfId="3068"/>
    <cellStyle name="Bom 26 2" xfId="9718"/>
    <cellStyle name="Bom 26 2 2" xfId="12460"/>
    <cellStyle name="Bom 26 3" xfId="5383"/>
    <cellStyle name="Bom 27" xfId="3069"/>
    <cellStyle name="Bom 27 2" xfId="9719"/>
    <cellStyle name="Bom 27 2 2" xfId="12461"/>
    <cellStyle name="Bom 27 3" xfId="5384"/>
    <cellStyle name="Bom 28" xfId="3070"/>
    <cellStyle name="Bom 28 2" xfId="9720"/>
    <cellStyle name="Bom 28 2 2" xfId="12462"/>
    <cellStyle name="Bom 28 3" xfId="5385"/>
    <cellStyle name="Bom 29" xfId="3071"/>
    <cellStyle name="Bom 29 2" xfId="9721"/>
    <cellStyle name="Bom 29 2 2" xfId="12463"/>
    <cellStyle name="Bom 29 3" xfId="5386"/>
    <cellStyle name="Bom 3" xfId="1998"/>
    <cellStyle name="Bom 3 2" xfId="8058"/>
    <cellStyle name="Bom 3 2 2" xfId="12464"/>
    <cellStyle name="Bom 3 3" xfId="5387"/>
    <cellStyle name="Bom 30" xfId="3072"/>
    <cellStyle name="Bom 30 2" xfId="9722"/>
    <cellStyle name="Bom 30 2 2" xfId="12465"/>
    <cellStyle name="Bom 30 3" xfId="5388"/>
    <cellStyle name="Bom 31" xfId="3073"/>
    <cellStyle name="Bom 31 2" xfId="9723"/>
    <cellStyle name="Bom 31 2 2" xfId="12466"/>
    <cellStyle name="Bom 31 3" xfId="5389"/>
    <cellStyle name="Bom 32" xfId="3074"/>
    <cellStyle name="Bom 32 2" xfId="9724"/>
    <cellStyle name="Bom 32 2 2" xfId="12467"/>
    <cellStyle name="Bom 32 3" xfId="5390"/>
    <cellStyle name="Bom 33" xfId="3075"/>
    <cellStyle name="Bom 33 2" xfId="9725"/>
    <cellStyle name="Bom 33 2 2" xfId="12468"/>
    <cellStyle name="Bom 33 3" xfId="5391"/>
    <cellStyle name="Bom 34" xfId="3076"/>
    <cellStyle name="Bom 34 2" xfId="9726"/>
    <cellStyle name="Bom 34 2 2" xfId="12469"/>
    <cellStyle name="Bom 34 3" xfId="5392"/>
    <cellStyle name="Bom 35" xfId="3077"/>
    <cellStyle name="Bom 35 2" xfId="9727"/>
    <cellStyle name="Bom 35 2 2" xfId="12470"/>
    <cellStyle name="Bom 35 3" xfId="5393"/>
    <cellStyle name="Bom 36" xfId="3078"/>
    <cellStyle name="Bom 36 2" xfId="9728"/>
    <cellStyle name="Bom 36 2 2" xfId="12471"/>
    <cellStyle name="Bom 36 3" xfId="5394"/>
    <cellStyle name="Bom 37" xfId="3079"/>
    <cellStyle name="Bom 37 2" xfId="9729"/>
    <cellStyle name="Bom 37 2 2" xfId="12472"/>
    <cellStyle name="Bom 37 3" xfId="5395"/>
    <cellStyle name="Bom 38" xfId="3080"/>
    <cellStyle name="Bom 38 2" xfId="9730"/>
    <cellStyle name="Bom 38 2 2" xfId="12473"/>
    <cellStyle name="Bom 38 3" xfId="5396"/>
    <cellStyle name="Bom 39" xfId="3081"/>
    <cellStyle name="Bom 39 2" xfId="9731"/>
    <cellStyle name="Bom 39 2 2" xfId="12474"/>
    <cellStyle name="Bom 39 3" xfId="5397"/>
    <cellStyle name="Bom 4" xfId="1999"/>
    <cellStyle name="Bom 4 2" xfId="3925"/>
    <cellStyle name="Bom 4 2 2" xfId="10519"/>
    <cellStyle name="Bom 4 2 2 2" xfId="12475"/>
    <cellStyle name="Bom 4 2 3" xfId="5399"/>
    <cellStyle name="Bom 4 3" xfId="7252"/>
    <cellStyle name="Bom 4 3 2" xfId="10715"/>
    <cellStyle name="Bom 4 3 2 2" xfId="12476"/>
    <cellStyle name="Bom 4 4" xfId="8059"/>
    <cellStyle name="Bom 4 4 2" xfId="12477"/>
    <cellStyle name="Bom 4 5" xfId="5398"/>
    <cellStyle name="Bom 40" xfId="3082"/>
    <cellStyle name="Bom 40 2" xfId="9732"/>
    <cellStyle name="Bom 40 2 2" xfId="12478"/>
    <cellStyle name="Bom 40 3" xfId="5400"/>
    <cellStyle name="Bom 41" xfId="3083"/>
    <cellStyle name="Bom 41 2" xfId="9733"/>
    <cellStyle name="Bom 41 2 2" xfId="12479"/>
    <cellStyle name="Bom 41 3" xfId="5401"/>
    <cellStyle name="Bom 42" xfId="3084"/>
    <cellStyle name="Bom 42 2" xfId="9734"/>
    <cellStyle name="Bom 42 2 2" xfId="12480"/>
    <cellStyle name="Bom 42 3" xfId="5402"/>
    <cellStyle name="Bom 43" xfId="3085"/>
    <cellStyle name="Bom 43 2" xfId="9735"/>
    <cellStyle name="Bom 43 2 2" xfId="12481"/>
    <cellStyle name="Bom 43 3" xfId="5403"/>
    <cellStyle name="Bom 44" xfId="3086"/>
    <cellStyle name="Bom 44 2" xfId="9736"/>
    <cellStyle name="Bom 44 2 2" xfId="12482"/>
    <cellStyle name="Bom 44 3" xfId="5404"/>
    <cellStyle name="Bom 45" xfId="3087"/>
    <cellStyle name="Bom 45 2" xfId="9737"/>
    <cellStyle name="Bom 45 2 2" xfId="12483"/>
    <cellStyle name="Bom 45 3" xfId="5405"/>
    <cellStyle name="Bom 46" xfId="3088"/>
    <cellStyle name="Bom 46 2" xfId="9738"/>
    <cellStyle name="Bom 46 2 2" xfId="12484"/>
    <cellStyle name="Bom 46 3" xfId="5406"/>
    <cellStyle name="Bom 47" xfId="3089"/>
    <cellStyle name="Bom 47 2" xfId="9739"/>
    <cellStyle name="Bom 47 2 2" xfId="12485"/>
    <cellStyle name="Bom 47 3" xfId="5407"/>
    <cellStyle name="Bom 48" xfId="3090"/>
    <cellStyle name="Bom 48 2" xfId="9740"/>
    <cellStyle name="Bom 48 2 2" xfId="12486"/>
    <cellStyle name="Bom 48 3" xfId="5408"/>
    <cellStyle name="Bom 49" xfId="3091"/>
    <cellStyle name="Bom 49 2" xfId="9741"/>
    <cellStyle name="Bom 49 2 2" xfId="12487"/>
    <cellStyle name="Bom 49 3" xfId="5409"/>
    <cellStyle name="Bom 5" xfId="3092"/>
    <cellStyle name="Bom 5 2" xfId="7253"/>
    <cellStyle name="Bom 5 2 2" xfId="10716"/>
    <cellStyle name="Bom 5 2 2 2" xfId="12488"/>
    <cellStyle name="Bom 5 3" xfId="7254"/>
    <cellStyle name="Bom 5 3 2" xfId="10717"/>
    <cellStyle name="Bom 5 3 2 2" xfId="12489"/>
    <cellStyle name="Bom 5 4" xfId="9742"/>
    <cellStyle name="Bom 5 4 2" xfId="12490"/>
    <cellStyle name="Bom 5 5" xfId="5410"/>
    <cellStyle name="Bom 50" xfId="3093"/>
    <cellStyle name="Bom 50 2" xfId="9743"/>
    <cellStyle name="Bom 50 2 2" xfId="12491"/>
    <cellStyle name="Bom 50 3" xfId="5411"/>
    <cellStyle name="Bom 51" xfId="3094"/>
    <cellStyle name="Bom 51 2" xfId="9744"/>
    <cellStyle name="Bom 51 2 2" xfId="12492"/>
    <cellStyle name="Bom 51 3" xfId="5412"/>
    <cellStyle name="Bom 52" xfId="1996"/>
    <cellStyle name="Bom 52 2" xfId="10718"/>
    <cellStyle name="Bom 52 2 2" xfId="12493"/>
    <cellStyle name="Bom 52 3" xfId="7255"/>
    <cellStyle name="Bom 53" xfId="8056"/>
    <cellStyle name="Bom 53 2" xfId="12494"/>
    <cellStyle name="Bom 6" xfId="3095"/>
    <cellStyle name="Bom 6 2" xfId="9745"/>
    <cellStyle name="Bom 6 2 2" xfId="12495"/>
    <cellStyle name="Bom 6 3" xfId="5413"/>
    <cellStyle name="Bom 7" xfId="3096"/>
    <cellStyle name="Bom 7 2" xfId="9746"/>
    <cellStyle name="Bom 7 2 2" xfId="12496"/>
    <cellStyle name="Bom 7 3" xfId="5414"/>
    <cellStyle name="Bom 8" xfId="3097"/>
    <cellStyle name="Bom 8 2" xfId="9747"/>
    <cellStyle name="Bom 8 2 2" xfId="12497"/>
    <cellStyle name="Bom 8 3" xfId="5415"/>
    <cellStyle name="Bom 9" xfId="3098"/>
    <cellStyle name="Bom 9 2" xfId="9748"/>
    <cellStyle name="Bom 9 2 2" xfId="12498"/>
    <cellStyle name="Bom 9 3" xfId="5416"/>
    <cellStyle name="Cabe‡alho 1" xfId="128"/>
    <cellStyle name="Cabe‡alho 1 10" xfId="129"/>
    <cellStyle name="Cabe‡alho 1 11" xfId="130"/>
    <cellStyle name="Cabe‡alho 1 12" xfId="131"/>
    <cellStyle name="Cabe‡alho 1 13" xfId="132"/>
    <cellStyle name="Cabe‡alho 1 14" xfId="133"/>
    <cellStyle name="Cabe‡alho 1 15" xfId="134"/>
    <cellStyle name="Cabe‡alho 1 16" xfId="135"/>
    <cellStyle name="Cabe‡alho 1 17" xfId="136"/>
    <cellStyle name="Cabe‡alho 1 18" xfId="137"/>
    <cellStyle name="Cabe‡alho 1 19" xfId="138"/>
    <cellStyle name="Cabe‡alho 1 2" xfId="139"/>
    <cellStyle name="Cabe‡alho 1 2 2" xfId="140"/>
    <cellStyle name="Cabe‡alho 1 2 3" xfId="141"/>
    <cellStyle name="Cabe‡alho 1 2 4" xfId="7256"/>
    <cellStyle name="Cabe‡alho 1 20" xfId="142"/>
    <cellStyle name="Cabe‡alho 1 21" xfId="143"/>
    <cellStyle name="Cabe‡alho 1 22" xfId="144"/>
    <cellStyle name="Cabe‡alho 1 23" xfId="145"/>
    <cellStyle name="Cabe‡alho 1 24" xfId="146"/>
    <cellStyle name="Cabe‡alho 1 25" xfId="147"/>
    <cellStyle name="Cabe‡alho 1 26" xfId="148"/>
    <cellStyle name="Cabe‡alho 1 27" xfId="149"/>
    <cellStyle name="Cabe‡alho 1 28" xfId="150"/>
    <cellStyle name="Cabe‡alho 1 29" xfId="151"/>
    <cellStyle name="Cabe‡alho 1 3" xfId="152"/>
    <cellStyle name="Cabe‡alho 1 30" xfId="153"/>
    <cellStyle name="Cabe‡alho 1 31" xfId="154"/>
    <cellStyle name="Cabe‡alho 1 32" xfId="155"/>
    <cellStyle name="Cabe‡alho 1 33" xfId="156"/>
    <cellStyle name="Cabe‡alho 1 34" xfId="157"/>
    <cellStyle name="Cabe‡alho 1 4" xfId="158"/>
    <cellStyle name="Cabe‡alho 1 5" xfId="159"/>
    <cellStyle name="Cabe‡alho 1 6" xfId="160"/>
    <cellStyle name="Cabe‡alho 1 7" xfId="161"/>
    <cellStyle name="Cabe‡alho 1 8" xfId="162"/>
    <cellStyle name="Cabe‡alho 1 9" xfId="163"/>
    <cellStyle name="Cabe‡alho 2" xfId="164"/>
    <cellStyle name="Cabe‡alho 2 10" xfId="165"/>
    <cellStyle name="Cabe‡alho 2 11" xfId="166"/>
    <cellStyle name="Cabe‡alho 2 12" xfId="167"/>
    <cellStyle name="Cabe‡alho 2 13" xfId="168"/>
    <cellStyle name="Cabe‡alho 2 14" xfId="169"/>
    <cellStyle name="Cabe‡alho 2 15" xfId="170"/>
    <cellStyle name="Cabe‡alho 2 16" xfId="171"/>
    <cellStyle name="Cabe‡alho 2 17" xfId="172"/>
    <cellStyle name="Cabe‡alho 2 18" xfId="173"/>
    <cellStyle name="Cabe‡alho 2 19" xfId="174"/>
    <cellStyle name="Cabe‡alho 2 2" xfId="175"/>
    <cellStyle name="Cabe‡alho 2 2 2" xfId="176"/>
    <cellStyle name="Cabe‡alho 2 2 3" xfId="177"/>
    <cellStyle name="Cabe‡alho 2 2 4" xfId="7257"/>
    <cellStyle name="Cabe‡alho 2 20" xfId="178"/>
    <cellStyle name="Cabe‡alho 2 21" xfId="179"/>
    <cellStyle name="Cabe‡alho 2 22" xfId="180"/>
    <cellStyle name="Cabe‡alho 2 23" xfId="181"/>
    <cellStyle name="Cabe‡alho 2 24" xfId="182"/>
    <cellStyle name="Cabe‡alho 2 25" xfId="183"/>
    <cellStyle name="Cabe‡alho 2 26" xfId="184"/>
    <cellStyle name="Cabe‡alho 2 27" xfId="185"/>
    <cellStyle name="Cabe‡alho 2 28" xfId="186"/>
    <cellStyle name="Cabe‡alho 2 29" xfId="187"/>
    <cellStyle name="Cabe‡alho 2 3" xfId="188"/>
    <cellStyle name="Cabe‡alho 2 30" xfId="189"/>
    <cellStyle name="Cabe‡alho 2 31" xfId="190"/>
    <cellStyle name="Cabe‡alho 2 32" xfId="191"/>
    <cellStyle name="Cabe‡alho 2 33" xfId="192"/>
    <cellStyle name="Cabe‡alho 2 34" xfId="193"/>
    <cellStyle name="Cabe‡alho 2 4" xfId="194"/>
    <cellStyle name="Cabe‡alho 2 5" xfId="195"/>
    <cellStyle name="Cabe‡alho 2 6" xfId="196"/>
    <cellStyle name="Cabe‡alho 2 7" xfId="197"/>
    <cellStyle name="Cabe‡alho 2 8" xfId="198"/>
    <cellStyle name="Cabe‡alho 2 9" xfId="199"/>
    <cellStyle name="Cabeçalho 1" xfId="200"/>
    <cellStyle name="Cabeçalho 1 10" xfId="201"/>
    <cellStyle name="Cabeçalho 1 10 2" xfId="8061"/>
    <cellStyle name="Cabeçalho 1 10 2 2" xfId="12499"/>
    <cellStyle name="Cabeçalho 1 10 3" xfId="5418"/>
    <cellStyle name="Cabeçalho 1 11" xfId="202"/>
    <cellStyle name="Cabeçalho 1 11 2" xfId="8062"/>
    <cellStyle name="Cabeçalho 1 11 2 2" xfId="12500"/>
    <cellStyle name="Cabeçalho 1 11 3" xfId="5419"/>
    <cellStyle name="Cabeçalho 1 12" xfId="203"/>
    <cellStyle name="Cabeçalho 1 12 2" xfId="8063"/>
    <cellStyle name="Cabeçalho 1 12 2 2" xfId="12501"/>
    <cellStyle name="Cabeçalho 1 12 3" xfId="5420"/>
    <cellStyle name="Cabeçalho 1 13" xfId="204"/>
    <cellStyle name="Cabeçalho 1 13 2" xfId="8064"/>
    <cellStyle name="Cabeçalho 1 13 2 2" xfId="12502"/>
    <cellStyle name="Cabeçalho 1 13 3" xfId="5421"/>
    <cellStyle name="Cabeçalho 1 14" xfId="205"/>
    <cellStyle name="Cabeçalho 1 14 2" xfId="8065"/>
    <cellStyle name="Cabeçalho 1 14 2 2" xfId="12503"/>
    <cellStyle name="Cabeçalho 1 14 3" xfId="5422"/>
    <cellStyle name="Cabeçalho 1 15" xfId="206"/>
    <cellStyle name="Cabeçalho 1 15 2" xfId="8066"/>
    <cellStyle name="Cabeçalho 1 15 2 2" xfId="12504"/>
    <cellStyle name="Cabeçalho 1 15 3" xfId="5423"/>
    <cellStyle name="Cabeçalho 1 16" xfId="207"/>
    <cellStyle name="Cabeçalho 1 16 2" xfId="8067"/>
    <cellStyle name="Cabeçalho 1 16 2 2" xfId="12505"/>
    <cellStyle name="Cabeçalho 1 16 3" xfId="5424"/>
    <cellStyle name="Cabeçalho 1 17" xfId="208"/>
    <cellStyle name="Cabeçalho 1 17 2" xfId="8068"/>
    <cellStyle name="Cabeçalho 1 17 2 2" xfId="12506"/>
    <cellStyle name="Cabeçalho 1 17 3" xfId="5425"/>
    <cellStyle name="Cabeçalho 1 18" xfId="209"/>
    <cellStyle name="Cabeçalho 1 18 2" xfId="8069"/>
    <cellStyle name="Cabeçalho 1 18 2 2" xfId="12507"/>
    <cellStyle name="Cabeçalho 1 18 3" xfId="5426"/>
    <cellStyle name="Cabeçalho 1 19" xfId="210"/>
    <cellStyle name="Cabeçalho 1 19 2" xfId="8070"/>
    <cellStyle name="Cabeçalho 1 19 2 2" xfId="12508"/>
    <cellStyle name="Cabeçalho 1 19 3" xfId="5427"/>
    <cellStyle name="Cabeçalho 1 2" xfId="211"/>
    <cellStyle name="Cabeçalho 1 2 2" xfId="212"/>
    <cellStyle name="Cabeçalho 1 2 2 2" xfId="8072"/>
    <cellStyle name="Cabeçalho 1 2 2 2 2" xfId="12509"/>
    <cellStyle name="Cabeçalho 1 2 2 3" xfId="5429"/>
    <cellStyle name="Cabeçalho 1 2 3" xfId="213"/>
    <cellStyle name="Cabeçalho 1 2 3 2" xfId="8073"/>
    <cellStyle name="Cabeçalho 1 2 3 2 2" xfId="12510"/>
    <cellStyle name="Cabeçalho 1 2 3 3" xfId="5430"/>
    <cellStyle name="Cabeçalho 1 2 4" xfId="8071"/>
    <cellStyle name="Cabeçalho 1 2 4 2" xfId="12511"/>
    <cellStyle name="Cabeçalho 1 2 5" xfId="5428"/>
    <cellStyle name="Cabeçalho 1 20" xfId="214"/>
    <cellStyle name="Cabeçalho 1 20 2" xfId="8074"/>
    <cellStyle name="Cabeçalho 1 20 2 2" xfId="12512"/>
    <cellStyle name="Cabeçalho 1 20 3" xfId="5431"/>
    <cellStyle name="Cabeçalho 1 21" xfId="215"/>
    <cellStyle name="Cabeçalho 1 21 2" xfId="8075"/>
    <cellStyle name="Cabeçalho 1 21 2 2" xfId="12513"/>
    <cellStyle name="Cabeçalho 1 21 3" xfId="5432"/>
    <cellStyle name="Cabeçalho 1 22" xfId="216"/>
    <cellStyle name="Cabeçalho 1 22 2" xfId="8076"/>
    <cellStyle name="Cabeçalho 1 22 2 2" xfId="12514"/>
    <cellStyle name="Cabeçalho 1 22 3" xfId="5433"/>
    <cellStyle name="Cabeçalho 1 23" xfId="217"/>
    <cellStyle name="Cabeçalho 1 23 2" xfId="8077"/>
    <cellStyle name="Cabeçalho 1 23 2 2" xfId="12515"/>
    <cellStyle name="Cabeçalho 1 23 3" xfId="5434"/>
    <cellStyle name="Cabeçalho 1 24" xfId="218"/>
    <cellStyle name="Cabeçalho 1 24 2" xfId="8078"/>
    <cellStyle name="Cabeçalho 1 24 2 2" xfId="12516"/>
    <cellStyle name="Cabeçalho 1 24 3" xfId="5435"/>
    <cellStyle name="Cabeçalho 1 25" xfId="219"/>
    <cellStyle name="Cabeçalho 1 25 2" xfId="8079"/>
    <cellStyle name="Cabeçalho 1 25 2 2" xfId="12517"/>
    <cellStyle name="Cabeçalho 1 25 3" xfId="5436"/>
    <cellStyle name="Cabeçalho 1 26" xfId="220"/>
    <cellStyle name="Cabeçalho 1 26 2" xfId="8080"/>
    <cellStyle name="Cabeçalho 1 26 2 2" xfId="12518"/>
    <cellStyle name="Cabeçalho 1 26 3" xfId="5437"/>
    <cellStyle name="Cabeçalho 1 27" xfId="221"/>
    <cellStyle name="Cabeçalho 1 27 2" xfId="8081"/>
    <cellStyle name="Cabeçalho 1 27 2 2" xfId="12519"/>
    <cellStyle name="Cabeçalho 1 27 3" xfId="5438"/>
    <cellStyle name="Cabeçalho 1 28" xfId="222"/>
    <cellStyle name="Cabeçalho 1 28 2" xfId="8082"/>
    <cellStyle name="Cabeçalho 1 28 2 2" xfId="12520"/>
    <cellStyle name="Cabeçalho 1 28 3" xfId="5439"/>
    <cellStyle name="Cabeçalho 1 29" xfId="223"/>
    <cellStyle name="Cabeçalho 1 29 2" xfId="8083"/>
    <cellStyle name="Cabeçalho 1 29 2 2" xfId="12521"/>
    <cellStyle name="Cabeçalho 1 29 3" xfId="5440"/>
    <cellStyle name="Cabeçalho 1 3" xfId="224"/>
    <cellStyle name="Cabeçalho 1 3 2" xfId="8084"/>
    <cellStyle name="Cabeçalho 1 3 2 2" xfId="12522"/>
    <cellStyle name="Cabeçalho 1 3 3" xfId="5441"/>
    <cellStyle name="Cabeçalho 1 30" xfId="225"/>
    <cellStyle name="Cabeçalho 1 30 2" xfId="8085"/>
    <cellStyle name="Cabeçalho 1 30 2 2" xfId="12523"/>
    <cellStyle name="Cabeçalho 1 30 3" xfId="5442"/>
    <cellStyle name="Cabeçalho 1 31" xfId="226"/>
    <cellStyle name="Cabeçalho 1 31 2" xfId="8086"/>
    <cellStyle name="Cabeçalho 1 31 2 2" xfId="12524"/>
    <cellStyle name="Cabeçalho 1 31 3" xfId="5443"/>
    <cellStyle name="Cabeçalho 1 32" xfId="227"/>
    <cellStyle name="Cabeçalho 1 32 2" xfId="8087"/>
    <cellStyle name="Cabeçalho 1 32 2 2" xfId="12525"/>
    <cellStyle name="Cabeçalho 1 32 3" xfId="5444"/>
    <cellStyle name="Cabeçalho 1 33" xfId="228"/>
    <cellStyle name="Cabeçalho 1 33 2" xfId="8088"/>
    <cellStyle name="Cabeçalho 1 33 2 2" xfId="12526"/>
    <cellStyle name="Cabeçalho 1 33 3" xfId="5445"/>
    <cellStyle name="Cabeçalho 1 34" xfId="4009"/>
    <cellStyle name="Cabeçalho 1 34 2" xfId="12527"/>
    <cellStyle name="Cabeçalho 1 34 3" xfId="8060"/>
    <cellStyle name="Cabeçalho 1 35" xfId="5417"/>
    <cellStyle name="Cabeçalho 1 4" xfId="229"/>
    <cellStyle name="Cabeçalho 1 4 2" xfId="8089"/>
    <cellStyle name="Cabeçalho 1 4 2 2" xfId="12528"/>
    <cellStyle name="Cabeçalho 1 4 3" xfId="5446"/>
    <cellStyle name="Cabeçalho 1 5" xfId="230"/>
    <cellStyle name="Cabeçalho 1 5 2" xfId="8090"/>
    <cellStyle name="Cabeçalho 1 5 2 2" xfId="12529"/>
    <cellStyle name="Cabeçalho 1 5 3" xfId="5447"/>
    <cellStyle name="Cabeçalho 1 6" xfId="231"/>
    <cellStyle name="Cabeçalho 1 6 2" xfId="8091"/>
    <cellStyle name="Cabeçalho 1 6 2 2" xfId="12530"/>
    <cellStyle name="Cabeçalho 1 6 3" xfId="5448"/>
    <cellStyle name="Cabeçalho 1 7" xfId="232"/>
    <cellStyle name="Cabeçalho 1 7 2" xfId="8092"/>
    <cellStyle name="Cabeçalho 1 7 2 2" xfId="12531"/>
    <cellStyle name="Cabeçalho 1 7 3" xfId="5449"/>
    <cellStyle name="Cabeçalho 1 8" xfId="233"/>
    <cellStyle name="Cabeçalho 1 8 2" xfId="8093"/>
    <cellStyle name="Cabeçalho 1 8 2 2" xfId="12532"/>
    <cellStyle name="Cabeçalho 1 8 3" xfId="5450"/>
    <cellStyle name="Cabeçalho 1 9" xfId="234"/>
    <cellStyle name="Cabeçalho 1 9 2" xfId="8094"/>
    <cellStyle name="Cabeçalho 1 9 2 2" xfId="12533"/>
    <cellStyle name="Cabeçalho 1 9 3" xfId="5451"/>
    <cellStyle name="Cabeçalho 2" xfId="235"/>
    <cellStyle name="Cabeçalho 2 10" xfId="236"/>
    <cellStyle name="Cabeçalho 2 10 2" xfId="8096"/>
    <cellStyle name="Cabeçalho 2 10 2 2" xfId="12534"/>
    <cellStyle name="Cabeçalho 2 10 3" xfId="5453"/>
    <cellStyle name="Cabeçalho 2 11" xfId="237"/>
    <cellStyle name="Cabeçalho 2 11 2" xfId="8097"/>
    <cellStyle name="Cabeçalho 2 11 2 2" xfId="12535"/>
    <cellStyle name="Cabeçalho 2 11 3" xfId="5454"/>
    <cellStyle name="Cabeçalho 2 12" xfId="238"/>
    <cellStyle name="Cabeçalho 2 12 2" xfId="8098"/>
    <cellStyle name="Cabeçalho 2 12 2 2" xfId="12536"/>
    <cellStyle name="Cabeçalho 2 12 3" xfId="5455"/>
    <cellStyle name="Cabeçalho 2 13" xfId="239"/>
    <cellStyle name="Cabeçalho 2 13 2" xfId="8099"/>
    <cellStyle name="Cabeçalho 2 13 2 2" xfId="12537"/>
    <cellStyle name="Cabeçalho 2 13 3" xfId="5456"/>
    <cellStyle name="Cabeçalho 2 14" xfId="240"/>
    <cellStyle name="Cabeçalho 2 14 2" xfId="8100"/>
    <cellStyle name="Cabeçalho 2 14 2 2" xfId="12538"/>
    <cellStyle name="Cabeçalho 2 14 3" xfId="5457"/>
    <cellStyle name="Cabeçalho 2 15" xfId="241"/>
    <cellStyle name="Cabeçalho 2 15 2" xfId="8101"/>
    <cellStyle name="Cabeçalho 2 15 2 2" xfId="12539"/>
    <cellStyle name="Cabeçalho 2 15 3" xfId="5458"/>
    <cellStyle name="Cabeçalho 2 16" xfId="242"/>
    <cellStyle name="Cabeçalho 2 16 2" xfId="8102"/>
    <cellStyle name="Cabeçalho 2 16 2 2" xfId="12540"/>
    <cellStyle name="Cabeçalho 2 16 3" xfId="5459"/>
    <cellStyle name="Cabeçalho 2 17" xfId="243"/>
    <cellStyle name="Cabeçalho 2 17 2" xfId="8103"/>
    <cellStyle name="Cabeçalho 2 17 2 2" xfId="12541"/>
    <cellStyle name="Cabeçalho 2 17 3" xfId="5460"/>
    <cellStyle name="Cabeçalho 2 18" xfId="244"/>
    <cellStyle name="Cabeçalho 2 18 2" xfId="8104"/>
    <cellStyle name="Cabeçalho 2 18 2 2" xfId="12542"/>
    <cellStyle name="Cabeçalho 2 18 3" xfId="5461"/>
    <cellStyle name="Cabeçalho 2 19" xfId="245"/>
    <cellStyle name="Cabeçalho 2 19 2" xfId="8105"/>
    <cellStyle name="Cabeçalho 2 19 2 2" xfId="12543"/>
    <cellStyle name="Cabeçalho 2 19 3" xfId="5462"/>
    <cellStyle name="Cabeçalho 2 2" xfId="246"/>
    <cellStyle name="Cabeçalho 2 2 2" xfId="247"/>
    <cellStyle name="Cabeçalho 2 2 2 2" xfId="8107"/>
    <cellStyle name="Cabeçalho 2 2 2 2 2" xfId="12544"/>
    <cellStyle name="Cabeçalho 2 2 2 3" xfId="5464"/>
    <cellStyle name="Cabeçalho 2 2 3" xfId="248"/>
    <cellStyle name="Cabeçalho 2 2 3 2" xfId="8108"/>
    <cellStyle name="Cabeçalho 2 2 3 2 2" xfId="12545"/>
    <cellStyle name="Cabeçalho 2 2 3 3" xfId="5465"/>
    <cellStyle name="Cabeçalho 2 2 4" xfId="8106"/>
    <cellStyle name="Cabeçalho 2 2 4 2" xfId="12546"/>
    <cellStyle name="Cabeçalho 2 2 5" xfId="5463"/>
    <cellStyle name="Cabeçalho 2 20" xfId="249"/>
    <cellStyle name="Cabeçalho 2 20 2" xfId="8109"/>
    <cellStyle name="Cabeçalho 2 20 2 2" xfId="12547"/>
    <cellStyle name="Cabeçalho 2 20 3" xfId="5466"/>
    <cellStyle name="Cabeçalho 2 21" xfId="250"/>
    <cellStyle name="Cabeçalho 2 21 2" xfId="8110"/>
    <cellStyle name="Cabeçalho 2 21 2 2" xfId="12548"/>
    <cellStyle name="Cabeçalho 2 21 3" xfId="5467"/>
    <cellStyle name="Cabeçalho 2 22" xfId="251"/>
    <cellStyle name="Cabeçalho 2 22 2" xfId="8111"/>
    <cellStyle name="Cabeçalho 2 22 2 2" xfId="12549"/>
    <cellStyle name="Cabeçalho 2 22 3" xfId="5468"/>
    <cellStyle name="Cabeçalho 2 23" xfId="252"/>
    <cellStyle name="Cabeçalho 2 23 2" xfId="8112"/>
    <cellStyle name="Cabeçalho 2 23 2 2" xfId="12550"/>
    <cellStyle name="Cabeçalho 2 23 3" xfId="5469"/>
    <cellStyle name="Cabeçalho 2 24" xfId="253"/>
    <cellStyle name="Cabeçalho 2 24 2" xfId="8113"/>
    <cellStyle name="Cabeçalho 2 24 2 2" xfId="12551"/>
    <cellStyle name="Cabeçalho 2 24 3" xfId="5470"/>
    <cellStyle name="Cabeçalho 2 25" xfId="254"/>
    <cellStyle name="Cabeçalho 2 25 2" xfId="8114"/>
    <cellStyle name="Cabeçalho 2 25 2 2" xfId="12552"/>
    <cellStyle name="Cabeçalho 2 25 3" xfId="5471"/>
    <cellStyle name="Cabeçalho 2 26" xfId="255"/>
    <cellStyle name="Cabeçalho 2 26 2" xfId="8115"/>
    <cellStyle name="Cabeçalho 2 26 2 2" xfId="12553"/>
    <cellStyle name="Cabeçalho 2 26 3" xfId="5472"/>
    <cellStyle name="Cabeçalho 2 27" xfId="256"/>
    <cellStyle name="Cabeçalho 2 27 2" xfId="8116"/>
    <cellStyle name="Cabeçalho 2 27 2 2" xfId="12554"/>
    <cellStyle name="Cabeçalho 2 27 3" xfId="5473"/>
    <cellStyle name="Cabeçalho 2 28" xfId="257"/>
    <cellStyle name="Cabeçalho 2 28 2" xfId="8117"/>
    <cellStyle name="Cabeçalho 2 28 2 2" xfId="12555"/>
    <cellStyle name="Cabeçalho 2 28 3" xfId="5474"/>
    <cellStyle name="Cabeçalho 2 29" xfId="258"/>
    <cellStyle name="Cabeçalho 2 29 2" xfId="8118"/>
    <cellStyle name="Cabeçalho 2 29 2 2" xfId="12556"/>
    <cellStyle name="Cabeçalho 2 29 3" xfId="5475"/>
    <cellStyle name="Cabeçalho 2 3" xfId="259"/>
    <cellStyle name="Cabeçalho 2 3 2" xfId="8119"/>
    <cellStyle name="Cabeçalho 2 3 2 2" xfId="12557"/>
    <cellStyle name="Cabeçalho 2 3 3" xfId="5476"/>
    <cellStyle name="Cabeçalho 2 30" xfId="260"/>
    <cellStyle name="Cabeçalho 2 30 2" xfId="8120"/>
    <cellStyle name="Cabeçalho 2 30 2 2" xfId="12558"/>
    <cellStyle name="Cabeçalho 2 30 3" xfId="5477"/>
    <cellStyle name="Cabeçalho 2 31" xfId="261"/>
    <cellStyle name="Cabeçalho 2 31 2" xfId="8121"/>
    <cellStyle name="Cabeçalho 2 31 2 2" xfId="12559"/>
    <cellStyle name="Cabeçalho 2 31 3" xfId="5478"/>
    <cellStyle name="Cabeçalho 2 32" xfId="262"/>
    <cellStyle name="Cabeçalho 2 32 2" xfId="8122"/>
    <cellStyle name="Cabeçalho 2 32 2 2" xfId="12560"/>
    <cellStyle name="Cabeçalho 2 32 3" xfId="5479"/>
    <cellStyle name="Cabeçalho 2 33" xfId="263"/>
    <cellStyle name="Cabeçalho 2 33 2" xfId="8123"/>
    <cellStyle name="Cabeçalho 2 33 2 2" xfId="12561"/>
    <cellStyle name="Cabeçalho 2 33 3" xfId="5480"/>
    <cellStyle name="Cabeçalho 2 34" xfId="264"/>
    <cellStyle name="Cabeçalho 2 34 2" xfId="8124"/>
    <cellStyle name="Cabeçalho 2 34 2 2" xfId="12562"/>
    <cellStyle name="Cabeçalho 2 34 3" xfId="5481"/>
    <cellStyle name="Cabeçalho 2 35" xfId="4010"/>
    <cellStyle name="Cabeçalho 2 35 2" xfId="12563"/>
    <cellStyle name="Cabeçalho 2 35 3" xfId="8095"/>
    <cellStyle name="Cabeçalho 2 36" xfId="5452"/>
    <cellStyle name="Cabeçalho 2 4" xfId="265"/>
    <cellStyle name="Cabeçalho 2 4 2" xfId="8125"/>
    <cellStyle name="Cabeçalho 2 4 2 2" xfId="12564"/>
    <cellStyle name="Cabeçalho 2 4 3" xfId="5482"/>
    <cellStyle name="Cabeçalho 2 5" xfId="266"/>
    <cellStyle name="Cabeçalho 2 5 2" xfId="8126"/>
    <cellStyle name="Cabeçalho 2 5 2 2" xfId="12565"/>
    <cellStyle name="Cabeçalho 2 5 3" xfId="5483"/>
    <cellStyle name="Cabeçalho 2 6" xfId="267"/>
    <cellStyle name="Cabeçalho 2 6 2" xfId="8127"/>
    <cellStyle name="Cabeçalho 2 6 2 2" xfId="12566"/>
    <cellStyle name="Cabeçalho 2 6 3" xfId="5484"/>
    <cellStyle name="Cabeçalho 2 7" xfId="268"/>
    <cellStyle name="Cabeçalho 2 7 2" xfId="8128"/>
    <cellStyle name="Cabeçalho 2 7 2 2" xfId="12567"/>
    <cellStyle name="Cabeçalho 2 7 3" xfId="5485"/>
    <cellStyle name="Cabeçalho 2 8" xfId="269"/>
    <cellStyle name="Cabeçalho 2 8 2" xfId="8129"/>
    <cellStyle name="Cabeçalho 2 8 2 2" xfId="12568"/>
    <cellStyle name="Cabeçalho 2 8 3" xfId="5486"/>
    <cellStyle name="Cabeçalho 2 9" xfId="270"/>
    <cellStyle name="Cabeçalho 2 9 2" xfId="8130"/>
    <cellStyle name="Cabeçalho 2 9 2 2" xfId="12569"/>
    <cellStyle name="Cabeçalho 2 9 3" xfId="5487"/>
    <cellStyle name="Calculation" xfId="12" builtinId="22" customBuiltin="1"/>
    <cellStyle name="Cálculo 10" xfId="3099"/>
    <cellStyle name="Cálculo 10 2" xfId="9749"/>
    <cellStyle name="Cálculo 10 2 2" xfId="12570"/>
    <cellStyle name="Cálculo 10 3" xfId="5488"/>
    <cellStyle name="Cálculo 11" xfId="3100"/>
    <cellStyle name="Cálculo 11 2" xfId="9750"/>
    <cellStyle name="Cálculo 11 2 2" xfId="12571"/>
    <cellStyle name="Cálculo 11 3" xfId="5489"/>
    <cellStyle name="Cálculo 12" xfId="3101"/>
    <cellStyle name="Cálculo 12 2" xfId="9751"/>
    <cellStyle name="Cálculo 12 2 2" xfId="12572"/>
    <cellStyle name="Cálculo 12 3" xfId="5490"/>
    <cellStyle name="Cálculo 13" xfId="3102"/>
    <cellStyle name="Cálculo 13 2" xfId="9752"/>
    <cellStyle name="Cálculo 13 2 2" xfId="12573"/>
    <cellStyle name="Cálculo 13 3" xfId="5491"/>
    <cellStyle name="Cálculo 14" xfId="3103"/>
    <cellStyle name="Cálculo 14 2" xfId="9753"/>
    <cellStyle name="Cálculo 14 2 2" xfId="12574"/>
    <cellStyle name="Cálculo 14 3" xfId="5492"/>
    <cellStyle name="Cálculo 15" xfId="3104"/>
    <cellStyle name="Cálculo 15 2" xfId="9754"/>
    <cellStyle name="Cálculo 15 2 2" xfId="12575"/>
    <cellStyle name="Cálculo 15 3" xfId="5493"/>
    <cellStyle name="Cálculo 16" xfId="3105"/>
    <cellStyle name="Cálculo 16 2" xfId="9755"/>
    <cellStyle name="Cálculo 16 2 2" xfId="12576"/>
    <cellStyle name="Cálculo 16 3" xfId="5494"/>
    <cellStyle name="Cálculo 17" xfId="3106"/>
    <cellStyle name="Cálculo 17 2" xfId="9756"/>
    <cellStyle name="Cálculo 17 2 2" xfId="12577"/>
    <cellStyle name="Cálculo 17 3" xfId="5495"/>
    <cellStyle name="Cálculo 18" xfId="3107"/>
    <cellStyle name="Cálculo 18 2" xfId="9757"/>
    <cellStyle name="Cálculo 18 2 2" xfId="12578"/>
    <cellStyle name="Cálculo 18 3" xfId="5496"/>
    <cellStyle name="Cálculo 19" xfId="3108"/>
    <cellStyle name="Cálculo 19 2" xfId="9758"/>
    <cellStyle name="Cálculo 19 2 2" xfId="12579"/>
    <cellStyle name="Cálculo 19 3" xfId="5497"/>
    <cellStyle name="Cálculo 2" xfId="2001"/>
    <cellStyle name="Cálculo 2 2" xfId="8132"/>
    <cellStyle name="Cálculo 2 2 2" xfId="12580"/>
    <cellStyle name="Cálculo 2 3" xfId="5498"/>
    <cellStyle name="Cálculo 20" xfId="3109"/>
    <cellStyle name="Cálculo 20 2" xfId="9759"/>
    <cellStyle name="Cálculo 20 2 2" xfId="12581"/>
    <cellStyle name="Cálculo 20 3" xfId="5499"/>
    <cellStyle name="Cálculo 21" xfId="3110"/>
    <cellStyle name="Cálculo 21 2" xfId="9760"/>
    <cellStyle name="Cálculo 21 2 2" xfId="12582"/>
    <cellStyle name="Cálculo 21 3" xfId="5500"/>
    <cellStyle name="Cálculo 22" xfId="3111"/>
    <cellStyle name="Cálculo 22 2" xfId="9761"/>
    <cellStyle name="Cálculo 22 2 2" xfId="12583"/>
    <cellStyle name="Cálculo 22 3" xfId="5501"/>
    <cellStyle name="Cálculo 23" xfId="3112"/>
    <cellStyle name="Cálculo 23 2" xfId="9762"/>
    <cellStyle name="Cálculo 23 2 2" xfId="12584"/>
    <cellStyle name="Cálculo 23 3" xfId="5502"/>
    <cellStyle name="Cálculo 24" xfId="3113"/>
    <cellStyle name="Cálculo 24 2" xfId="9763"/>
    <cellStyle name="Cálculo 24 2 2" xfId="12585"/>
    <cellStyle name="Cálculo 24 3" xfId="5503"/>
    <cellStyle name="Cálculo 25" xfId="3114"/>
    <cellStyle name="Cálculo 25 2" xfId="9764"/>
    <cellStyle name="Cálculo 25 2 2" xfId="12586"/>
    <cellStyle name="Cálculo 25 3" xfId="5504"/>
    <cellStyle name="Cálculo 26" xfId="3115"/>
    <cellStyle name="Cálculo 26 2" xfId="9765"/>
    <cellStyle name="Cálculo 26 2 2" xfId="12587"/>
    <cellStyle name="Cálculo 26 3" xfId="5505"/>
    <cellStyle name="Cálculo 27" xfId="3116"/>
    <cellStyle name="Cálculo 27 2" xfId="9766"/>
    <cellStyle name="Cálculo 27 2 2" xfId="12588"/>
    <cellStyle name="Cálculo 27 3" xfId="5506"/>
    <cellStyle name="Cálculo 28" xfId="3117"/>
    <cellStyle name="Cálculo 28 2" xfId="9767"/>
    <cellStyle name="Cálculo 28 2 2" xfId="12589"/>
    <cellStyle name="Cálculo 28 3" xfId="5507"/>
    <cellStyle name="Cálculo 29" xfId="3118"/>
    <cellStyle name="Cálculo 29 2" xfId="9768"/>
    <cellStyle name="Cálculo 29 2 2" xfId="12590"/>
    <cellStyle name="Cálculo 29 3" xfId="5508"/>
    <cellStyle name="Cálculo 3" xfId="2002"/>
    <cellStyle name="Cálculo 3 2" xfId="8133"/>
    <cellStyle name="Cálculo 3 2 2" xfId="12591"/>
    <cellStyle name="Cálculo 3 3" xfId="5509"/>
    <cellStyle name="Cálculo 30" xfId="3119"/>
    <cellStyle name="Cálculo 30 2" xfId="9769"/>
    <cellStyle name="Cálculo 30 2 2" xfId="12592"/>
    <cellStyle name="Cálculo 30 3" xfId="5510"/>
    <cellStyle name="Cálculo 31" xfId="3120"/>
    <cellStyle name="Cálculo 31 2" xfId="9770"/>
    <cellStyle name="Cálculo 31 2 2" xfId="12593"/>
    <cellStyle name="Cálculo 31 3" xfId="5511"/>
    <cellStyle name="Cálculo 32" xfId="3121"/>
    <cellStyle name="Cálculo 32 2" xfId="9771"/>
    <cellStyle name="Cálculo 32 2 2" xfId="12594"/>
    <cellStyle name="Cálculo 32 3" xfId="5512"/>
    <cellStyle name="Cálculo 33" xfId="3122"/>
    <cellStyle name="Cálculo 33 2" xfId="9772"/>
    <cellStyle name="Cálculo 33 2 2" xfId="12595"/>
    <cellStyle name="Cálculo 33 3" xfId="5513"/>
    <cellStyle name="Cálculo 34" xfId="3123"/>
    <cellStyle name="Cálculo 34 2" xfId="9773"/>
    <cellStyle name="Cálculo 34 2 2" xfId="12596"/>
    <cellStyle name="Cálculo 34 3" xfId="5514"/>
    <cellStyle name="Cálculo 35" xfId="3124"/>
    <cellStyle name="Cálculo 35 2" xfId="9774"/>
    <cellStyle name="Cálculo 35 2 2" xfId="12597"/>
    <cellStyle name="Cálculo 35 3" xfId="5515"/>
    <cellStyle name="Cálculo 36" xfId="3125"/>
    <cellStyle name="Cálculo 36 2" xfId="9775"/>
    <cellStyle name="Cálculo 36 2 2" xfId="12598"/>
    <cellStyle name="Cálculo 36 3" xfId="5516"/>
    <cellStyle name="Cálculo 37" xfId="3126"/>
    <cellStyle name="Cálculo 37 2" xfId="9776"/>
    <cellStyle name="Cálculo 37 2 2" xfId="12599"/>
    <cellStyle name="Cálculo 37 3" xfId="5517"/>
    <cellStyle name="Cálculo 38" xfId="3127"/>
    <cellStyle name="Cálculo 38 2" xfId="9777"/>
    <cellStyle name="Cálculo 38 2 2" xfId="12600"/>
    <cellStyle name="Cálculo 38 3" xfId="5518"/>
    <cellStyle name="Cálculo 39" xfId="3128"/>
    <cellStyle name="Cálculo 39 2" xfId="9778"/>
    <cellStyle name="Cálculo 39 2 2" xfId="12601"/>
    <cellStyle name="Cálculo 39 3" xfId="5519"/>
    <cellStyle name="Cálculo 4" xfId="2003"/>
    <cellStyle name="Cálculo 4 2" xfId="3926"/>
    <cellStyle name="Cálculo 4 2 2" xfId="10520"/>
    <cellStyle name="Cálculo 4 2 2 2" xfId="12602"/>
    <cellStyle name="Cálculo 4 2 3" xfId="5521"/>
    <cellStyle name="Cálculo 4 3" xfId="7258"/>
    <cellStyle name="Cálculo 4 3 2" xfId="10719"/>
    <cellStyle name="Cálculo 4 3 2 2" xfId="12603"/>
    <cellStyle name="Cálculo 4 4" xfId="8134"/>
    <cellStyle name="Cálculo 4 4 2" xfId="12604"/>
    <cellStyle name="Cálculo 4 5" xfId="5520"/>
    <cellStyle name="Cálculo 40" xfId="3129"/>
    <cellStyle name="Cálculo 40 2" xfId="9779"/>
    <cellStyle name="Cálculo 40 2 2" xfId="12605"/>
    <cellStyle name="Cálculo 40 3" xfId="5522"/>
    <cellStyle name="Cálculo 41" xfId="3130"/>
    <cellStyle name="Cálculo 41 2" xfId="9780"/>
    <cellStyle name="Cálculo 41 2 2" xfId="12606"/>
    <cellStyle name="Cálculo 41 3" xfId="5523"/>
    <cellStyle name="Cálculo 42" xfId="3131"/>
    <cellStyle name="Cálculo 42 2" xfId="9781"/>
    <cellStyle name="Cálculo 42 2 2" xfId="12607"/>
    <cellStyle name="Cálculo 42 3" xfId="5524"/>
    <cellStyle name="Cálculo 43" xfId="3132"/>
    <cellStyle name="Cálculo 43 2" xfId="9782"/>
    <cellStyle name="Cálculo 43 2 2" xfId="12608"/>
    <cellStyle name="Cálculo 43 3" xfId="5525"/>
    <cellStyle name="Cálculo 44" xfId="3133"/>
    <cellStyle name="Cálculo 44 2" xfId="9783"/>
    <cellStyle name="Cálculo 44 2 2" xfId="12609"/>
    <cellStyle name="Cálculo 44 3" xfId="5526"/>
    <cellStyle name="Cálculo 45" xfId="3134"/>
    <cellStyle name="Cálculo 45 2" xfId="9784"/>
    <cellStyle name="Cálculo 45 2 2" xfId="12610"/>
    <cellStyle name="Cálculo 45 3" xfId="5527"/>
    <cellStyle name="Cálculo 46" xfId="3135"/>
    <cellStyle name="Cálculo 46 2" xfId="9785"/>
    <cellStyle name="Cálculo 46 2 2" xfId="12611"/>
    <cellStyle name="Cálculo 46 3" xfId="5528"/>
    <cellStyle name="Cálculo 47" xfId="3136"/>
    <cellStyle name="Cálculo 47 2" xfId="9786"/>
    <cellStyle name="Cálculo 47 2 2" xfId="12612"/>
    <cellStyle name="Cálculo 47 3" xfId="5529"/>
    <cellStyle name="Cálculo 48" xfId="3137"/>
    <cellStyle name="Cálculo 48 2" xfId="9787"/>
    <cellStyle name="Cálculo 48 2 2" xfId="12613"/>
    <cellStyle name="Cálculo 48 3" xfId="5530"/>
    <cellStyle name="Cálculo 49" xfId="3138"/>
    <cellStyle name="Cálculo 49 2" xfId="9788"/>
    <cellStyle name="Cálculo 49 2 2" xfId="12614"/>
    <cellStyle name="Cálculo 49 3" xfId="5531"/>
    <cellStyle name="Cálculo 5" xfId="3139"/>
    <cellStyle name="Cálculo 5 2" xfId="7259"/>
    <cellStyle name="Cálculo 5 2 2" xfId="10720"/>
    <cellStyle name="Cálculo 5 2 2 2" xfId="12615"/>
    <cellStyle name="Cálculo 5 3" xfId="7260"/>
    <cellStyle name="Cálculo 5 3 2" xfId="10721"/>
    <cellStyle name="Cálculo 5 3 2 2" xfId="12616"/>
    <cellStyle name="Cálculo 5 4" xfId="9789"/>
    <cellStyle name="Cálculo 5 4 2" xfId="12617"/>
    <cellStyle name="Cálculo 5 5" xfId="5532"/>
    <cellStyle name="Cálculo 50" xfId="3140"/>
    <cellStyle name="Cálculo 50 2" xfId="9790"/>
    <cellStyle name="Cálculo 50 2 2" xfId="12618"/>
    <cellStyle name="Cálculo 50 3" xfId="5533"/>
    <cellStyle name="Cálculo 51" xfId="3141"/>
    <cellStyle name="Cálculo 51 2" xfId="9791"/>
    <cellStyle name="Cálculo 51 2 2" xfId="12619"/>
    <cellStyle name="Cálculo 51 3" xfId="5534"/>
    <cellStyle name="Cálculo 52" xfId="2000"/>
    <cellStyle name="Cálculo 52 2" xfId="10722"/>
    <cellStyle name="Cálculo 52 2 2" xfId="12620"/>
    <cellStyle name="Cálculo 52 3" xfId="7261"/>
    <cellStyle name="Cálculo 53" xfId="8131"/>
    <cellStyle name="Cálculo 53 2" xfId="12621"/>
    <cellStyle name="Cálculo 6" xfId="3142"/>
    <cellStyle name="Cálculo 6 2" xfId="9792"/>
    <cellStyle name="Cálculo 6 2 2" xfId="12622"/>
    <cellStyle name="Cálculo 6 3" xfId="5535"/>
    <cellStyle name="Cálculo 7" xfId="3143"/>
    <cellStyle name="Cálculo 7 2" xfId="9793"/>
    <cellStyle name="Cálculo 7 2 2" xfId="12623"/>
    <cellStyle name="Cálculo 7 3" xfId="5536"/>
    <cellStyle name="Cálculo 8" xfId="3144"/>
    <cellStyle name="Cálculo 8 2" xfId="9794"/>
    <cellStyle name="Cálculo 8 2 2" xfId="12624"/>
    <cellStyle name="Cálculo 8 3" xfId="5537"/>
    <cellStyle name="Cálculo 9" xfId="3145"/>
    <cellStyle name="Cálculo 9 2" xfId="9795"/>
    <cellStyle name="Cálculo 9 2 2" xfId="12625"/>
    <cellStyle name="Cálculo 9 3" xfId="5538"/>
    <cellStyle name="Capítulo" xfId="271"/>
    <cellStyle name="Capítulo 10" xfId="272"/>
    <cellStyle name="Capítulo 11" xfId="273"/>
    <cellStyle name="Capítulo 12" xfId="274"/>
    <cellStyle name="Capítulo 13" xfId="275"/>
    <cellStyle name="Capítulo 14" xfId="276"/>
    <cellStyle name="Capítulo 15" xfId="277"/>
    <cellStyle name="Capítulo 16" xfId="278"/>
    <cellStyle name="Capítulo 17" xfId="279"/>
    <cellStyle name="Capítulo 18" xfId="280"/>
    <cellStyle name="Capítulo 19" xfId="281"/>
    <cellStyle name="Capítulo 2" xfId="282"/>
    <cellStyle name="Capítulo 2 2" xfId="283"/>
    <cellStyle name="Capítulo 2 3" xfId="284"/>
    <cellStyle name="Capítulo 20" xfId="285"/>
    <cellStyle name="Capítulo 21" xfId="286"/>
    <cellStyle name="Capítulo 22" xfId="287"/>
    <cellStyle name="Capítulo 23" xfId="288"/>
    <cellStyle name="Capítulo 24" xfId="289"/>
    <cellStyle name="Capítulo 25" xfId="290"/>
    <cellStyle name="Capítulo 26" xfId="291"/>
    <cellStyle name="Capítulo 27" xfId="292"/>
    <cellStyle name="Capítulo 28" xfId="293"/>
    <cellStyle name="Capítulo 29" xfId="294"/>
    <cellStyle name="Capítulo 3" xfId="295"/>
    <cellStyle name="Capítulo 30" xfId="296"/>
    <cellStyle name="Capítulo 31" xfId="297"/>
    <cellStyle name="Capítulo 32" xfId="298"/>
    <cellStyle name="Capítulo 33" xfId="299"/>
    <cellStyle name="Capítulo 4" xfId="300"/>
    <cellStyle name="Capítulo 5" xfId="301"/>
    <cellStyle name="Capítulo 6" xfId="302"/>
    <cellStyle name="Capítulo 7" xfId="303"/>
    <cellStyle name="Capítulo 8" xfId="304"/>
    <cellStyle name="Capítulo 9" xfId="305"/>
    <cellStyle name="Célula de Verificação 2" xfId="2005"/>
    <cellStyle name="Célula de Verificação 2 2" xfId="7262"/>
    <cellStyle name="Célula de Verificação 2 2 2" xfId="10723"/>
    <cellStyle name="Célula de Verificação 2 2 2 2" xfId="12626"/>
    <cellStyle name="Célula de Verificação 2 3" xfId="7263"/>
    <cellStyle name="Célula de Verificação 2 3 2" xfId="10724"/>
    <cellStyle name="Célula de Verificação 2 3 2 2" xfId="12627"/>
    <cellStyle name="Célula de Verificação 2 4" xfId="8136"/>
    <cellStyle name="Célula de Verificação 2 4 2" xfId="12628"/>
    <cellStyle name="Célula de Verificação 2 5" xfId="5539"/>
    <cellStyle name="Célula de Verificação 3" xfId="2006"/>
    <cellStyle name="Célula de Verificação 3 2" xfId="7264"/>
    <cellStyle name="Célula de Verificação 3 2 2" xfId="10725"/>
    <cellStyle name="Célula de Verificação 3 2 2 2" xfId="12629"/>
    <cellStyle name="Célula de Verificação 3 3" xfId="7265"/>
    <cellStyle name="Célula de Verificação 3 3 2" xfId="10726"/>
    <cellStyle name="Célula de Verificação 3 3 2 2" xfId="12630"/>
    <cellStyle name="Célula de Verificação 3 4" xfId="8137"/>
    <cellStyle name="Célula de Verificação 3 4 2" xfId="12631"/>
    <cellStyle name="Célula de Verificação 3 5" xfId="5540"/>
    <cellStyle name="Célula de Verificação 4" xfId="2007"/>
    <cellStyle name="Célula de Verificação 4 2" xfId="3927"/>
    <cellStyle name="Célula de Verificação 4 2 2" xfId="10521"/>
    <cellStyle name="Célula de Verificação 4 2 2 2" xfId="12632"/>
    <cellStyle name="Célula de Verificação 4 2 3" xfId="5542"/>
    <cellStyle name="Célula de Verificação 4 3" xfId="8138"/>
    <cellStyle name="Célula de Verificação 4 3 2" xfId="12633"/>
    <cellStyle name="Célula de Verificação 4 4" xfId="5541"/>
    <cellStyle name="Célula de Verificação 5" xfId="3146"/>
    <cellStyle name="Célula de Verificação 5 2" xfId="9796"/>
    <cellStyle name="Célula de Verificação 5 2 2" xfId="12634"/>
    <cellStyle name="Célula de Verificação 5 3" xfId="5543"/>
    <cellStyle name="Célula de Verificação 6" xfId="2004"/>
    <cellStyle name="Célula de Verificação 6 2" xfId="12635"/>
    <cellStyle name="Célula de Verificação 6 3" xfId="8135"/>
    <cellStyle name="Célula Vinculada 10" xfId="3147"/>
    <cellStyle name="Célula Vinculada 10 2" xfId="9797"/>
    <cellStyle name="Célula Vinculada 10 2 2" xfId="12636"/>
    <cellStyle name="Célula Vinculada 10 3" xfId="5544"/>
    <cellStyle name="Célula Vinculada 11" xfId="3148"/>
    <cellStyle name="Célula Vinculada 11 2" xfId="9798"/>
    <cellStyle name="Célula Vinculada 11 2 2" xfId="12637"/>
    <cellStyle name="Célula Vinculada 11 3" xfId="5545"/>
    <cellStyle name="Célula Vinculada 12" xfId="3149"/>
    <cellStyle name="Célula Vinculada 12 2" xfId="9799"/>
    <cellStyle name="Célula Vinculada 12 2 2" xfId="12638"/>
    <cellStyle name="Célula Vinculada 12 3" xfId="5546"/>
    <cellStyle name="Célula Vinculada 13" xfId="3150"/>
    <cellStyle name="Célula Vinculada 13 2" xfId="9800"/>
    <cellStyle name="Célula Vinculada 13 2 2" xfId="12639"/>
    <cellStyle name="Célula Vinculada 13 3" xfId="5547"/>
    <cellStyle name="Célula Vinculada 14" xfId="3151"/>
    <cellStyle name="Célula Vinculada 14 2" xfId="9801"/>
    <cellStyle name="Célula Vinculada 14 2 2" xfId="12640"/>
    <cellStyle name="Célula Vinculada 14 3" xfId="5548"/>
    <cellStyle name="Célula Vinculada 15" xfId="3152"/>
    <cellStyle name="Célula Vinculada 15 2" xfId="9802"/>
    <cellStyle name="Célula Vinculada 15 2 2" xfId="12641"/>
    <cellStyle name="Célula Vinculada 15 3" xfId="5549"/>
    <cellStyle name="Célula Vinculada 16" xfId="3153"/>
    <cellStyle name="Célula Vinculada 16 2" xfId="9803"/>
    <cellStyle name="Célula Vinculada 16 2 2" xfId="12642"/>
    <cellStyle name="Célula Vinculada 16 3" xfId="5550"/>
    <cellStyle name="Célula Vinculada 17" xfId="3154"/>
    <cellStyle name="Célula Vinculada 17 2" xfId="9804"/>
    <cellStyle name="Célula Vinculada 17 2 2" xfId="12643"/>
    <cellStyle name="Célula Vinculada 17 3" xfId="5551"/>
    <cellStyle name="Célula Vinculada 18" xfId="3155"/>
    <cellStyle name="Célula Vinculada 18 2" xfId="9805"/>
    <cellStyle name="Célula Vinculada 18 2 2" xfId="12644"/>
    <cellStyle name="Célula Vinculada 18 3" xfId="5552"/>
    <cellStyle name="Célula Vinculada 19" xfId="3156"/>
    <cellStyle name="Célula Vinculada 19 2" xfId="9806"/>
    <cellStyle name="Célula Vinculada 19 2 2" xfId="12645"/>
    <cellStyle name="Célula Vinculada 19 3" xfId="5553"/>
    <cellStyle name="Célula Vinculada 2" xfId="2009"/>
    <cellStyle name="Célula Vinculada 2 2" xfId="8140"/>
    <cellStyle name="Célula Vinculada 2 2 2" xfId="12646"/>
    <cellStyle name="Célula Vinculada 2 3" xfId="5554"/>
    <cellStyle name="Célula Vinculada 20" xfId="3157"/>
    <cellStyle name="Célula Vinculada 20 2" xfId="9807"/>
    <cellStyle name="Célula Vinculada 20 2 2" xfId="12647"/>
    <cellStyle name="Célula Vinculada 20 3" xfId="5555"/>
    <cellStyle name="Célula Vinculada 21" xfId="3158"/>
    <cellStyle name="Célula Vinculada 21 2" xfId="9808"/>
    <cellStyle name="Célula Vinculada 21 2 2" xfId="12648"/>
    <cellStyle name="Célula Vinculada 21 3" xfId="5556"/>
    <cellStyle name="Célula Vinculada 22" xfId="3159"/>
    <cellStyle name="Célula Vinculada 22 2" xfId="9809"/>
    <cellStyle name="Célula Vinculada 22 2 2" xfId="12649"/>
    <cellStyle name="Célula Vinculada 22 3" xfId="5557"/>
    <cellStyle name="Célula Vinculada 23" xfId="3160"/>
    <cellStyle name="Célula Vinculada 23 2" xfId="9810"/>
    <cellStyle name="Célula Vinculada 23 2 2" xfId="12650"/>
    <cellStyle name="Célula Vinculada 23 3" xfId="5558"/>
    <cellStyle name="Célula Vinculada 24" xfId="3161"/>
    <cellStyle name="Célula Vinculada 24 2" xfId="9811"/>
    <cellStyle name="Célula Vinculada 24 2 2" xfId="12651"/>
    <cellStyle name="Célula Vinculada 24 3" xfId="5559"/>
    <cellStyle name="Célula Vinculada 25" xfId="3162"/>
    <cellStyle name="Célula Vinculada 25 2" xfId="9812"/>
    <cellStyle name="Célula Vinculada 25 2 2" xfId="12652"/>
    <cellStyle name="Célula Vinculada 25 3" xfId="5560"/>
    <cellStyle name="Célula Vinculada 26" xfId="3163"/>
    <cellStyle name="Célula Vinculada 26 2" xfId="9813"/>
    <cellStyle name="Célula Vinculada 26 2 2" xfId="12653"/>
    <cellStyle name="Célula Vinculada 26 3" xfId="5561"/>
    <cellStyle name="Célula Vinculada 27" xfId="3164"/>
    <cellStyle name="Célula Vinculada 27 2" xfId="9814"/>
    <cellStyle name="Célula Vinculada 27 2 2" xfId="12654"/>
    <cellStyle name="Célula Vinculada 27 3" xfId="5562"/>
    <cellStyle name="Célula Vinculada 28" xfId="3165"/>
    <cellStyle name="Célula Vinculada 28 2" xfId="9815"/>
    <cellStyle name="Célula Vinculada 28 2 2" xfId="12655"/>
    <cellStyle name="Célula Vinculada 28 3" xfId="5563"/>
    <cellStyle name="Célula Vinculada 29" xfId="3166"/>
    <cellStyle name="Célula Vinculada 29 2" xfId="9816"/>
    <cellStyle name="Célula Vinculada 29 2 2" xfId="12656"/>
    <cellStyle name="Célula Vinculada 29 3" xfId="5564"/>
    <cellStyle name="Célula Vinculada 3" xfId="2010"/>
    <cellStyle name="Célula Vinculada 3 2" xfId="8141"/>
    <cellStyle name="Célula Vinculada 3 2 2" xfId="12657"/>
    <cellStyle name="Célula Vinculada 3 3" xfId="5565"/>
    <cellStyle name="Célula Vinculada 30" xfId="3167"/>
    <cellStyle name="Célula Vinculada 30 2" xfId="9817"/>
    <cellStyle name="Célula Vinculada 30 2 2" xfId="12658"/>
    <cellStyle name="Célula Vinculada 30 3" xfId="5566"/>
    <cellStyle name="Célula Vinculada 31" xfId="3168"/>
    <cellStyle name="Célula Vinculada 31 2" xfId="9818"/>
    <cellStyle name="Célula Vinculada 31 2 2" xfId="12659"/>
    <cellStyle name="Célula Vinculada 31 3" xfId="5567"/>
    <cellStyle name="Célula Vinculada 32" xfId="3169"/>
    <cellStyle name="Célula Vinculada 32 2" xfId="9819"/>
    <cellStyle name="Célula Vinculada 32 2 2" xfId="12660"/>
    <cellStyle name="Célula Vinculada 32 3" xfId="5568"/>
    <cellStyle name="Célula Vinculada 33" xfId="3170"/>
    <cellStyle name="Célula Vinculada 33 2" xfId="9820"/>
    <cellStyle name="Célula Vinculada 33 2 2" xfId="12661"/>
    <cellStyle name="Célula Vinculada 33 3" xfId="5569"/>
    <cellStyle name="Célula Vinculada 34" xfId="3171"/>
    <cellStyle name="Célula Vinculada 34 2" xfId="9821"/>
    <cellStyle name="Célula Vinculada 34 2 2" xfId="12662"/>
    <cellStyle name="Célula Vinculada 34 3" xfId="5570"/>
    <cellStyle name="Célula Vinculada 35" xfId="3172"/>
    <cellStyle name="Célula Vinculada 35 2" xfId="9822"/>
    <cellStyle name="Célula Vinculada 35 2 2" xfId="12663"/>
    <cellStyle name="Célula Vinculada 35 3" xfId="5571"/>
    <cellStyle name="Célula Vinculada 36" xfId="3173"/>
    <cellStyle name="Célula Vinculada 36 2" xfId="9823"/>
    <cellStyle name="Célula Vinculada 36 2 2" xfId="12664"/>
    <cellStyle name="Célula Vinculada 36 3" xfId="5572"/>
    <cellStyle name="Célula Vinculada 37" xfId="3174"/>
    <cellStyle name="Célula Vinculada 37 2" xfId="9824"/>
    <cellStyle name="Célula Vinculada 37 2 2" xfId="12665"/>
    <cellStyle name="Célula Vinculada 37 3" xfId="5573"/>
    <cellStyle name="Célula Vinculada 38" xfId="3175"/>
    <cellStyle name="Célula Vinculada 38 2" xfId="9825"/>
    <cellStyle name="Célula Vinculada 38 2 2" xfId="12666"/>
    <cellStyle name="Célula Vinculada 38 3" xfId="5574"/>
    <cellStyle name="Célula Vinculada 39" xfId="3176"/>
    <cellStyle name="Célula Vinculada 39 2" xfId="9826"/>
    <cellStyle name="Célula Vinculada 39 2 2" xfId="12667"/>
    <cellStyle name="Célula Vinculada 39 3" xfId="5575"/>
    <cellStyle name="Célula Vinculada 4" xfId="2011"/>
    <cellStyle name="Célula Vinculada 4 2" xfId="3928"/>
    <cellStyle name="Célula Vinculada 4 2 2" xfId="10522"/>
    <cellStyle name="Célula Vinculada 4 2 2 2" xfId="12668"/>
    <cellStyle name="Célula Vinculada 4 2 3" xfId="5577"/>
    <cellStyle name="Célula Vinculada 4 3" xfId="7266"/>
    <cellStyle name="Célula Vinculada 4 3 2" xfId="10727"/>
    <cellStyle name="Célula Vinculada 4 3 2 2" xfId="12669"/>
    <cellStyle name="Célula Vinculada 4 4" xfId="8142"/>
    <cellStyle name="Célula Vinculada 4 4 2" xfId="12670"/>
    <cellStyle name="Célula Vinculada 4 5" xfId="5576"/>
    <cellStyle name="Célula Vinculada 40" xfId="3177"/>
    <cellStyle name="Célula Vinculada 40 2" xfId="9827"/>
    <cellStyle name="Célula Vinculada 40 2 2" xfId="12671"/>
    <cellStyle name="Célula Vinculada 40 3" xfId="5578"/>
    <cellStyle name="Célula Vinculada 41" xfId="3178"/>
    <cellStyle name="Célula Vinculada 41 2" xfId="9828"/>
    <cellStyle name="Célula Vinculada 41 2 2" xfId="12672"/>
    <cellStyle name="Célula Vinculada 41 3" xfId="5579"/>
    <cellStyle name="Célula Vinculada 42" xfId="3179"/>
    <cellStyle name="Célula Vinculada 42 2" xfId="9829"/>
    <cellStyle name="Célula Vinculada 42 2 2" xfId="12673"/>
    <cellStyle name="Célula Vinculada 42 3" xfId="5580"/>
    <cellStyle name="Célula Vinculada 43" xfId="3180"/>
    <cellStyle name="Célula Vinculada 43 2" xfId="9830"/>
    <cellStyle name="Célula Vinculada 43 2 2" xfId="12674"/>
    <cellStyle name="Célula Vinculada 43 3" xfId="5581"/>
    <cellStyle name="Célula Vinculada 44" xfId="3181"/>
    <cellStyle name="Célula Vinculada 44 2" xfId="9831"/>
    <cellStyle name="Célula Vinculada 44 2 2" xfId="12675"/>
    <cellStyle name="Célula Vinculada 44 3" xfId="5582"/>
    <cellStyle name="Célula Vinculada 45" xfId="3182"/>
    <cellStyle name="Célula Vinculada 45 2" xfId="9832"/>
    <cellStyle name="Célula Vinculada 45 2 2" xfId="12676"/>
    <cellStyle name="Célula Vinculada 45 3" xfId="5583"/>
    <cellStyle name="Célula Vinculada 46" xfId="3183"/>
    <cellStyle name="Célula Vinculada 46 2" xfId="9833"/>
    <cellStyle name="Célula Vinculada 46 2 2" xfId="12677"/>
    <cellStyle name="Célula Vinculada 46 3" xfId="5584"/>
    <cellStyle name="Célula Vinculada 47" xfId="3184"/>
    <cellStyle name="Célula Vinculada 47 2" xfId="9834"/>
    <cellStyle name="Célula Vinculada 47 2 2" xfId="12678"/>
    <cellStyle name="Célula Vinculada 47 3" xfId="5585"/>
    <cellStyle name="Célula Vinculada 48" xfId="3185"/>
    <cellStyle name="Célula Vinculada 48 2" xfId="9835"/>
    <cellStyle name="Célula Vinculada 48 2 2" xfId="12679"/>
    <cellStyle name="Célula Vinculada 48 3" xfId="5586"/>
    <cellStyle name="Célula Vinculada 49" xfId="3186"/>
    <cellStyle name="Célula Vinculada 49 2" xfId="9836"/>
    <cellStyle name="Célula Vinculada 49 2 2" xfId="12680"/>
    <cellStyle name="Célula Vinculada 49 3" xfId="5587"/>
    <cellStyle name="Célula Vinculada 5" xfId="3187"/>
    <cellStyle name="Célula Vinculada 5 2" xfId="7267"/>
    <cellStyle name="Célula Vinculada 5 2 2" xfId="10728"/>
    <cellStyle name="Célula Vinculada 5 2 2 2" xfId="12681"/>
    <cellStyle name="Célula Vinculada 5 3" xfId="7268"/>
    <cellStyle name="Célula Vinculada 5 3 2" xfId="10729"/>
    <cellStyle name="Célula Vinculada 5 3 2 2" xfId="12682"/>
    <cellStyle name="Célula Vinculada 5 4" xfId="9837"/>
    <cellStyle name="Célula Vinculada 5 4 2" xfId="12683"/>
    <cellStyle name="Célula Vinculada 5 5" xfId="5588"/>
    <cellStyle name="Célula Vinculada 50" xfId="3188"/>
    <cellStyle name="Célula Vinculada 50 2" xfId="9838"/>
    <cellStyle name="Célula Vinculada 50 2 2" xfId="12684"/>
    <cellStyle name="Célula Vinculada 50 3" xfId="5589"/>
    <cellStyle name="Célula Vinculada 51" xfId="3189"/>
    <cellStyle name="Célula Vinculada 51 2" xfId="9839"/>
    <cellStyle name="Célula Vinculada 51 2 2" xfId="12685"/>
    <cellStyle name="Célula Vinculada 51 3" xfId="5590"/>
    <cellStyle name="Célula Vinculada 52" xfId="2008"/>
    <cellStyle name="Célula Vinculada 52 2" xfId="10730"/>
    <cellStyle name="Célula Vinculada 52 2 2" xfId="12686"/>
    <cellStyle name="Célula Vinculada 52 3" xfId="7269"/>
    <cellStyle name="Célula Vinculada 53" xfId="8139"/>
    <cellStyle name="Célula Vinculada 53 2" xfId="12687"/>
    <cellStyle name="Célula Vinculada 6" xfId="3190"/>
    <cellStyle name="Célula Vinculada 6 2" xfId="9840"/>
    <cellStyle name="Célula Vinculada 6 2 2" xfId="12688"/>
    <cellStyle name="Célula Vinculada 6 3" xfId="5591"/>
    <cellStyle name="Célula Vinculada 7" xfId="3191"/>
    <cellStyle name="Célula Vinculada 7 2" xfId="9841"/>
    <cellStyle name="Célula Vinculada 7 2 2" xfId="12689"/>
    <cellStyle name="Célula Vinculada 7 3" xfId="5592"/>
    <cellStyle name="Célula Vinculada 8" xfId="3192"/>
    <cellStyle name="Célula Vinculada 8 2" xfId="9842"/>
    <cellStyle name="Célula Vinculada 8 2 2" xfId="12690"/>
    <cellStyle name="Célula Vinculada 8 3" xfId="5593"/>
    <cellStyle name="Célula Vinculada 9" xfId="3193"/>
    <cellStyle name="Célula Vinculada 9 2" xfId="9843"/>
    <cellStyle name="Célula Vinculada 9 2 2" xfId="12691"/>
    <cellStyle name="Célula Vinculada 9 3" xfId="5594"/>
    <cellStyle name="Check Cell" xfId="14" builtinId="23" customBuiltin="1"/>
    <cellStyle name="Comma" xfId="1" builtinId="3"/>
    <cellStyle name="Comma 10" xfId="306"/>
    <cellStyle name="Comma 10 2" xfId="1351"/>
    <cellStyle name="Comma 10 2 2" xfId="10731"/>
    <cellStyle name="Comma 10 2 2 2" xfId="12692"/>
    <cellStyle name="Comma 10 2 3" xfId="7270"/>
    <cellStyle name="Comma 10 3" xfId="8144"/>
    <cellStyle name="Comma 10 3 2" xfId="12693"/>
    <cellStyle name="Comma 10 4" xfId="5596"/>
    <cellStyle name="Comma 11" xfId="307"/>
    <cellStyle name="Comma 11 2" xfId="1352"/>
    <cellStyle name="Comma 11 2 2" xfId="10732"/>
    <cellStyle name="Comma 11 2 2 2" xfId="12694"/>
    <cellStyle name="Comma 11 2 3" xfId="7271"/>
    <cellStyle name="Comma 11 3" xfId="8145"/>
    <cellStyle name="Comma 11 3 2" xfId="12695"/>
    <cellStyle name="Comma 11 4" xfId="5597"/>
    <cellStyle name="Comma 12" xfId="308"/>
    <cellStyle name="Comma 12 2" xfId="1353"/>
    <cellStyle name="Comma 12 2 2" xfId="10733"/>
    <cellStyle name="Comma 12 2 2 2" xfId="12696"/>
    <cellStyle name="Comma 12 2 3" xfId="7272"/>
    <cellStyle name="Comma 12 3" xfId="8146"/>
    <cellStyle name="Comma 12 3 2" xfId="12697"/>
    <cellStyle name="Comma 12 4" xfId="5598"/>
    <cellStyle name="Comma 13" xfId="309"/>
    <cellStyle name="Comma 13 2" xfId="1354"/>
    <cellStyle name="Comma 13 2 2" xfId="10734"/>
    <cellStyle name="Comma 13 2 2 2" xfId="12698"/>
    <cellStyle name="Comma 13 2 3" xfId="7273"/>
    <cellStyle name="Comma 13 3" xfId="8147"/>
    <cellStyle name="Comma 13 3 2" xfId="12699"/>
    <cellStyle name="Comma 13 4" xfId="5599"/>
    <cellStyle name="Comma 14" xfId="310"/>
    <cellStyle name="Comma 14 2" xfId="1355"/>
    <cellStyle name="Comma 14 2 2" xfId="10735"/>
    <cellStyle name="Comma 14 2 2 2" xfId="12700"/>
    <cellStyle name="Comma 14 2 3" xfId="7274"/>
    <cellStyle name="Comma 14 3" xfId="8148"/>
    <cellStyle name="Comma 14 3 2" xfId="12701"/>
    <cellStyle name="Comma 14 4" xfId="5600"/>
    <cellStyle name="Comma 15" xfId="311"/>
    <cellStyle name="Comma 15 2" xfId="1356"/>
    <cellStyle name="Comma 15 2 2" xfId="10736"/>
    <cellStyle name="Comma 15 2 2 2" xfId="12702"/>
    <cellStyle name="Comma 15 2 3" xfId="7275"/>
    <cellStyle name="Comma 15 3" xfId="8149"/>
    <cellStyle name="Comma 15 3 2" xfId="12703"/>
    <cellStyle name="Comma 15 4" xfId="5601"/>
    <cellStyle name="Comma 16" xfId="312"/>
    <cellStyle name="Comma 16 2" xfId="1357"/>
    <cellStyle name="Comma 16 2 2" xfId="10737"/>
    <cellStyle name="Comma 16 2 2 2" xfId="12704"/>
    <cellStyle name="Comma 16 2 3" xfId="7276"/>
    <cellStyle name="Comma 16 3" xfId="8150"/>
    <cellStyle name="Comma 16 3 2" xfId="12705"/>
    <cellStyle name="Comma 16 4" xfId="5602"/>
    <cellStyle name="Comma 17" xfId="313"/>
    <cellStyle name="Comma 17 2" xfId="1358"/>
    <cellStyle name="Comma 17 2 2" xfId="10738"/>
    <cellStyle name="Comma 17 2 2 2" xfId="12706"/>
    <cellStyle name="Comma 17 2 3" xfId="7277"/>
    <cellStyle name="Comma 17 3" xfId="8151"/>
    <cellStyle name="Comma 17 3 2" xfId="12707"/>
    <cellStyle name="Comma 17 4" xfId="5603"/>
    <cellStyle name="Comma 18" xfId="314"/>
    <cellStyle name="Comma 18 2" xfId="1359"/>
    <cellStyle name="Comma 18 2 2" xfId="10739"/>
    <cellStyle name="Comma 18 2 2 2" xfId="12708"/>
    <cellStyle name="Comma 18 2 3" xfId="7278"/>
    <cellStyle name="Comma 18 3" xfId="8152"/>
    <cellStyle name="Comma 18 3 2" xfId="12709"/>
    <cellStyle name="Comma 18 4" xfId="5604"/>
    <cellStyle name="Comma 19" xfId="315"/>
    <cellStyle name="Comma 19 2" xfId="1360"/>
    <cellStyle name="Comma 19 2 2" xfId="10740"/>
    <cellStyle name="Comma 19 2 2 2" xfId="12710"/>
    <cellStyle name="Comma 19 2 3" xfId="7279"/>
    <cellStyle name="Comma 19 3" xfId="8153"/>
    <cellStyle name="Comma 19 3 2" xfId="12711"/>
    <cellStyle name="Comma 19 4" xfId="5605"/>
    <cellStyle name="Comma 2" xfId="46"/>
    <cellStyle name="Comma 2 2" xfId="317"/>
    <cellStyle name="Comma 2 2 2" xfId="1361"/>
    <cellStyle name="Comma 2 2 2 2" xfId="10741"/>
    <cellStyle name="Comma 2 2 2 2 2" xfId="12712"/>
    <cellStyle name="Comma 2 2 2 3" xfId="7280"/>
    <cellStyle name="Comma 2 2 3" xfId="8155"/>
    <cellStyle name="Comma 2 2 3 2" xfId="12713"/>
    <cellStyle name="Comma 2 2 4" xfId="5607"/>
    <cellStyle name="Comma 2 3" xfId="318"/>
    <cellStyle name="Comma 2 3 2" xfId="1362"/>
    <cellStyle name="Comma 2 3 2 2" xfId="10742"/>
    <cellStyle name="Comma 2 3 2 2 2" xfId="12714"/>
    <cellStyle name="Comma 2 3 2 3" xfId="7281"/>
    <cellStyle name="Comma 2 3 3" xfId="8156"/>
    <cellStyle name="Comma 2 3 3 2" xfId="12715"/>
    <cellStyle name="Comma 2 3 4" xfId="5608"/>
    <cellStyle name="Comma 2 4" xfId="7282"/>
    <cellStyle name="Comma 2 4 2" xfId="10743"/>
    <cellStyle name="Comma 2 4 2 2" xfId="12716"/>
    <cellStyle name="Comma 2 5" xfId="8154"/>
    <cellStyle name="Comma 2 5 2" xfId="12717"/>
    <cellStyle name="Comma 2 6" xfId="5606"/>
    <cellStyle name="Comma 2 7" xfId="316"/>
    <cellStyle name="Comma 20" xfId="319"/>
    <cellStyle name="Comma 20 2" xfId="1363"/>
    <cellStyle name="Comma 20 2 2" xfId="10744"/>
    <cellStyle name="Comma 20 2 2 2" xfId="12718"/>
    <cellStyle name="Comma 20 2 3" xfId="7283"/>
    <cellStyle name="Comma 20 3" xfId="8157"/>
    <cellStyle name="Comma 20 3 2" xfId="12719"/>
    <cellStyle name="Comma 20 4" xfId="5609"/>
    <cellStyle name="Comma 21" xfId="320"/>
    <cellStyle name="Comma 21 2" xfId="1364"/>
    <cellStyle name="Comma 21 2 2" xfId="10745"/>
    <cellStyle name="Comma 21 2 2 2" xfId="12720"/>
    <cellStyle name="Comma 21 2 3" xfId="7284"/>
    <cellStyle name="Comma 21 3" xfId="8158"/>
    <cellStyle name="Comma 21 3 2" xfId="12721"/>
    <cellStyle name="Comma 21 4" xfId="5610"/>
    <cellStyle name="Comma 22" xfId="321"/>
    <cellStyle name="Comma 22 2" xfId="1365"/>
    <cellStyle name="Comma 22 2 2" xfId="10746"/>
    <cellStyle name="Comma 22 2 2 2" xfId="12722"/>
    <cellStyle name="Comma 22 2 3" xfId="7285"/>
    <cellStyle name="Comma 22 3" xfId="8159"/>
    <cellStyle name="Comma 22 3 2" xfId="12723"/>
    <cellStyle name="Comma 22 4" xfId="5611"/>
    <cellStyle name="Comma 23" xfId="322"/>
    <cellStyle name="Comma 23 2" xfId="1366"/>
    <cellStyle name="Comma 23 2 2" xfId="10747"/>
    <cellStyle name="Comma 23 2 2 2" xfId="12724"/>
    <cellStyle name="Comma 23 2 3" xfId="7286"/>
    <cellStyle name="Comma 23 3" xfId="8160"/>
    <cellStyle name="Comma 23 3 2" xfId="12725"/>
    <cellStyle name="Comma 23 4" xfId="5612"/>
    <cellStyle name="Comma 24" xfId="323"/>
    <cellStyle name="Comma 24 2" xfId="1367"/>
    <cellStyle name="Comma 24 2 2" xfId="10748"/>
    <cellStyle name="Comma 24 2 2 2" xfId="12726"/>
    <cellStyle name="Comma 24 2 3" xfId="7287"/>
    <cellStyle name="Comma 24 3" xfId="8161"/>
    <cellStyle name="Comma 24 3 2" xfId="12727"/>
    <cellStyle name="Comma 24 4" xfId="5613"/>
    <cellStyle name="Comma 25" xfId="324"/>
    <cellStyle name="Comma 25 2" xfId="1368"/>
    <cellStyle name="Comma 25 2 2" xfId="10749"/>
    <cellStyle name="Comma 25 2 2 2" xfId="12728"/>
    <cellStyle name="Comma 25 2 3" xfId="7288"/>
    <cellStyle name="Comma 25 3" xfId="8162"/>
    <cellStyle name="Comma 25 3 2" xfId="12729"/>
    <cellStyle name="Comma 25 4" xfId="5614"/>
    <cellStyle name="Comma 26" xfId="325"/>
    <cellStyle name="Comma 26 2" xfId="1369"/>
    <cellStyle name="Comma 26 2 2" xfId="10750"/>
    <cellStyle name="Comma 26 2 2 2" xfId="12730"/>
    <cellStyle name="Comma 26 2 3" xfId="7289"/>
    <cellStyle name="Comma 26 3" xfId="8163"/>
    <cellStyle name="Comma 26 3 2" xfId="12731"/>
    <cellStyle name="Comma 26 4" xfId="5615"/>
    <cellStyle name="Comma 27" xfId="326"/>
    <cellStyle name="Comma 27 2" xfId="1370"/>
    <cellStyle name="Comma 27 2 2" xfId="10751"/>
    <cellStyle name="Comma 27 2 2 2" xfId="12732"/>
    <cellStyle name="Comma 27 2 3" xfId="7290"/>
    <cellStyle name="Comma 27 3" xfId="8164"/>
    <cellStyle name="Comma 27 3 2" xfId="12733"/>
    <cellStyle name="Comma 27 4" xfId="5616"/>
    <cellStyle name="Comma 28" xfId="327"/>
    <cellStyle name="Comma 28 2" xfId="1371"/>
    <cellStyle name="Comma 28 2 2" xfId="10752"/>
    <cellStyle name="Comma 28 2 2 2" xfId="12734"/>
    <cellStyle name="Comma 28 2 3" xfId="7291"/>
    <cellStyle name="Comma 28 3" xfId="8165"/>
    <cellStyle name="Comma 28 3 2" xfId="12735"/>
    <cellStyle name="Comma 28 4" xfId="5617"/>
    <cellStyle name="Comma 29" xfId="328"/>
    <cellStyle name="Comma 29 2" xfId="1372"/>
    <cellStyle name="Comma 29 2 2" xfId="10753"/>
    <cellStyle name="Comma 29 2 2 2" xfId="12736"/>
    <cellStyle name="Comma 29 2 3" xfId="7292"/>
    <cellStyle name="Comma 29 3" xfId="8166"/>
    <cellStyle name="Comma 29 3 2" xfId="12737"/>
    <cellStyle name="Comma 29 4" xfId="5618"/>
    <cellStyle name="Comma 3" xfId="329"/>
    <cellStyle name="Comma 3 2" xfId="1373"/>
    <cellStyle name="Comma 3 2 2" xfId="10754"/>
    <cellStyle name="Comma 3 2 2 2" xfId="12738"/>
    <cellStyle name="Comma 3 2 3" xfId="7293"/>
    <cellStyle name="Comma 3 3" xfId="8167"/>
    <cellStyle name="Comma 3 3 2" xfId="12739"/>
    <cellStyle name="Comma 3 4" xfId="5619"/>
    <cellStyle name="Comma 30" xfId="330"/>
    <cellStyle name="Comma 30 2" xfId="1374"/>
    <cellStyle name="Comma 30 2 2" xfId="10755"/>
    <cellStyle name="Comma 30 2 2 2" xfId="12740"/>
    <cellStyle name="Comma 30 2 3" xfId="7294"/>
    <cellStyle name="Comma 30 3" xfId="8168"/>
    <cellStyle name="Comma 30 3 2" xfId="12741"/>
    <cellStyle name="Comma 30 4" xfId="5620"/>
    <cellStyle name="Comma 31" xfId="331"/>
    <cellStyle name="Comma 31 2" xfId="1375"/>
    <cellStyle name="Comma 31 2 2" xfId="10756"/>
    <cellStyle name="Comma 31 2 2 2" xfId="12742"/>
    <cellStyle name="Comma 31 2 3" xfId="7295"/>
    <cellStyle name="Comma 31 3" xfId="8169"/>
    <cellStyle name="Comma 31 3 2" xfId="12743"/>
    <cellStyle name="Comma 31 4" xfId="5621"/>
    <cellStyle name="Comma 32" xfId="332"/>
    <cellStyle name="Comma 32 2" xfId="1376"/>
    <cellStyle name="Comma 32 2 2" xfId="10757"/>
    <cellStyle name="Comma 32 2 2 2" xfId="12744"/>
    <cellStyle name="Comma 32 2 3" xfId="7296"/>
    <cellStyle name="Comma 32 3" xfId="8170"/>
    <cellStyle name="Comma 32 3 2" xfId="12745"/>
    <cellStyle name="Comma 32 4" xfId="5622"/>
    <cellStyle name="Comma 33" xfId="333"/>
    <cellStyle name="Comma 33 2" xfId="1377"/>
    <cellStyle name="Comma 33 2 2" xfId="10758"/>
    <cellStyle name="Comma 33 2 2 2" xfId="12746"/>
    <cellStyle name="Comma 33 2 3" xfId="7297"/>
    <cellStyle name="Comma 33 3" xfId="8171"/>
    <cellStyle name="Comma 33 3 2" xfId="12747"/>
    <cellStyle name="Comma 33 4" xfId="5623"/>
    <cellStyle name="Comma 34" xfId="334"/>
    <cellStyle name="Comma 34 2" xfId="1378"/>
    <cellStyle name="Comma 34 2 2" xfId="10759"/>
    <cellStyle name="Comma 34 2 2 2" xfId="12748"/>
    <cellStyle name="Comma 34 2 3" xfId="7298"/>
    <cellStyle name="Comma 34 3" xfId="8172"/>
    <cellStyle name="Comma 34 3 2" xfId="12749"/>
    <cellStyle name="Comma 34 4" xfId="5624"/>
    <cellStyle name="Comma 35" xfId="4043"/>
    <cellStyle name="Comma 35 2" xfId="4272"/>
    <cellStyle name="Comma 35 2 2" xfId="12750"/>
    <cellStyle name="Comma 35 2 3" xfId="10760"/>
    <cellStyle name="Comma 35 3" xfId="7299"/>
    <cellStyle name="Comma 36" xfId="8143"/>
    <cellStyle name="Comma 36 2" xfId="12751"/>
    <cellStyle name="Comma 37" xfId="5595"/>
    <cellStyle name="Comma 38" xfId="14802"/>
    <cellStyle name="Comma 39" xfId="14810"/>
    <cellStyle name="Comma 4" xfId="335"/>
    <cellStyle name="Comma 4 2" xfId="1379"/>
    <cellStyle name="Comma 4 2 2" xfId="10761"/>
    <cellStyle name="Comma 4 2 2 2" xfId="12752"/>
    <cellStyle name="Comma 4 2 3" xfId="7300"/>
    <cellStyle name="Comma 4 3" xfId="8173"/>
    <cellStyle name="Comma 4 3 2" xfId="12753"/>
    <cellStyle name="Comma 4 4" xfId="5625"/>
    <cellStyle name="Comma 40" xfId="14808"/>
    <cellStyle name="Comma 41" xfId="14801"/>
    <cellStyle name="Comma 42" xfId="14805"/>
    <cellStyle name="Comma 43" xfId="14812"/>
    <cellStyle name="Comma 43 2" xfId="16119"/>
    <cellStyle name="Comma 44" xfId="15156"/>
    <cellStyle name="Comma 45" xfId="15245"/>
    <cellStyle name="Comma 46" xfId="15143"/>
    <cellStyle name="Comma 47" xfId="15155"/>
    <cellStyle name="Comma 48" xfId="15170"/>
    <cellStyle name="Comma 49" xfId="15239"/>
    <cellStyle name="Comma 5" xfId="336"/>
    <cellStyle name="Comma 5 2" xfId="1380"/>
    <cellStyle name="Comma 5 2 2" xfId="10762"/>
    <cellStyle name="Comma 5 2 2 2" xfId="12754"/>
    <cellStyle name="Comma 5 2 3" xfId="7301"/>
    <cellStyle name="Comma 5 3" xfId="8174"/>
    <cellStyle name="Comma 5 3 2" xfId="12755"/>
    <cellStyle name="Comma 5 4" xfId="5626"/>
    <cellStyle name="Comma 6" xfId="337"/>
    <cellStyle name="Comma 6 2" xfId="1381"/>
    <cellStyle name="Comma 6 2 2" xfId="10763"/>
    <cellStyle name="Comma 6 2 2 2" xfId="12756"/>
    <cellStyle name="Comma 6 2 3" xfId="7302"/>
    <cellStyle name="Comma 6 3" xfId="8175"/>
    <cellStyle name="Comma 6 3 2" xfId="12757"/>
    <cellStyle name="Comma 6 4" xfId="5627"/>
    <cellStyle name="Comma 7" xfId="338"/>
    <cellStyle name="Comma 7 2" xfId="1382"/>
    <cellStyle name="Comma 7 2 2" xfId="10764"/>
    <cellStyle name="Comma 7 2 2 2" xfId="12758"/>
    <cellStyle name="Comma 7 2 3" xfId="7303"/>
    <cellStyle name="Comma 7 3" xfId="8176"/>
    <cellStyle name="Comma 7 3 2" xfId="12759"/>
    <cellStyle name="Comma 7 4" xfId="5628"/>
    <cellStyle name="Comma 8" xfId="339"/>
    <cellStyle name="Comma 8 2" xfId="1383"/>
    <cellStyle name="Comma 8 2 2" xfId="10765"/>
    <cellStyle name="Comma 8 2 2 2" xfId="12760"/>
    <cellStyle name="Comma 8 2 3" xfId="7304"/>
    <cellStyle name="Comma 8 3" xfId="8177"/>
    <cellStyle name="Comma 8 3 2" xfId="12761"/>
    <cellStyle name="Comma 8 4" xfId="5629"/>
    <cellStyle name="Comma 9" xfId="340"/>
    <cellStyle name="Comma 9 2" xfId="1384"/>
    <cellStyle name="Comma 9 2 2" xfId="10766"/>
    <cellStyle name="Comma 9 2 2 2" xfId="12762"/>
    <cellStyle name="Comma 9 2 3" xfId="7305"/>
    <cellStyle name="Comma 9 3" xfId="8178"/>
    <cellStyle name="Comma 9 3 2" xfId="12763"/>
    <cellStyle name="Comma 9 4" xfId="5630"/>
    <cellStyle name="Comma0" xfId="341"/>
    <cellStyle name="Comma0 10" xfId="342"/>
    <cellStyle name="Comma0 10 2" xfId="1385"/>
    <cellStyle name="Comma0 10 2 2" xfId="10767"/>
    <cellStyle name="Comma0 10 2 2 2" xfId="12764"/>
    <cellStyle name="Comma0 10 2 3" xfId="7306"/>
    <cellStyle name="Comma0 10 3" xfId="8180"/>
    <cellStyle name="Comma0 10 3 2" xfId="12765"/>
    <cellStyle name="Comma0 10 4" xfId="5632"/>
    <cellStyle name="Comma0 11" xfId="343"/>
    <cellStyle name="Comma0 11 2" xfId="1386"/>
    <cellStyle name="Comma0 11 2 2" xfId="10768"/>
    <cellStyle name="Comma0 11 2 2 2" xfId="12766"/>
    <cellStyle name="Comma0 11 2 3" xfId="7307"/>
    <cellStyle name="Comma0 11 3" xfId="8181"/>
    <cellStyle name="Comma0 11 3 2" xfId="12767"/>
    <cellStyle name="Comma0 11 4" xfId="5633"/>
    <cellStyle name="Comma0 12" xfId="344"/>
    <cellStyle name="Comma0 12 2" xfId="1387"/>
    <cellStyle name="Comma0 12 2 2" xfId="10769"/>
    <cellStyle name="Comma0 12 2 2 2" xfId="12768"/>
    <cellStyle name="Comma0 12 2 3" xfId="7308"/>
    <cellStyle name="Comma0 12 3" xfId="8182"/>
    <cellStyle name="Comma0 12 3 2" xfId="12769"/>
    <cellStyle name="Comma0 12 4" xfId="5634"/>
    <cellStyle name="Comma0 13" xfId="345"/>
    <cellStyle name="Comma0 13 2" xfId="1388"/>
    <cellStyle name="Comma0 13 2 2" xfId="10770"/>
    <cellStyle name="Comma0 13 2 2 2" xfId="12770"/>
    <cellStyle name="Comma0 13 2 3" xfId="7309"/>
    <cellStyle name="Comma0 13 3" xfId="8183"/>
    <cellStyle name="Comma0 13 3 2" xfId="12771"/>
    <cellStyle name="Comma0 13 4" xfId="5635"/>
    <cellStyle name="Comma0 14" xfId="346"/>
    <cellStyle name="Comma0 14 2" xfId="1389"/>
    <cellStyle name="Comma0 14 2 2" xfId="10771"/>
    <cellStyle name="Comma0 14 2 2 2" xfId="12772"/>
    <cellStyle name="Comma0 14 2 3" xfId="7310"/>
    <cellStyle name="Comma0 14 3" xfId="8184"/>
    <cellStyle name="Comma0 14 3 2" xfId="12773"/>
    <cellStyle name="Comma0 14 4" xfId="5636"/>
    <cellStyle name="Comma0 15" xfId="347"/>
    <cellStyle name="Comma0 15 2" xfId="1390"/>
    <cellStyle name="Comma0 15 2 2" xfId="10772"/>
    <cellStyle name="Comma0 15 2 2 2" xfId="12774"/>
    <cellStyle name="Comma0 15 2 3" xfId="7311"/>
    <cellStyle name="Comma0 15 3" xfId="8185"/>
    <cellStyle name="Comma0 15 3 2" xfId="12775"/>
    <cellStyle name="Comma0 15 4" xfId="5637"/>
    <cellStyle name="Comma0 16" xfId="348"/>
    <cellStyle name="Comma0 16 2" xfId="1391"/>
    <cellStyle name="Comma0 16 2 2" xfId="10773"/>
    <cellStyle name="Comma0 16 2 2 2" xfId="12776"/>
    <cellStyle name="Comma0 16 2 3" xfId="7312"/>
    <cellStyle name="Comma0 16 3" xfId="8186"/>
    <cellStyle name="Comma0 16 3 2" xfId="12777"/>
    <cellStyle name="Comma0 16 4" xfId="5638"/>
    <cellStyle name="Comma0 17" xfId="349"/>
    <cellStyle name="Comma0 17 2" xfId="1392"/>
    <cellStyle name="Comma0 17 2 2" xfId="10774"/>
    <cellStyle name="Comma0 17 2 2 2" xfId="12778"/>
    <cellStyle name="Comma0 17 2 3" xfId="7313"/>
    <cellStyle name="Comma0 17 3" xfId="8187"/>
    <cellStyle name="Comma0 17 3 2" xfId="12779"/>
    <cellStyle name="Comma0 17 4" xfId="5639"/>
    <cellStyle name="Comma0 18" xfId="350"/>
    <cellStyle name="Comma0 18 2" xfId="1393"/>
    <cellStyle name="Comma0 18 2 2" xfId="10775"/>
    <cellStyle name="Comma0 18 2 2 2" xfId="12780"/>
    <cellStyle name="Comma0 18 2 3" xfId="7314"/>
    <cellStyle name="Comma0 18 3" xfId="8188"/>
    <cellStyle name="Comma0 18 3 2" xfId="12781"/>
    <cellStyle name="Comma0 18 4" xfId="5640"/>
    <cellStyle name="Comma0 19" xfId="351"/>
    <cellStyle name="Comma0 19 2" xfId="1394"/>
    <cellStyle name="Comma0 19 2 2" xfId="10776"/>
    <cellStyle name="Comma0 19 2 2 2" xfId="12782"/>
    <cellStyle name="Comma0 19 2 3" xfId="7315"/>
    <cellStyle name="Comma0 19 3" xfId="8189"/>
    <cellStyle name="Comma0 19 3 2" xfId="12783"/>
    <cellStyle name="Comma0 19 4" xfId="5641"/>
    <cellStyle name="Comma0 2" xfId="352"/>
    <cellStyle name="Comma0 2 2" xfId="353"/>
    <cellStyle name="Comma0 2 2 2" xfId="1395"/>
    <cellStyle name="Comma0 2 2 2 2" xfId="10777"/>
    <cellStyle name="Comma0 2 2 2 2 2" xfId="12784"/>
    <cellStyle name="Comma0 2 2 2 3" xfId="7316"/>
    <cellStyle name="Comma0 2 2 3" xfId="8191"/>
    <cellStyle name="Comma0 2 2 3 2" xfId="12785"/>
    <cellStyle name="Comma0 2 2 4" xfId="5643"/>
    <cellStyle name="Comma0 2 3" xfId="354"/>
    <cellStyle name="Comma0 2 3 2" xfId="1396"/>
    <cellStyle name="Comma0 2 3 2 2" xfId="10778"/>
    <cellStyle name="Comma0 2 3 2 2 2" xfId="12786"/>
    <cellStyle name="Comma0 2 3 2 3" xfId="7317"/>
    <cellStyle name="Comma0 2 3 3" xfId="8192"/>
    <cellStyle name="Comma0 2 3 3 2" xfId="12787"/>
    <cellStyle name="Comma0 2 3 4" xfId="5644"/>
    <cellStyle name="Comma0 2 4" xfId="7318"/>
    <cellStyle name="Comma0 2 4 2" xfId="10779"/>
    <cellStyle name="Comma0 2 4 2 2" xfId="12788"/>
    <cellStyle name="Comma0 2 5" xfId="8190"/>
    <cellStyle name="Comma0 2 5 2" xfId="12789"/>
    <cellStyle name="Comma0 2 6" xfId="5642"/>
    <cellStyle name="Comma0 20" xfId="355"/>
    <cellStyle name="Comma0 20 2" xfId="1397"/>
    <cellStyle name="Comma0 20 2 2" xfId="10780"/>
    <cellStyle name="Comma0 20 2 2 2" xfId="12790"/>
    <cellStyle name="Comma0 20 2 3" xfId="7319"/>
    <cellStyle name="Comma0 20 3" xfId="8193"/>
    <cellStyle name="Comma0 20 3 2" xfId="12791"/>
    <cellStyle name="Comma0 20 4" xfId="5645"/>
    <cellStyle name="Comma0 21" xfId="356"/>
    <cellStyle name="Comma0 21 2" xfId="1398"/>
    <cellStyle name="Comma0 21 2 2" xfId="10781"/>
    <cellStyle name="Comma0 21 2 2 2" xfId="12792"/>
    <cellStyle name="Comma0 21 2 3" xfId="7320"/>
    <cellStyle name="Comma0 21 3" xfId="8194"/>
    <cellStyle name="Comma0 21 3 2" xfId="12793"/>
    <cellStyle name="Comma0 21 4" xfId="5646"/>
    <cellStyle name="Comma0 22" xfId="357"/>
    <cellStyle name="Comma0 22 2" xfId="1399"/>
    <cellStyle name="Comma0 22 2 2" xfId="10782"/>
    <cellStyle name="Comma0 22 2 2 2" xfId="12794"/>
    <cellStyle name="Comma0 22 2 3" xfId="7321"/>
    <cellStyle name="Comma0 22 3" xfId="8195"/>
    <cellStyle name="Comma0 22 3 2" xfId="12795"/>
    <cellStyle name="Comma0 22 4" xfId="5647"/>
    <cellStyle name="Comma0 23" xfId="358"/>
    <cellStyle name="Comma0 23 2" xfId="1400"/>
    <cellStyle name="Comma0 23 2 2" xfId="10783"/>
    <cellStyle name="Comma0 23 2 2 2" xfId="12796"/>
    <cellStyle name="Comma0 23 2 3" xfId="7322"/>
    <cellStyle name="Comma0 23 3" xfId="8196"/>
    <cellStyle name="Comma0 23 3 2" xfId="12797"/>
    <cellStyle name="Comma0 23 4" xfId="5648"/>
    <cellStyle name="Comma0 24" xfId="359"/>
    <cellStyle name="Comma0 24 2" xfId="1401"/>
    <cellStyle name="Comma0 24 2 2" xfId="10784"/>
    <cellStyle name="Comma0 24 2 2 2" xfId="12798"/>
    <cellStyle name="Comma0 24 2 3" xfId="7323"/>
    <cellStyle name="Comma0 24 3" xfId="8197"/>
    <cellStyle name="Comma0 24 3 2" xfId="12799"/>
    <cellStyle name="Comma0 24 4" xfId="5649"/>
    <cellStyle name="Comma0 25" xfId="360"/>
    <cellStyle name="Comma0 25 2" xfId="1402"/>
    <cellStyle name="Comma0 25 2 2" xfId="10785"/>
    <cellStyle name="Comma0 25 2 2 2" xfId="12800"/>
    <cellStyle name="Comma0 25 2 3" xfId="7324"/>
    <cellStyle name="Comma0 25 3" xfId="8198"/>
    <cellStyle name="Comma0 25 3 2" xfId="12801"/>
    <cellStyle name="Comma0 25 4" xfId="5650"/>
    <cellStyle name="Comma0 26" xfId="361"/>
    <cellStyle name="Comma0 26 2" xfId="1403"/>
    <cellStyle name="Comma0 26 2 2" xfId="10786"/>
    <cellStyle name="Comma0 26 2 2 2" xfId="12802"/>
    <cellStyle name="Comma0 26 2 3" xfId="7325"/>
    <cellStyle name="Comma0 26 3" xfId="8199"/>
    <cellStyle name="Comma0 26 3 2" xfId="12803"/>
    <cellStyle name="Comma0 26 4" xfId="5651"/>
    <cellStyle name="Comma0 27" xfId="362"/>
    <cellStyle name="Comma0 27 2" xfId="1404"/>
    <cellStyle name="Comma0 27 2 2" xfId="10787"/>
    <cellStyle name="Comma0 27 2 2 2" xfId="12804"/>
    <cellStyle name="Comma0 27 2 3" xfId="7326"/>
    <cellStyle name="Comma0 27 3" xfId="8200"/>
    <cellStyle name="Comma0 27 3 2" xfId="12805"/>
    <cellStyle name="Comma0 27 4" xfId="5652"/>
    <cellStyle name="Comma0 28" xfId="363"/>
    <cellStyle name="Comma0 28 2" xfId="1405"/>
    <cellStyle name="Comma0 28 2 2" xfId="10788"/>
    <cellStyle name="Comma0 28 2 2 2" xfId="12806"/>
    <cellStyle name="Comma0 28 2 3" xfId="7327"/>
    <cellStyle name="Comma0 28 3" xfId="8201"/>
    <cellStyle name="Comma0 28 3 2" xfId="12807"/>
    <cellStyle name="Comma0 28 4" xfId="5653"/>
    <cellStyle name="Comma0 29" xfId="364"/>
    <cellStyle name="Comma0 29 2" xfId="1406"/>
    <cellStyle name="Comma0 29 2 2" xfId="10789"/>
    <cellStyle name="Comma0 29 2 2 2" xfId="12808"/>
    <cellStyle name="Comma0 29 2 3" xfId="7328"/>
    <cellStyle name="Comma0 29 3" xfId="8202"/>
    <cellStyle name="Comma0 29 3 2" xfId="12809"/>
    <cellStyle name="Comma0 29 4" xfId="5654"/>
    <cellStyle name="Comma0 3" xfId="365"/>
    <cellStyle name="Comma0 3 2" xfId="1407"/>
    <cellStyle name="Comma0 3 2 2" xfId="10790"/>
    <cellStyle name="Comma0 3 2 2 2" xfId="12810"/>
    <cellStyle name="Comma0 3 2 3" xfId="7329"/>
    <cellStyle name="Comma0 3 3" xfId="8203"/>
    <cellStyle name="Comma0 3 3 2" xfId="12811"/>
    <cellStyle name="Comma0 3 4" xfId="5655"/>
    <cellStyle name="Comma0 30" xfId="366"/>
    <cellStyle name="Comma0 30 2" xfId="1408"/>
    <cellStyle name="Comma0 30 2 2" xfId="10791"/>
    <cellStyle name="Comma0 30 2 2 2" xfId="12812"/>
    <cellStyle name="Comma0 30 2 3" xfId="7330"/>
    <cellStyle name="Comma0 30 3" xfId="8204"/>
    <cellStyle name="Comma0 30 3 2" xfId="12813"/>
    <cellStyle name="Comma0 30 4" xfId="5656"/>
    <cellStyle name="Comma0 31" xfId="367"/>
    <cellStyle name="Comma0 31 2" xfId="1409"/>
    <cellStyle name="Comma0 31 2 2" xfId="10792"/>
    <cellStyle name="Comma0 31 2 2 2" xfId="12814"/>
    <cellStyle name="Comma0 31 2 3" xfId="7331"/>
    <cellStyle name="Comma0 31 3" xfId="8205"/>
    <cellStyle name="Comma0 31 3 2" xfId="12815"/>
    <cellStyle name="Comma0 31 4" xfId="5657"/>
    <cellStyle name="Comma0 32" xfId="368"/>
    <cellStyle name="Comma0 32 2" xfId="1410"/>
    <cellStyle name="Comma0 32 2 2" xfId="10793"/>
    <cellStyle name="Comma0 32 2 2 2" xfId="12816"/>
    <cellStyle name="Comma0 32 2 3" xfId="7332"/>
    <cellStyle name="Comma0 32 3" xfId="8206"/>
    <cellStyle name="Comma0 32 3 2" xfId="12817"/>
    <cellStyle name="Comma0 32 4" xfId="5658"/>
    <cellStyle name="Comma0 33" xfId="369"/>
    <cellStyle name="Comma0 33 2" xfId="1411"/>
    <cellStyle name="Comma0 33 2 2" xfId="10794"/>
    <cellStyle name="Comma0 33 2 2 2" xfId="12818"/>
    <cellStyle name="Comma0 33 2 3" xfId="7333"/>
    <cellStyle name="Comma0 33 3" xfId="8207"/>
    <cellStyle name="Comma0 33 3 2" xfId="12819"/>
    <cellStyle name="Comma0 33 4" xfId="5659"/>
    <cellStyle name="Comma0 34" xfId="370"/>
    <cellStyle name="Comma0 34 2" xfId="1412"/>
    <cellStyle name="Comma0 34 2 2" xfId="10795"/>
    <cellStyle name="Comma0 34 2 2 2" xfId="12820"/>
    <cellStyle name="Comma0 34 2 3" xfId="7334"/>
    <cellStyle name="Comma0 34 3" xfId="8208"/>
    <cellStyle name="Comma0 34 3 2" xfId="12821"/>
    <cellStyle name="Comma0 34 4" xfId="5660"/>
    <cellStyle name="Comma0 35" xfId="1334"/>
    <cellStyle name="Comma0 35 2" xfId="10796"/>
    <cellStyle name="Comma0 35 2 2" xfId="12822"/>
    <cellStyle name="Comma0 35 3" xfId="7335"/>
    <cellStyle name="Comma0 36" xfId="4044"/>
    <cellStyle name="Comma0 36 2" xfId="4273"/>
    <cellStyle name="Comma0 36 2 2" xfId="12823"/>
    <cellStyle name="Comma0 36 3" xfId="8179"/>
    <cellStyle name="Comma0 37" xfId="5631"/>
    <cellStyle name="Comma0 38" xfId="14813"/>
    <cellStyle name="Comma0 38 2" xfId="16120"/>
    <cellStyle name="Comma0 4" xfId="371"/>
    <cellStyle name="Comma0 4 2" xfId="1413"/>
    <cellStyle name="Comma0 4 2 2" xfId="10797"/>
    <cellStyle name="Comma0 4 2 2 2" xfId="12824"/>
    <cellStyle name="Comma0 4 2 3" xfId="7336"/>
    <cellStyle name="Comma0 4 3" xfId="8209"/>
    <cellStyle name="Comma0 4 3 2" xfId="12825"/>
    <cellStyle name="Comma0 4 4" xfId="5661"/>
    <cellStyle name="Comma0 5" xfId="372"/>
    <cellStyle name="Comma0 5 2" xfId="1414"/>
    <cellStyle name="Comma0 5 2 2" xfId="10798"/>
    <cellStyle name="Comma0 5 2 2 2" xfId="12826"/>
    <cellStyle name="Comma0 5 2 3" xfId="7337"/>
    <cellStyle name="Comma0 5 3" xfId="8210"/>
    <cellStyle name="Comma0 5 3 2" xfId="12827"/>
    <cellStyle name="Comma0 5 4" xfId="5662"/>
    <cellStyle name="Comma0 6" xfId="373"/>
    <cellStyle name="Comma0 6 2" xfId="1415"/>
    <cellStyle name="Comma0 6 2 2" xfId="10799"/>
    <cellStyle name="Comma0 6 2 2 2" xfId="12828"/>
    <cellStyle name="Comma0 6 2 3" xfId="7338"/>
    <cellStyle name="Comma0 6 3" xfId="8211"/>
    <cellStyle name="Comma0 6 3 2" xfId="12829"/>
    <cellStyle name="Comma0 6 4" xfId="5663"/>
    <cellStyle name="Comma0 7" xfId="374"/>
    <cellStyle name="Comma0 7 2" xfId="1416"/>
    <cellStyle name="Comma0 7 2 2" xfId="10800"/>
    <cellStyle name="Comma0 7 2 2 2" xfId="12830"/>
    <cellStyle name="Comma0 7 2 3" xfId="7339"/>
    <cellStyle name="Comma0 7 3" xfId="8212"/>
    <cellStyle name="Comma0 7 3 2" xfId="12831"/>
    <cellStyle name="Comma0 7 4" xfId="5664"/>
    <cellStyle name="Comma0 8" xfId="375"/>
    <cellStyle name="Comma0 8 2" xfId="1417"/>
    <cellStyle name="Comma0 8 2 2" xfId="10801"/>
    <cellStyle name="Comma0 8 2 2 2" xfId="12832"/>
    <cellStyle name="Comma0 8 2 3" xfId="7340"/>
    <cellStyle name="Comma0 8 3" xfId="8213"/>
    <cellStyle name="Comma0 8 3 2" xfId="12833"/>
    <cellStyle name="Comma0 8 4" xfId="5665"/>
    <cellStyle name="Comma0 9" xfId="376"/>
    <cellStyle name="Comma0 9 2" xfId="1418"/>
    <cellStyle name="Comma0 9 2 2" xfId="10802"/>
    <cellStyle name="Comma0 9 2 2 2" xfId="12834"/>
    <cellStyle name="Comma0 9 2 3" xfId="7341"/>
    <cellStyle name="Comma0 9 3" xfId="8214"/>
    <cellStyle name="Comma0 9 3 2" xfId="12835"/>
    <cellStyle name="Comma0 9 4" xfId="5666"/>
    <cellStyle name="Currency 10" xfId="378"/>
    <cellStyle name="Currency 10 2" xfId="1419"/>
    <cellStyle name="Currency 10 2 2" xfId="10803"/>
    <cellStyle name="Currency 10 2 2 2" xfId="12836"/>
    <cellStyle name="Currency 10 2 3" xfId="7342"/>
    <cellStyle name="Currency 10 3" xfId="8216"/>
    <cellStyle name="Currency 10 3 2" xfId="12837"/>
    <cellStyle name="Currency 10 4" xfId="5668"/>
    <cellStyle name="Currency 11" xfId="379"/>
    <cellStyle name="Currency 11 2" xfId="1420"/>
    <cellStyle name="Currency 11 2 2" xfId="10804"/>
    <cellStyle name="Currency 11 2 2 2" xfId="12838"/>
    <cellStyle name="Currency 11 2 3" xfId="7343"/>
    <cellStyle name="Currency 11 3" xfId="8217"/>
    <cellStyle name="Currency 11 3 2" xfId="12839"/>
    <cellStyle name="Currency 11 4" xfId="5669"/>
    <cellStyle name="Currency 12" xfId="380"/>
    <cellStyle name="Currency 12 2" xfId="1421"/>
    <cellStyle name="Currency 12 2 2" xfId="10805"/>
    <cellStyle name="Currency 12 2 2 2" xfId="12840"/>
    <cellStyle name="Currency 12 2 3" xfId="7344"/>
    <cellStyle name="Currency 12 3" xfId="8218"/>
    <cellStyle name="Currency 12 3 2" xfId="12841"/>
    <cellStyle name="Currency 12 4" xfId="5670"/>
    <cellStyle name="Currency 13" xfId="381"/>
    <cellStyle name="Currency 13 2" xfId="1422"/>
    <cellStyle name="Currency 13 2 2" xfId="10806"/>
    <cellStyle name="Currency 13 2 2 2" xfId="12842"/>
    <cellStyle name="Currency 13 2 3" xfId="7345"/>
    <cellStyle name="Currency 13 3" xfId="8219"/>
    <cellStyle name="Currency 13 3 2" xfId="12843"/>
    <cellStyle name="Currency 13 4" xfId="5671"/>
    <cellStyle name="Currency 14" xfId="382"/>
    <cellStyle name="Currency 14 2" xfId="1423"/>
    <cellStyle name="Currency 14 2 2" xfId="10807"/>
    <cellStyle name="Currency 14 2 2 2" xfId="12844"/>
    <cellStyle name="Currency 14 2 3" xfId="7346"/>
    <cellStyle name="Currency 14 3" xfId="8220"/>
    <cellStyle name="Currency 14 3 2" xfId="12845"/>
    <cellStyle name="Currency 14 4" xfId="5672"/>
    <cellStyle name="Currency 15" xfId="383"/>
    <cellStyle name="Currency 15 2" xfId="1424"/>
    <cellStyle name="Currency 15 2 2" xfId="10808"/>
    <cellStyle name="Currency 15 2 2 2" xfId="12846"/>
    <cellStyle name="Currency 15 2 3" xfId="7347"/>
    <cellStyle name="Currency 15 3" xfId="8221"/>
    <cellStyle name="Currency 15 3 2" xfId="12847"/>
    <cellStyle name="Currency 15 4" xfId="5673"/>
    <cellStyle name="Currency 16" xfId="384"/>
    <cellStyle name="Currency 16 2" xfId="1425"/>
    <cellStyle name="Currency 16 2 2" xfId="10809"/>
    <cellStyle name="Currency 16 2 2 2" xfId="12848"/>
    <cellStyle name="Currency 16 2 3" xfId="7348"/>
    <cellStyle name="Currency 16 3" xfId="8222"/>
    <cellStyle name="Currency 16 3 2" xfId="12849"/>
    <cellStyle name="Currency 16 4" xfId="5674"/>
    <cellStyle name="Currency 17" xfId="385"/>
    <cellStyle name="Currency 17 2" xfId="1426"/>
    <cellStyle name="Currency 17 2 2" xfId="10810"/>
    <cellStyle name="Currency 17 2 2 2" xfId="12850"/>
    <cellStyle name="Currency 17 2 3" xfId="7349"/>
    <cellStyle name="Currency 17 3" xfId="8223"/>
    <cellStyle name="Currency 17 3 2" xfId="12851"/>
    <cellStyle name="Currency 17 4" xfId="5675"/>
    <cellStyle name="Currency 18" xfId="386"/>
    <cellStyle name="Currency 18 2" xfId="1427"/>
    <cellStyle name="Currency 18 2 2" xfId="10811"/>
    <cellStyle name="Currency 18 2 2 2" xfId="12852"/>
    <cellStyle name="Currency 18 2 3" xfId="7350"/>
    <cellStyle name="Currency 18 3" xfId="8224"/>
    <cellStyle name="Currency 18 3 2" xfId="12853"/>
    <cellStyle name="Currency 18 4" xfId="5676"/>
    <cellStyle name="Currency 19" xfId="387"/>
    <cellStyle name="Currency 19 2" xfId="1428"/>
    <cellStyle name="Currency 19 2 2" xfId="10812"/>
    <cellStyle name="Currency 19 2 2 2" xfId="12854"/>
    <cellStyle name="Currency 19 2 3" xfId="7351"/>
    <cellStyle name="Currency 19 3" xfId="8225"/>
    <cellStyle name="Currency 19 3 2" xfId="12855"/>
    <cellStyle name="Currency 19 4" xfId="5677"/>
    <cellStyle name="Currency 2" xfId="388"/>
    <cellStyle name="Currency 2 2" xfId="389"/>
    <cellStyle name="Currency 2 2 2" xfId="1429"/>
    <cellStyle name="Currency 2 2 2 2" xfId="10813"/>
    <cellStyle name="Currency 2 2 2 2 2" xfId="12856"/>
    <cellStyle name="Currency 2 2 2 3" xfId="7352"/>
    <cellStyle name="Currency 2 2 3" xfId="8227"/>
    <cellStyle name="Currency 2 2 3 2" xfId="12857"/>
    <cellStyle name="Currency 2 2 4" xfId="5679"/>
    <cellStyle name="Currency 2 3" xfId="390"/>
    <cellStyle name="Currency 2 3 2" xfId="1430"/>
    <cellStyle name="Currency 2 3 2 2" xfId="10814"/>
    <cellStyle name="Currency 2 3 2 2 2" xfId="12858"/>
    <cellStyle name="Currency 2 3 2 3" xfId="7353"/>
    <cellStyle name="Currency 2 3 3" xfId="8228"/>
    <cellStyle name="Currency 2 3 3 2" xfId="12859"/>
    <cellStyle name="Currency 2 3 4" xfId="5680"/>
    <cellStyle name="Currency 2 4" xfId="7354"/>
    <cellStyle name="Currency 2 4 2" xfId="10815"/>
    <cellStyle name="Currency 2 4 2 2" xfId="12860"/>
    <cellStyle name="Currency 2 5" xfId="8226"/>
    <cellStyle name="Currency 2 5 2" xfId="12861"/>
    <cellStyle name="Currency 2 6" xfId="5678"/>
    <cellStyle name="Currency 20" xfId="391"/>
    <cellStyle name="Currency 20 2" xfId="1431"/>
    <cellStyle name="Currency 20 2 2" xfId="10816"/>
    <cellStyle name="Currency 20 2 2 2" xfId="12862"/>
    <cellStyle name="Currency 20 2 3" xfId="7355"/>
    <cellStyle name="Currency 20 3" xfId="8229"/>
    <cellStyle name="Currency 20 3 2" xfId="12863"/>
    <cellStyle name="Currency 20 4" xfId="5681"/>
    <cellStyle name="Currency 21" xfId="392"/>
    <cellStyle name="Currency 21 2" xfId="1432"/>
    <cellStyle name="Currency 21 2 2" xfId="10817"/>
    <cellStyle name="Currency 21 2 2 2" xfId="12864"/>
    <cellStyle name="Currency 21 2 3" xfId="7356"/>
    <cellStyle name="Currency 21 3" xfId="8230"/>
    <cellStyle name="Currency 21 3 2" xfId="12865"/>
    <cellStyle name="Currency 21 4" xfId="5682"/>
    <cellStyle name="Currency 22" xfId="393"/>
    <cellStyle name="Currency 22 2" xfId="1433"/>
    <cellStyle name="Currency 22 2 2" xfId="10818"/>
    <cellStyle name="Currency 22 2 2 2" xfId="12866"/>
    <cellStyle name="Currency 22 2 3" xfId="7357"/>
    <cellStyle name="Currency 22 3" xfId="8231"/>
    <cellStyle name="Currency 22 3 2" xfId="12867"/>
    <cellStyle name="Currency 22 4" xfId="5683"/>
    <cellStyle name="Currency 23" xfId="394"/>
    <cellStyle name="Currency 23 2" xfId="1434"/>
    <cellStyle name="Currency 23 2 2" xfId="10819"/>
    <cellStyle name="Currency 23 2 2 2" xfId="12868"/>
    <cellStyle name="Currency 23 2 3" xfId="7358"/>
    <cellStyle name="Currency 23 3" xfId="8232"/>
    <cellStyle name="Currency 23 3 2" xfId="12869"/>
    <cellStyle name="Currency 23 4" xfId="5684"/>
    <cellStyle name="Currency 24" xfId="395"/>
    <cellStyle name="Currency 24 2" xfId="1435"/>
    <cellStyle name="Currency 24 2 2" xfId="10820"/>
    <cellStyle name="Currency 24 2 2 2" xfId="12870"/>
    <cellStyle name="Currency 24 2 3" xfId="7359"/>
    <cellStyle name="Currency 24 3" xfId="8233"/>
    <cellStyle name="Currency 24 3 2" xfId="12871"/>
    <cellStyle name="Currency 24 4" xfId="5685"/>
    <cellStyle name="Currency 25" xfId="396"/>
    <cellStyle name="Currency 25 2" xfId="1436"/>
    <cellStyle name="Currency 25 2 2" xfId="10821"/>
    <cellStyle name="Currency 25 2 2 2" xfId="12872"/>
    <cellStyle name="Currency 25 2 3" xfId="7360"/>
    <cellStyle name="Currency 25 3" xfId="8234"/>
    <cellStyle name="Currency 25 3 2" xfId="12873"/>
    <cellStyle name="Currency 25 4" xfId="5686"/>
    <cellStyle name="Currency 26" xfId="397"/>
    <cellStyle name="Currency 26 2" xfId="1437"/>
    <cellStyle name="Currency 26 2 2" xfId="10822"/>
    <cellStyle name="Currency 26 2 2 2" xfId="12874"/>
    <cellStyle name="Currency 26 2 3" xfId="7361"/>
    <cellStyle name="Currency 26 3" xfId="8235"/>
    <cellStyle name="Currency 26 3 2" xfId="12875"/>
    <cellStyle name="Currency 26 4" xfId="5687"/>
    <cellStyle name="Currency 27" xfId="398"/>
    <cellStyle name="Currency 27 2" xfId="1438"/>
    <cellStyle name="Currency 27 2 2" xfId="10823"/>
    <cellStyle name="Currency 27 2 2 2" xfId="12876"/>
    <cellStyle name="Currency 27 2 3" xfId="7362"/>
    <cellStyle name="Currency 27 3" xfId="8236"/>
    <cellStyle name="Currency 27 3 2" xfId="12877"/>
    <cellStyle name="Currency 27 4" xfId="5688"/>
    <cellStyle name="Currency 28" xfId="399"/>
    <cellStyle name="Currency 28 2" xfId="1439"/>
    <cellStyle name="Currency 28 2 2" xfId="10824"/>
    <cellStyle name="Currency 28 2 2 2" xfId="12878"/>
    <cellStyle name="Currency 28 2 3" xfId="7363"/>
    <cellStyle name="Currency 28 3" xfId="8237"/>
    <cellStyle name="Currency 28 3 2" xfId="12879"/>
    <cellStyle name="Currency 28 4" xfId="5689"/>
    <cellStyle name="Currency 29" xfId="400"/>
    <cellStyle name="Currency 29 2" xfId="1440"/>
    <cellStyle name="Currency 29 2 2" xfId="10825"/>
    <cellStyle name="Currency 29 2 2 2" xfId="12880"/>
    <cellStyle name="Currency 29 2 3" xfId="7364"/>
    <cellStyle name="Currency 29 3" xfId="8238"/>
    <cellStyle name="Currency 29 3 2" xfId="12881"/>
    <cellStyle name="Currency 29 4" xfId="5690"/>
    <cellStyle name="Currency 3" xfId="401"/>
    <cellStyle name="Currency 3 2" xfId="1441"/>
    <cellStyle name="Currency 3 2 2" xfId="10826"/>
    <cellStyle name="Currency 3 2 2 2" xfId="12882"/>
    <cellStyle name="Currency 3 2 3" xfId="7365"/>
    <cellStyle name="Currency 3 3" xfId="8239"/>
    <cellStyle name="Currency 3 3 2" xfId="12883"/>
    <cellStyle name="Currency 3 4" xfId="5691"/>
    <cellStyle name="Currency 30" xfId="402"/>
    <cellStyle name="Currency 30 2" xfId="1442"/>
    <cellStyle name="Currency 30 2 2" xfId="10827"/>
    <cellStyle name="Currency 30 2 2 2" xfId="12884"/>
    <cellStyle name="Currency 30 2 3" xfId="7366"/>
    <cellStyle name="Currency 30 3" xfId="8240"/>
    <cellStyle name="Currency 30 3 2" xfId="12885"/>
    <cellStyle name="Currency 30 4" xfId="5692"/>
    <cellStyle name="Currency 31" xfId="403"/>
    <cellStyle name="Currency 31 2" xfId="1443"/>
    <cellStyle name="Currency 31 2 2" xfId="10828"/>
    <cellStyle name="Currency 31 2 2 2" xfId="12886"/>
    <cellStyle name="Currency 31 2 3" xfId="7367"/>
    <cellStyle name="Currency 31 3" xfId="8241"/>
    <cellStyle name="Currency 31 3 2" xfId="12887"/>
    <cellStyle name="Currency 31 4" xfId="5693"/>
    <cellStyle name="Currency 32" xfId="404"/>
    <cellStyle name="Currency 32 2" xfId="1444"/>
    <cellStyle name="Currency 32 2 2" xfId="10829"/>
    <cellStyle name="Currency 32 2 2 2" xfId="12888"/>
    <cellStyle name="Currency 32 2 3" xfId="7368"/>
    <cellStyle name="Currency 32 3" xfId="8242"/>
    <cellStyle name="Currency 32 3 2" xfId="12889"/>
    <cellStyle name="Currency 32 4" xfId="5694"/>
    <cellStyle name="Currency 33" xfId="405"/>
    <cellStyle name="Currency 33 2" xfId="1445"/>
    <cellStyle name="Currency 33 2 2" xfId="10830"/>
    <cellStyle name="Currency 33 2 2 2" xfId="12890"/>
    <cellStyle name="Currency 33 2 3" xfId="7369"/>
    <cellStyle name="Currency 33 3" xfId="8243"/>
    <cellStyle name="Currency 33 3 2" xfId="12891"/>
    <cellStyle name="Currency 33 4" xfId="5695"/>
    <cellStyle name="Currency 34" xfId="406"/>
    <cellStyle name="Currency 34 2" xfId="1446"/>
    <cellStyle name="Currency 34 2 2" xfId="10831"/>
    <cellStyle name="Currency 34 2 2 2" xfId="12892"/>
    <cellStyle name="Currency 34 2 3" xfId="7370"/>
    <cellStyle name="Currency 34 3" xfId="8244"/>
    <cellStyle name="Currency 34 3 2" xfId="12893"/>
    <cellStyle name="Currency 34 4" xfId="5696"/>
    <cellStyle name="Currency 35" xfId="1335"/>
    <cellStyle name="Currency 35 2" xfId="10832"/>
    <cellStyle name="Currency 35 2 2" xfId="12894"/>
    <cellStyle name="Currency 35 3" xfId="7371"/>
    <cellStyle name="Currency 36" xfId="4045"/>
    <cellStyle name="Currency 36 2" xfId="4274"/>
    <cellStyle name="Currency 36 2 2" xfId="12895"/>
    <cellStyle name="Currency 36 3" xfId="8215"/>
    <cellStyle name="Currency 37" xfId="5667"/>
    <cellStyle name="Currency 38" xfId="14803"/>
    <cellStyle name="Currency 39" xfId="14804"/>
    <cellStyle name="Currency 4" xfId="407"/>
    <cellStyle name="Currency 4 2" xfId="1447"/>
    <cellStyle name="Currency 4 2 2" xfId="10833"/>
    <cellStyle name="Currency 4 2 2 2" xfId="12896"/>
    <cellStyle name="Currency 4 2 3" xfId="7372"/>
    <cellStyle name="Currency 4 3" xfId="8245"/>
    <cellStyle name="Currency 4 3 2" xfId="12897"/>
    <cellStyle name="Currency 4 4" xfId="5697"/>
    <cellStyle name="Currency 40" xfId="14809"/>
    <cellStyle name="Currency 41" xfId="14806"/>
    <cellStyle name="Currency 42" xfId="14807"/>
    <cellStyle name="Currency 43" xfId="14814"/>
    <cellStyle name="Currency 43 2" xfId="16121"/>
    <cellStyle name="Currency 44" xfId="15157"/>
    <cellStyle name="Currency 45" xfId="15168"/>
    <cellStyle name="Currency 46" xfId="15240"/>
    <cellStyle name="Currency 47" xfId="15219"/>
    <cellStyle name="Currency 48" xfId="15169"/>
    <cellStyle name="Currency 49" xfId="15237"/>
    <cellStyle name="Currency 5" xfId="408"/>
    <cellStyle name="Currency 5 2" xfId="1448"/>
    <cellStyle name="Currency 5 2 2" xfId="10834"/>
    <cellStyle name="Currency 5 2 2 2" xfId="12898"/>
    <cellStyle name="Currency 5 2 3" xfId="7373"/>
    <cellStyle name="Currency 5 3" xfId="8246"/>
    <cellStyle name="Currency 5 3 2" xfId="12899"/>
    <cellStyle name="Currency 5 4" xfId="5698"/>
    <cellStyle name="Currency 50" xfId="4320"/>
    <cellStyle name="Currency 51" xfId="15246"/>
    <cellStyle name="Currency 52" xfId="15480"/>
    <cellStyle name="Currency 53" xfId="16515"/>
    <cellStyle name="Currency 54" xfId="15423"/>
    <cellStyle name="Currency 55" xfId="16530"/>
    <cellStyle name="Currency 56" xfId="16997"/>
    <cellStyle name="Currency 57" xfId="18629"/>
    <cellStyle name="Currency 58" xfId="18863"/>
    <cellStyle name="Currency 59" xfId="19882"/>
    <cellStyle name="Currency 6" xfId="409"/>
    <cellStyle name="Currency 6 2" xfId="1449"/>
    <cellStyle name="Currency 6 2 2" xfId="10835"/>
    <cellStyle name="Currency 6 2 2 2" xfId="12900"/>
    <cellStyle name="Currency 6 2 3" xfId="7374"/>
    <cellStyle name="Currency 6 3" xfId="8247"/>
    <cellStyle name="Currency 6 3 2" xfId="12901"/>
    <cellStyle name="Currency 6 4" xfId="5699"/>
    <cellStyle name="Currency 60" xfId="18806"/>
    <cellStyle name="Currency 61" xfId="19883"/>
    <cellStyle name="Currency 62" xfId="377"/>
    <cellStyle name="Currency 7" xfId="410"/>
    <cellStyle name="Currency 7 2" xfId="1450"/>
    <cellStyle name="Currency 7 2 2" xfId="10836"/>
    <cellStyle name="Currency 7 2 2 2" xfId="12902"/>
    <cellStyle name="Currency 7 2 3" xfId="7375"/>
    <cellStyle name="Currency 7 3" xfId="8248"/>
    <cellStyle name="Currency 7 3 2" xfId="12903"/>
    <cellStyle name="Currency 7 4" xfId="5700"/>
    <cellStyle name="Currency 8" xfId="411"/>
    <cellStyle name="Currency 8 2" xfId="1451"/>
    <cellStyle name="Currency 8 2 2" xfId="10837"/>
    <cellStyle name="Currency 8 2 2 2" xfId="12904"/>
    <cellStyle name="Currency 8 2 3" xfId="7376"/>
    <cellStyle name="Currency 8 3" xfId="8249"/>
    <cellStyle name="Currency 8 3 2" xfId="12905"/>
    <cellStyle name="Currency 8 4" xfId="5701"/>
    <cellStyle name="Currency 9" xfId="412"/>
    <cellStyle name="Currency 9 2" xfId="1452"/>
    <cellStyle name="Currency 9 2 2" xfId="10838"/>
    <cellStyle name="Currency 9 2 2 2" xfId="12906"/>
    <cellStyle name="Currency 9 2 3" xfId="7377"/>
    <cellStyle name="Currency 9 3" xfId="8250"/>
    <cellStyle name="Currency 9 3 2" xfId="12907"/>
    <cellStyle name="Currency 9 4" xfId="5702"/>
    <cellStyle name="Currency0" xfId="413"/>
    <cellStyle name="Currency0 10" xfId="414"/>
    <cellStyle name="Currency0 10 2" xfId="1453"/>
    <cellStyle name="Currency0 10 2 2" xfId="10839"/>
    <cellStyle name="Currency0 10 2 2 2" xfId="12908"/>
    <cellStyle name="Currency0 10 2 3" xfId="7378"/>
    <cellStyle name="Currency0 10 3" xfId="8252"/>
    <cellStyle name="Currency0 10 3 2" xfId="12909"/>
    <cellStyle name="Currency0 10 4" xfId="5704"/>
    <cellStyle name="Currency0 11" xfId="415"/>
    <cellStyle name="Currency0 11 2" xfId="1454"/>
    <cellStyle name="Currency0 11 2 2" xfId="10840"/>
    <cellStyle name="Currency0 11 2 2 2" xfId="12910"/>
    <cellStyle name="Currency0 11 2 3" xfId="7379"/>
    <cellStyle name="Currency0 11 3" xfId="8253"/>
    <cellStyle name="Currency0 11 3 2" xfId="12911"/>
    <cellStyle name="Currency0 11 4" xfId="5705"/>
    <cellStyle name="Currency0 12" xfId="416"/>
    <cellStyle name="Currency0 12 2" xfId="1455"/>
    <cellStyle name="Currency0 12 2 2" xfId="10841"/>
    <cellStyle name="Currency0 12 2 2 2" xfId="12912"/>
    <cellStyle name="Currency0 12 2 3" xfId="7380"/>
    <cellStyle name="Currency0 12 3" xfId="8254"/>
    <cellStyle name="Currency0 12 3 2" xfId="12913"/>
    <cellStyle name="Currency0 12 4" xfId="5706"/>
    <cellStyle name="Currency0 13" xfId="417"/>
    <cellStyle name="Currency0 13 2" xfId="1456"/>
    <cellStyle name="Currency0 13 2 2" xfId="10842"/>
    <cellStyle name="Currency0 13 2 2 2" xfId="12914"/>
    <cellStyle name="Currency0 13 2 3" xfId="7381"/>
    <cellStyle name="Currency0 13 3" xfId="8255"/>
    <cellStyle name="Currency0 13 3 2" xfId="12915"/>
    <cellStyle name="Currency0 13 4" xfId="5707"/>
    <cellStyle name="Currency0 14" xfId="418"/>
    <cellStyle name="Currency0 14 2" xfId="1457"/>
    <cellStyle name="Currency0 14 2 2" xfId="10843"/>
    <cellStyle name="Currency0 14 2 2 2" xfId="12916"/>
    <cellStyle name="Currency0 14 2 3" xfId="7382"/>
    <cellStyle name="Currency0 14 3" xfId="8256"/>
    <cellStyle name="Currency0 14 3 2" xfId="12917"/>
    <cellStyle name="Currency0 14 4" xfId="5708"/>
    <cellStyle name="Currency0 15" xfId="419"/>
    <cellStyle name="Currency0 15 2" xfId="1458"/>
    <cellStyle name="Currency0 15 2 2" xfId="10844"/>
    <cellStyle name="Currency0 15 2 2 2" xfId="12918"/>
    <cellStyle name="Currency0 15 2 3" xfId="7383"/>
    <cellStyle name="Currency0 15 3" xfId="8257"/>
    <cellStyle name="Currency0 15 3 2" xfId="12919"/>
    <cellStyle name="Currency0 15 4" xfId="5709"/>
    <cellStyle name="Currency0 16" xfId="420"/>
    <cellStyle name="Currency0 16 2" xfId="1459"/>
    <cellStyle name="Currency0 16 2 2" xfId="10845"/>
    <cellStyle name="Currency0 16 2 2 2" xfId="12920"/>
    <cellStyle name="Currency0 16 2 3" xfId="7384"/>
    <cellStyle name="Currency0 16 3" xfId="8258"/>
    <cellStyle name="Currency0 16 3 2" xfId="12921"/>
    <cellStyle name="Currency0 16 4" xfId="5710"/>
    <cellStyle name="Currency0 17" xfId="421"/>
    <cellStyle name="Currency0 17 2" xfId="1460"/>
    <cellStyle name="Currency0 17 2 2" xfId="10846"/>
    <cellStyle name="Currency0 17 2 2 2" xfId="12922"/>
    <cellStyle name="Currency0 17 2 3" xfId="7385"/>
    <cellStyle name="Currency0 17 3" xfId="8259"/>
    <cellStyle name="Currency0 17 3 2" xfId="12923"/>
    <cellStyle name="Currency0 17 4" xfId="5711"/>
    <cellStyle name="Currency0 18" xfId="422"/>
    <cellStyle name="Currency0 18 2" xfId="1461"/>
    <cellStyle name="Currency0 18 2 2" xfId="10847"/>
    <cellStyle name="Currency0 18 2 2 2" xfId="12924"/>
    <cellStyle name="Currency0 18 2 3" xfId="7386"/>
    <cellStyle name="Currency0 18 3" xfId="8260"/>
    <cellStyle name="Currency0 18 3 2" xfId="12925"/>
    <cellStyle name="Currency0 18 4" xfId="5712"/>
    <cellStyle name="Currency0 19" xfId="423"/>
    <cellStyle name="Currency0 19 2" xfId="1462"/>
    <cellStyle name="Currency0 19 2 2" xfId="10848"/>
    <cellStyle name="Currency0 19 2 2 2" xfId="12926"/>
    <cellStyle name="Currency0 19 2 3" xfId="7387"/>
    <cellStyle name="Currency0 19 3" xfId="8261"/>
    <cellStyle name="Currency0 19 3 2" xfId="12927"/>
    <cellStyle name="Currency0 19 4" xfId="5713"/>
    <cellStyle name="Currency0 2" xfId="424"/>
    <cellStyle name="Currency0 2 2" xfId="425"/>
    <cellStyle name="Currency0 2 2 2" xfId="1463"/>
    <cellStyle name="Currency0 2 2 2 2" xfId="10849"/>
    <cellStyle name="Currency0 2 2 2 2 2" xfId="12928"/>
    <cellStyle name="Currency0 2 2 2 3" xfId="7388"/>
    <cellStyle name="Currency0 2 2 3" xfId="8263"/>
    <cellStyle name="Currency0 2 2 3 2" xfId="12929"/>
    <cellStyle name="Currency0 2 2 4" xfId="5715"/>
    <cellStyle name="Currency0 2 3" xfId="426"/>
    <cellStyle name="Currency0 2 3 2" xfId="1464"/>
    <cellStyle name="Currency0 2 3 2 2" xfId="10850"/>
    <cellStyle name="Currency0 2 3 2 2 2" xfId="12930"/>
    <cellStyle name="Currency0 2 3 2 3" xfId="7389"/>
    <cellStyle name="Currency0 2 3 3" xfId="8264"/>
    <cellStyle name="Currency0 2 3 3 2" xfId="12931"/>
    <cellStyle name="Currency0 2 3 4" xfId="5716"/>
    <cellStyle name="Currency0 2 4" xfId="7390"/>
    <cellStyle name="Currency0 2 4 2" xfId="10851"/>
    <cellStyle name="Currency0 2 4 2 2" xfId="12932"/>
    <cellStyle name="Currency0 2 5" xfId="8262"/>
    <cellStyle name="Currency0 2 5 2" xfId="12933"/>
    <cellStyle name="Currency0 2 6" xfId="5714"/>
    <cellStyle name="Currency0 2 7" xfId="14816"/>
    <cellStyle name="Currency0 20" xfId="427"/>
    <cellStyle name="Currency0 20 2" xfId="1465"/>
    <cellStyle name="Currency0 20 2 2" xfId="10852"/>
    <cellStyle name="Currency0 20 2 2 2" xfId="12934"/>
    <cellStyle name="Currency0 20 2 3" xfId="7391"/>
    <cellStyle name="Currency0 20 3" xfId="8265"/>
    <cellStyle name="Currency0 20 3 2" xfId="12935"/>
    <cellStyle name="Currency0 20 4" xfId="5717"/>
    <cellStyle name="Currency0 21" xfId="428"/>
    <cellStyle name="Currency0 21 2" xfId="1466"/>
    <cellStyle name="Currency0 21 2 2" xfId="10853"/>
    <cellStyle name="Currency0 21 2 2 2" xfId="12936"/>
    <cellStyle name="Currency0 21 2 3" xfId="7392"/>
    <cellStyle name="Currency0 21 3" xfId="8266"/>
    <cellStyle name="Currency0 21 3 2" xfId="12937"/>
    <cellStyle name="Currency0 21 4" xfId="5718"/>
    <cellStyle name="Currency0 22" xfId="429"/>
    <cellStyle name="Currency0 22 2" xfId="1467"/>
    <cellStyle name="Currency0 22 2 2" xfId="10854"/>
    <cellStyle name="Currency0 22 2 2 2" xfId="12938"/>
    <cellStyle name="Currency0 22 2 3" xfId="7393"/>
    <cellStyle name="Currency0 22 3" xfId="8267"/>
    <cellStyle name="Currency0 22 3 2" xfId="12939"/>
    <cellStyle name="Currency0 22 4" xfId="5719"/>
    <cellStyle name="Currency0 23" xfId="430"/>
    <cellStyle name="Currency0 23 2" xfId="1468"/>
    <cellStyle name="Currency0 23 2 2" xfId="10855"/>
    <cellStyle name="Currency0 23 2 2 2" xfId="12940"/>
    <cellStyle name="Currency0 23 2 3" xfId="7394"/>
    <cellStyle name="Currency0 23 3" xfId="8268"/>
    <cellStyle name="Currency0 23 3 2" xfId="12941"/>
    <cellStyle name="Currency0 23 4" xfId="5720"/>
    <cellStyle name="Currency0 24" xfId="431"/>
    <cellStyle name="Currency0 24 2" xfId="1469"/>
    <cellStyle name="Currency0 24 2 2" xfId="10856"/>
    <cellStyle name="Currency0 24 2 2 2" xfId="12942"/>
    <cellStyle name="Currency0 24 2 3" xfId="7395"/>
    <cellStyle name="Currency0 24 3" xfId="8269"/>
    <cellStyle name="Currency0 24 3 2" xfId="12943"/>
    <cellStyle name="Currency0 24 4" xfId="5721"/>
    <cellStyle name="Currency0 25" xfId="432"/>
    <cellStyle name="Currency0 25 2" xfId="1470"/>
    <cellStyle name="Currency0 25 2 2" xfId="10857"/>
    <cellStyle name="Currency0 25 2 2 2" xfId="12944"/>
    <cellStyle name="Currency0 25 2 3" xfId="7396"/>
    <cellStyle name="Currency0 25 3" xfId="8270"/>
    <cellStyle name="Currency0 25 3 2" xfId="12945"/>
    <cellStyle name="Currency0 25 4" xfId="5722"/>
    <cellStyle name="Currency0 26" xfId="433"/>
    <cellStyle name="Currency0 26 2" xfId="1471"/>
    <cellStyle name="Currency0 26 2 2" xfId="10858"/>
    <cellStyle name="Currency0 26 2 2 2" xfId="12946"/>
    <cellStyle name="Currency0 26 2 3" xfId="7397"/>
    <cellStyle name="Currency0 26 3" xfId="8271"/>
    <cellStyle name="Currency0 26 3 2" xfId="12947"/>
    <cellStyle name="Currency0 26 4" xfId="5723"/>
    <cellStyle name="Currency0 27" xfId="434"/>
    <cellStyle name="Currency0 27 2" xfId="1472"/>
    <cellStyle name="Currency0 27 2 2" xfId="10859"/>
    <cellStyle name="Currency0 27 2 2 2" xfId="12948"/>
    <cellStyle name="Currency0 27 2 3" xfId="7398"/>
    <cellStyle name="Currency0 27 3" xfId="8272"/>
    <cellStyle name="Currency0 27 3 2" xfId="12949"/>
    <cellStyle name="Currency0 27 4" xfId="5724"/>
    <cellStyle name="Currency0 28" xfId="435"/>
    <cellStyle name="Currency0 28 2" xfId="1473"/>
    <cellStyle name="Currency0 28 2 2" xfId="10860"/>
    <cellStyle name="Currency0 28 2 2 2" xfId="12950"/>
    <cellStyle name="Currency0 28 2 3" xfId="7399"/>
    <cellStyle name="Currency0 28 3" xfId="8273"/>
    <cellStyle name="Currency0 28 3 2" xfId="12951"/>
    <cellStyle name="Currency0 28 4" xfId="5725"/>
    <cellStyle name="Currency0 29" xfId="436"/>
    <cellStyle name="Currency0 29 2" xfId="1474"/>
    <cellStyle name="Currency0 29 2 2" xfId="10861"/>
    <cellStyle name="Currency0 29 2 2 2" xfId="12952"/>
    <cellStyle name="Currency0 29 2 3" xfId="7400"/>
    <cellStyle name="Currency0 29 3" xfId="8274"/>
    <cellStyle name="Currency0 29 3 2" xfId="12953"/>
    <cellStyle name="Currency0 29 4" xfId="5726"/>
    <cellStyle name="Currency0 3" xfId="437"/>
    <cellStyle name="Currency0 3 2" xfId="1475"/>
    <cellStyle name="Currency0 3 2 2" xfId="10862"/>
    <cellStyle name="Currency0 3 2 2 2" xfId="12954"/>
    <cellStyle name="Currency0 3 2 3" xfId="7401"/>
    <cellStyle name="Currency0 3 3" xfId="8275"/>
    <cellStyle name="Currency0 3 3 2" xfId="12955"/>
    <cellStyle name="Currency0 3 4" xfId="5727"/>
    <cellStyle name="Currency0 30" xfId="438"/>
    <cellStyle name="Currency0 30 2" xfId="1476"/>
    <cellStyle name="Currency0 30 2 2" xfId="10863"/>
    <cellStyle name="Currency0 30 2 2 2" xfId="12956"/>
    <cellStyle name="Currency0 30 2 3" xfId="7402"/>
    <cellStyle name="Currency0 30 3" xfId="8276"/>
    <cellStyle name="Currency0 30 3 2" xfId="12957"/>
    <cellStyle name="Currency0 30 4" xfId="5728"/>
    <cellStyle name="Currency0 31" xfId="439"/>
    <cellStyle name="Currency0 31 2" xfId="1477"/>
    <cellStyle name="Currency0 31 2 2" xfId="10864"/>
    <cellStyle name="Currency0 31 2 2 2" xfId="12958"/>
    <cellStyle name="Currency0 31 2 3" xfId="7403"/>
    <cellStyle name="Currency0 31 3" xfId="8277"/>
    <cellStyle name="Currency0 31 3 2" xfId="12959"/>
    <cellStyle name="Currency0 31 4" xfId="5729"/>
    <cellStyle name="Currency0 32" xfId="440"/>
    <cellStyle name="Currency0 32 2" xfId="1478"/>
    <cellStyle name="Currency0 32 2 2" xfId="10865"/>
    <cellStyle name="Currency0 32 2 2 2" xfId="12960"/>
    <cellStyle name="Currency0 32 2 3" xfId="7404"/>
    <cellStyle name="Currency0 32 3" xfId="8278"/>
    <cellStyle name="Currency0 32 3 2" xfId="12961"/>
    <cellStyle name="Currency0 32 4" xfId="5730"/>
    <cellStyle name="Currency0 33" xfId="441"/>
    <cellStyle name="Currency0 33 2" xfId="1479"/>
    <cellStyle name="Currency0 33 2 2" xfId="10866"/>
    <cellStyle name="Currency0 33 2 2 2" xfId="12962"/>
    <cellStyle name="Currency0 33 2 3" xfId="7405"/>
    <cellStyle name="Currency0 33 3" xfId="8279"/>
    <cellStyle name="Currency0 33 3 2" xfId="12963"/>
    <cellStyle name="Currency0 33 4" xfId="5731"/>
    <cellStyle name="Currency0 34" xfId="442"/>
    <cellStyle name="Currency0 34 2" xfId="1480"/>
    <cellStyle name="Currency0 34 2 2" xfId="10867"/>
    <cellStyle name="Currency0 34 2 2 2" xfId="12964"/>
    <cellStyle name="Currency0 34 2 3" xfId="7406"/>
    <cellStyle name="Currency0 34 3" xfId="8280"/>
    <cellStyle name="Currency0 34 3 2" xfId="12965"/>
    <cellStyle name="Currency0 34 4" xfId="5732"/>
    <cellStyle name="Currency0 35" xfId="1336"/>
    <cellStyle name="Currency0 35 2" xfId="10868"/>
    <cellStyle name="Currency0 35 2 2" xfId="12966"/>
    <cellStyle name="Currency0 35 3" xfId="7407"/>
    <cellStyle name="Currency0 36" xfId="4046"/>
    <cellStyle name="Currency0 36 2" xfId="4275"/>
    <cellStyle name="Currency0 36 2 2" xfId="12967"/>
    <cellStyle name="Currency0 36 3" xfId="8251"/>
    <cellStyle name="Currency0 37" xfId="5703"/>
    <cellStyle name="Currency0 38" xfId="14815"/>
    <cellStyle name="Currency0 38 2" xfId="16122"/>
    <cellStyle name="Currency0 4" xfId="443"/>
    <cellStyle name="Currency0 4 2" xfId="1481"/>
    <cellStyle name="Currency0 4 2 2" xfId="10869"/>
    <cellStyle name="Currency0 4 2 2 2" xfId="12968"/>
    <cellStyle name="Currency0 4 2 3" xfId="7408"/>
    <cellStyle name="Currency0 4 3" xfId="8281"/>
    <cellStyle name="Currency0 4 3 2" xfId="12969"/>
    <cellStyle name="Currency0 4 4" xfId="5733"/>
    <cellStyle name="Currency0 5" xfId="444"/>
    <cellStyle name="Currency0 5 2" xfId="1482"/>
    <cellStyle name="Currency0 5 2 2" xfId="10870"/>
    <cellStyle name="Currency0 5 2 2 2" xfId="12970"/>
    <cellStyle name="Currency0 5 2 3" xfId="7409"/>
    <cellStyle name="Currency0 5 3" xfId="8282"/>
    <cellStyle name="Currency0 5 3 2" xfId="12971"/>
    <cellStyle name="Currency0 5 4" xfId="5734"/>
    <cellStyle name="Currency0 6" xfId="445"/>
    <cellStyle name="Currency0 6 2" xfId="1483"/>
    <cellStyle name="Currency0 6 2 2" xfId="10871"/>
    <cellStyle name="Currency0 6 2 2 2" xfId="12972"/>
    <cellStyle name="Currency0 6 2 3" xfId="7410"/>
    <cellStyle name="Currency0 6 3" xfId="8283"/>
    <cellStyle name="Currency0 6 3 2" xfId="12973"/>
    <cellStyle name="Currency0 6 4" xfId="5735"/>
    <cellStyle name="Currency0 7" xfId="446"/>
    <cellStyle name="Currency0 7 2" xfId="1484"/>
    <cellStyle name="Currency0 7 2 2" xfId="10872"/>
    <cellStyle name="Currency0 7 2 2 2" xfId="12974"/>
    <cellStyle name="Currency0 7 2 3" xfId="7411"/>
    <cellStyle name="Currency0 7 3" xfId="8284"/>
    <cellStyle name="Currency0 7 3 2" xfId="12975"/>
    <cellStyle name="Currency0 7 4" xfId="5736"/>
    <cellStyle name="Currency0 8" xfId="447"/>
    <cellStyle name="Currency0 8 2" xfId="1485"/>
    <cellStyle name="Currency0 8 2 2" xfId="10873"/>
    <cellStyle name="Currency0 8 2 2 2" xfId="12976"/>
    <cellStyle name="Currency0 8 2 3" xfId="7412"/>
    <cellStyle name="Currency0 8 3" xfId="8285"/>
    <cellStyle name="Currency0 8 3 2" xfId="12977"/>
    <cellStyle name="Currency0 8 4" xfId="5737"/>
    <cellStyle name="Currency0 9" xfId="448"/>
    <cellStyle name="Currency0 9 2" xfId="1486"/>
    <cellStyle name="Currency0 9 2 2" xfId="10874"/>
    <cellStyle name="Currency0 9 2 2 2" xfId="12978"/>
    <cellStyle name="Currency0 9 2 3" xfId="7413"/>
    <cellStyle name="Currency0 9 3" xfId="8286"/>
    <cellStyle name="Currency0 9 3 2" xfId="12979"/>
    <cellStyle name="Currency0 9 4" xfId="5738"/>
    <cellStyle name="Data" xfId="449"/>
    <cellStyle name="Data 10" xfId="450"/>
    <cellStyle name="Data 11" xfId="451"/>
    <cellStyle name="Data 12" xfId="452"/>
    <cellStyle name="Data 13" xfId="453"/>
    <cellStyle name="Data 14" xfId="454"/>
    <cellStyle name="Data 15" xfId="455"/>
    <cellStyle name="Data 16" xfId="456"/>
    <cellStyle name="Data 17" xfId="457"/>
    <cellStyle name="Data 18" xfId="458"/>
    <cellStyle name="Data 19" xfId="459"/>
    <cellStyle name="Data 2" xfId="460"/>
    <cellStyle name="Data 2 2" xfId="461"/>
    <cellStyle name="Data 2 3" xfId="462"/>
    <cellStyle name="Data 2 4" xfId="1345"/>
    <cellStyle name="Data 2 4 2" xfId="7414"/>
    <cellStyle name="Data 2 5" xfId="4011"/>
    <cellStyle name="Data 20" xfId="463"/>
    <cellStyle name="Data 21" xfId="464"/>
    <cellStyle name="Data 22" xfId="465"/>
    <cellStyle name="Data 23" xfId="466"/>
    <cellStyle name="Data 24" xfId="467"/>
    <cellStyle name="Data 25" xfId="468"/>
    <cellStyle name="Data 26" xfId="469"/>
    <cellStyle name="Data 27" xfId="470"/>
    <cellStyle name="Data 28" xfId="471"/>
    <cellStyle name="Data 29" xfId="472"/>
    <cellStyle name="Data 3" xfId="473"/>
    <cellStyle name="Data 30" xfId="474"/>
    <cellStyle name="Data 31" xfId="475"/>
    <cellStyle name="Data 32" xfId="476"/>
    <cellStyle name="Data 33" xfId="477"/>
    <cellStyle name="Data 34" xfId="478"/>
    <cellStyle name="Data 4" xfId="479"/>
    <cellStyle name="Data 5" xfId="480"/>
    <cellStyle name="Data 6" xfId="481"/>
    <cellStyle name="Data 7" xfId="482"/>
    <cellStyle name="Data 8" xfId="483"/>
    <cellStyle name="Data 9" xfId="484"/>
    <cellStyle name="Date" xfId="485"/>
    <cellStyle name="Date 10" xfId="486"/>
    <cellStyle name="Date 10 2" xfId="1487"/>
    <cellStyle name="Date 10 2 2" xfId="10875"/>
    <cellStyle name="Date 10 2 2 2" xfId="12980"/>
    <cellStyle name="Date 10 2 3" xfId="7415"/>
    <cellStyle name="Date 10 3" xfId="8288"/>
    <cellStyle name="Date 10 3 2" xfId="12981"/>
    <cellStyle name="Date 10 4" xfId="5740"/>
    <cellStyle name="Date 11" xfId="487"/>
    <cellStyle name="Date 11 2" xfId="1488"/>
    <cellStyle name="Date 11 2 2" xfId="10876"/>
    <cellStyle name="Date 11 2 2 2" xfId="12982"/>
    <cellStyle name="Date 11 2 3" xfId="7416"/>
    <cellStyle name="Date 11 3" xfId="8289"/>
    <cellStyle name="Date 11 3 2" xfId="12983"/>
    <cellStyle name="Date 11 4" xfId="5741"/>
    <cellStyle name="Date 12" xfId="488"/>
    <cellStyle name="Date 12 2" xfId="1489"/>
    <cellStyle name="Date 12 2 2" xfId="10877"/>
    <cellStyle name="Date 12 2 2 2" xfId="12984"/>
    <cellStyle name="Date 12 2 3" xfId="7417"/>
    <cellStyle name="Date 12 3" xfId="8290"/>
    <cellStyle name="Date 12 3 2" xfId="12985"/>
    <cellStyle name="Date 12 4" xfId="5742"/>
    <cellStyle name="Date 13" xfId="489"/>
    <cellStyle name="Date 13 2" xfId="1490"/>
    <cellStyle name="Date 13 2 2" xfId="10878"/>
    <cellStyle name="Date 13 2 2 2" xfId="12986"/>
    <cellStyle name="Date 13 2 3" xfId="7418"/>
    <cellStyle name="Date 13 3" xfId="8291"/>
    <cellStyle name="Date 13 3 2" xfId="12987"/>
    <cellStyle name="Date 13 4" xfId="5743"/>
    <cellStyle name="Date 14" xfId="490"/>
    <cellStyle name="Date 14 2" xfId="1491"/>
    <cellStyle name="Date 14 2 2" xfId="10879"/>
    <cellStyle name="Date 14 2 2 2" xfId="12988"/>
    <cellStyle name="Date 14 2 3" xfId="7419"/>
    <cellStyle name="Date 14 3" xfId="8292"/>
    <cellStyle name="Date 14 3 2" xfId="12989"/>
    <cellStyle name="Date 14 4" xfId="5744"/>
    <cellStyle name="Date 15" xfId="491"/>
    <cellStyle name="Date 15 2" xfId="1492"/>
    <cellStyle name="Date 15 2 2" xfId="10880"/>
    <cellStyle name="Date 15 2 2 2" xfId="12990"/>
    <cellStyle name="Date 15 2 3" xfId="7420"/>
    <cellStyle name="Date 15 3" xfId="8293"/>
    <cellStyle name="Date 15 3 2" xfId="12991"/>
    <cellStyle name="Date 15 4" xfId="5745"/>
    <cellStyle name="Date 16" xfId="492"/>
    <cellStyle name="Date 16 2" xfId="1493"/>
    <cellStyle name="Date 16 2 2" xfId="10881"/>
    <cellStyle name="Date 16 2 2 2" xfId="12992"/>
    <cellStyle name="Date 16 2 3" xfId="7421"/>
    <cellStyle name="Date 16 3" xfId="8294"/>
    <cellStyle name="Date 16 3 2" xfId="12993"/>
    <cellStyle name="Date 16 4" xfId="5746"/>
    <cellStyle name="Date 17" xfId="493"/>
    <cellStyle name="Date 17 2" xfId="1494"/>
    <cellStyle name="Date 17 2 2" xfId="10882"/>
    <cellStyle name="Date 17 2 2 2" xfId="12994"/>
    <cellStyle name="Date 17 2 3" xfId="7422"/>
    <cellStyle name="Date 17 3" xfId="8295"/>
    <cellStyle name="Date 17 3 2" xfId="12995"/>
    <cellStyle name="Date 17 4" xfId="5747"/>
    <cellStyle name="Date 18" xfId="494"/>
    <cellStyle name="Date 18 2" xfId="1495"/>
    <cellStyle name="Date 18 2 2" xfId="10883"/>
    <cellStyle name="Date 18 2 2 2" xfId="12996"/>
    <cellStyle name="Date 18 2 3" xfId="7423"/>
    <cellStyle name="Date 18 3" xfId="8296"/>
    <cellStyle name="Date 18 3 2" xfId="12997"/>
    <cellStyle name="Date 18 4" xfId="5748"/>
    <cellStyle name="Date 19" xfId="495"/>
    <cellStyle name="Date 19 2" xfId="1496"/>
    <cellStyle name="Date 19 2 2" xfId="10884"/>
    <cellStyle name="Date 19 2 2 2" xfId="12998"/>
    <cellStyle name="Date 19 2 3" xfId="7424"/>
    <cellStyle name="Date 19 3" xfId="8297"/>
    <cellStyle name="Date 19 3 2" xfId="12999"/>
    <cellStyle name="Date 19 4" xfId="5749"/>
    <cellStyle name="Date 2" xfId="496"/>
    <cellStyle name="Date 2 2" xfId="497"/>
    <cellStyle name="Date 2 2 2" xfId="1497"/>
    <cellStyle name="Date 2 2 2 2" xfId="10885"/>
    <cellStyle name="Date 2 2 2 2 2" xfId="13000"/>
    <cellStyle name="Date 2 2 2 3" xfId="7425"/>
    <cellStyle name="Date 2 2 3" xfId="8299"/>
    <cellStyle name="Date 2 2 3 2" xfId="13001"/>
    <cellStyle name="Date 2 2 4" xfId="5751"/>
    <cellStyle name="Date 2 3" xfId="498"/>
    <cellStyle name="Date 2 3 2" xfId="1498"/>
    <cellStyle name="Date 2 3 2 2" xfId="10886"/>
    <cellStyle name="Date 2 3 2 2 2" xfId="13002"/>
    <cellStyle name="Date 2 3 2 3" xfId="7426"/>
    <cellStyle name="Date 2 3 3" xfId="8300"/>
    <cellStyle name="Date 2 3 3 2" xfId="13003"/>
    <cellStyle name="Date 2 3 4" xfId="5752"/>
    <cellStyle name="Date 2 4" xfId="7427"/>
    <cellStyle name="Date 2 4 2" xfId="10887"/>
    <cellStyle name="Date 2 4 2 2" xfId="13004"/>
    <cellStyle name="Date 2 5" xfId="8298"/>
    <cellStyle name="Date 2 5 2" xfId="13005"/>
    <cellStyle name="Date 2 6" xfId="5750"/>
    <cellStyle name="Date 20" xfId="499"/>
    <cellStyle name="Date 20 2" xfId="1499"/>
    <cellStyle name="Date 20 2 2" xfId="10888"/>
    <cellStyle name="Date 20 2 2 2" xfId="13006"/>
    <cellStyle name="Date 20 2 3" xfId="7428"/>
    <cellStyle name="Date 20 3" xfId="8301"/>
    <cellStyle name="Date 20 3 2" xfId="13007"/>
    <cellStyle name="Date 20 4" xfId="5753"/>
    <cellStyle name="Date 21" xfId="500"/>
    <cellStyle name="Date 21 2" xfId="1500"/>
    <cellStyle name="Date 21 2 2" xfId="10889"/>
    <cellStyle name="Date 21 2 2 2" xfId="13008"/>
    <cellStyle name="Date 21 2 3" xfId="7429"/>
    <cellStyle name="Date 21 3" xfId="8302"/>
    <cellStyle name="Date 21 3 2" xfId="13009"/>
    <cellStyle name="Date 21 4" xfId="5754"/>
    <cellStyle name="Date 22" xfId="501"/>
    <cellStyle name="Date 22 2" xfId="1501"/>
    <cellStyle name="Date 22 2 2" xfId="10890"/>
    <cellStyle name="Date 22 2 2 2" xfId="13010"/>
    <cellStyle name="Date 22 2 3" xfId="7430"/>
    <cellStyle name="Date 22 3" xfId="8303"/>
    <cellStyle name="Date 22 3 2" xfId="13011"/>
    <cellStyle name="Date 22 4" xfId="5755"/>
    <cellStyle name="Date 23" xfId="502"/>
    <cellStyle name="Date 23 2" xfId="1502"/>
    <cellStyle name="Date 23 2 2" xfId="10891"/>
    <cellStyle name="Date 23 2 2 2" xfId="13012"/>
    <cellStyle name="Date 23 2 3" xfId="7431"/>
    <cellStyle name="Date 23 3" xfId="8304"/>
    <cellStyle name="Date 23 3 2" xfId="13013"/>
    <cellStyle name="Date 23 4" xfId="5756"/>
    <cellStyle name="Date 24" xfId="503"/>
    <cellStyle name="Date 24 2" xfId="1503"/>
    <cellStyle name="Date 24 2 2" xfId="10892"/>
    <cellStyle name="Date 24 2 2 2" xfId="13014"/>
    <cellStyle name="Date 24 2 3" xfId="7432"/>
    <cellStyle name="Date 24 3" xfId="8305"/>
    <cellStyle name="Date 24 3 2" xfId="13015"/>
    <cellStyle name="Date 24 4" xfId="5757"/>
    <cellStyle name="Date 25" xfId="504"/>
    <cellStyle name="Date 25 2" xfId="1504"/>
    <cellStyle name="Date 25 2 2" xfId="10893"/>
    <cellStyle name="Date 25 2 2 2" xfId="13016"/>
    <cellStyle name="Date 25 2 3" xfId="7433"/>
    <cellStyle name="Date 25 3" xfId="8306"/>
    <cellStyle name="Date 25 3 2" xfId="13017"/>
    <cellStyle name="Date 25 4" xfId="5758"/>
    <cellStyle name="Date 26" xfId="505"/>
    <cellStyle name="Date 26 2" xfId="1505"/>
    <cellStyle name="Date 26 2 2" xfId="10894"/>
    <cellStyle name="Date 26 2 2 2" xfId="13018"/>
    <cellStyle name="Date 26 2 3" xfId="7434"/>
    <cellStyle name="Date 26 3" xfId="8307"/>
    <cellStyle name="Date 26 3 2" xfId="13019"/>
    <cellStyle name="Date 26 4" xfId="5759"/>
    <cellStyle name="Date 27" xfId="506"/>
    <cellStyle name="Date 27 2" xfId="1506"/>
    <cellStyle name="Date 27 2 2" xfId="10895"/>
    <cellStyle name="Date 27 2 2 2" xfId="13020"/>
    <cellStyle name="Date 27 2 3" xfId="7435"/>
    <cellStyle name="Date 27 3" xfId="8308"/>
    <cellStyle name="Date 27 3 2" xfId="13021"/>
    <cellStyle name="Date 27 4" xfId="5760"/>
    <cellStyle name="Date 28" xfId="507"/>
    <cellStyle name="Date 28 2" xfId="1507"/>
    <cellStyle name="Date 28 2 2" xfId="10896"/>
    <cellStyle name="Date 28 2 2 2" xfId="13022"/>
    <cellStyle name="Date 28 2 3" xfId="7436"/>
    <cellStyle name="Date 28 3" xfId="8309"/>
    <cellStyle name="Date 28 3 2" xfId="13023"/>
    <cellStyle name="Date 28 4" xfId="5761"/>
    <cellStyle name="Date 29" xfId="508"/>
    <cellStyle name="Date 29 2" xfId="1508"/>
    <cellStyle name="Date 29 2 2" xfId="10897"/>
    <cellStyle name="Date 29 2 2 2" xfId="13024"/>
    <cellStyle name="Date 29 2 3" xfId="7437"/>
    <cellStyle name="Date 29 3" xfId="8310"/>
    <cellStyle name="Date 29 3 2" xfId="13025"/>
    <cellStyle name="Date 29 4" xfId="5762"/>
    <cellStyle name="Date 3" xfId="509"/>
    <cellStyle name="Date 3 2" xfId="1509"/>
    <cellStyle name="Date 3 2 2" xfId="10898"/>
    <cellStyle name="Date 3 2 2 2" xfId="13026"/>
    <cellStyle name="Date 3 2 3" xfId="7438"/>
    <cellStyle name="Date 3 3" xfId="8311"/>
    <cellStyle name="Date 3 3 2" xfId="13027"/>
    <cellStyle name="Date 3 4" xfId="5763"/>
    <cellStyle name="Date 30" xfId="510"/>
    <cellStyle name="Date 30 2" xfId="1510"/>
    <cellStyle name="Date 30 2 2" xfId="10899"/>
    <cellStyle name="Date 30 2 2 2" xfId="13028"/>
    <cellStyle name="Date 30 2 3" xfId="7439"/>
    <cellStyle name="Date 30 3" xfId="8312"/>
    <cellStyle name="Date 30 3 2" xfId="13029"/>
    <cellStyle name="Date 30 4" xfId="5764"/>
    <cellStyle name="Date 31" xfId="511"/>
    <cellStyle name="Date 31 2" xfId="1511"/>
    <cellStyle name="Date 31 2 2" xfId="10900"/>
    <cellStyle name="Date 31 2 2 2" xfId="13030"/>
    <cellStyle name="Date 31 2 3" xfId="7440"/>
    <cellStyle name="Date 31 3" xfId="8313"/>
    <cellStyle name="Date 31 3 2" xfId="13031"/>
    <cellStyle name="Date 31 4" xfId="5765"/>
    <cellStyle name="Date 32" xfId="512"/>
    <cellStyle name="Date 32 2" xfId="1512"/>
    <cellStyle name="Date 32 2 2" xfId="10901"/>
    <cellStyle name="Date 32 2 2 2" xfId="13032"/>
    <cellStyle name="Date 32 2 3" xfId="7441"/>
    <cellStyle name="Date 32 3" xfId="8314"/>
    <cellStyle name="Date 32 3 2" xfId="13033"/>
    <cellStyle name="Date 32 4" xfId="5766"/>
    <cellStyle name="Date 33" xfId="513"/>
    <cellStyle name="Date 33 2" xfId="1513"/>
    <cellStyle name="Date 33 2 2" xfId="10902"/>
    <cellStyle name="Date 33 2 2 2" xfId="13034"/>
    <cellStyle name="Date 33 2 3" xfId="7442"/>
    <cellStyle name="Date 33 3" xfId="8315"/>
    <cellStyle name="Date 33 3 2" xfId="13035"/>
    <cellStyle name="Date 33 4" xfId="5767"/>
    <cellStyle name="Date 34" xfId="514"/>
    <cellStyle name="Date 34 2" xfId="1514"/>
    <cellStyle name="Date 34 2 2" xfId="10903"/>
    <cellStyle name="Date 34 2 2 2" xfId="13036"/>
    <cellStyle name="Date 34 2 3" xfId="7443"/>
    <cellStyle name="Date 34 3" xfId="8316"/>
    <cellStyle name="Date 34 3 2" xfId="13037"/>
    <cellStyle name="Date 34 4" xfId="5768"/>
    <cellStyle name="Date 35" xfId="1337"/>
    <cellStyle name="Date 35 2" xfId="10904"/>
    <cellStyle name="Date 35 2 2" xfId="13038"/>
    <cellStyle name="Date 35 3" xfId="7444"/>
    <cellStyle name="Date 36" xfId="4047"/>
    <cellStyle name="Date 36 2" xfId="4276"/>
    <cellStyle name="Date 36 2 2" xfId="13039"/>
    <cellStyle name="Date 36 3" xfId="8287"/>
    <cellStyle name="Date 37" xfId="5739"/>
    <cellStyle name="Date 38" xfId="14817"/>
    <cellStyle name="Date 38 2" xfId="16123"/>
    <cellStyle name="Date 4" xfId="515"/>
    <cellStyle name="Date 4 2" xfId="1515"/>
    <cellStyle name="Date 4 2 2" xfId="10905"/>
    <cellStyle name="Date 4 2 2 2" xfId="13040"/>
    <cellStyle name="Date 4 2 3" xfId="7445"/>
    <cellStyle name="Date 4 3" xfId="8317"/>
    <cellStyle name="Date 4 3 2" xfId="13041"/>
    <cellStyle name="Date 4 4" xfId="5769"/>
    <cellStyle name="Date 5" xfId="516"/>
    <cellStyle name="Date 5 2" xfId="1516"/>
    <cellStyle name="Date 5 2 2" xfId="10906"/>
    <cellStyle name="Date 5 2 2 2" xfId="13042"/>
    <cellStyle name="Date 5 2 3" xfId="7446"/>
    <cellStyle name="Date 5 3" xfId="8318"/>
    <cellStyle name="Date 5 3 2" xfId="13043"/>
    <cellStyle name="Date 5 4" xfId="5770"/>
    <cellStyle name="Date 6" xfId="517"/>
    <cellStyle name="Date 6 2" xfId="1517"/>
    <cellStyle name="Date 6 2 2" xfId="10907"/>
    <cellStyle name="Date 6 2 2 2" xfId="13044"/>
    <cellStyle name="Date 6 2 3" xfId="7447"/>
    <cellStyle name="Date 6 3" xfId="8319"/>
    <cellStyle name="Date 6 3 2" xfId="13045"/>
    <cellStyle name="Date 6 4" xfId="5771"/>
    <cellStyle name="Date 7" xfId="518"/>
    <cellStyle name="Date 7 2" xfId="1518"/>
    <cellStyle name="Date 7 2 2" xfId="10908"/>
    <cellStyle name="Date 7 2 2 2" xfId="13046"/>
    <cellStyle name="Date 7 2 3" xfId="7448"/>
    <cellStyle name="Date 7 3" xfId="8320"/>
    <cellStyle name="Date 7 3 2" xfId="13047"/>
    <cellStyle name="Date 7 4" xfId="5772"/>
    <cellStyle name="Date 8" xfId="519"/>
    <cellStyle name="Date 8 2" xfId="1519"/>
    <cellStyle name="Date 8 2 2" xfId="10909"/>
    <cellStyle name="Date 8 2 2 2" xfId="13048"/>
    <cellStyle name="Date 8 2 3" xfId="7449"/>
    <cellStyle name="Date 8 3" xfId="8321"/>
    <cellStyle name="Date 8 3 2" xfId="13049"/>
    <cellStyle name="Date 8 4" xfId="5773"/>
    <cellStyle name="Date 9" xfId="520"/>
    <cellStyle name="Date 9 2" xfId="1520"/>
    <cellStyle name="Date 9 2 2" xfId="10910"/>
    <cellStyle name="Date 9 2 2 2" xfId="13050"/>
    <cellStyle name="Date 9 2 3" xfId="7450"/>
    <cellStyle name="Date 9 3" xfId="8322"/>
    <cellStyle name="Date 9 3 2" xfId="13051"/>
    <cellStyle name="Date 9 4" xfId="5774"/>
    <cellStyle name="Ênfase1 10" xfId="3194"/>
    <cellStyle name="Ênfase1 10 2" xfId="9844"/>
    <cellStyle name="Ênfase1 10 2 2" xfId="13052"/>
    <cellStyle name="Ênfase1 10 3" xfId="5775"/>
    <cellStyle name="Ênfase1 11" xfId="3195"/>
    <cellStyle name="Ênfase1 11 2" xfId="9845"/>
    <cellStyle name="Ênfase1 11 2 2" xfId="13053"/>
    <cellStyle name="Ênfase1 11 3" xfId="5776"/>
    <cellStyle name="Ênfase1 12" xfId="3196"/>
    <cellStyle name="Ênfase1 12 2" xfId="9846"/>
    <cellStyle name="Ênfase1 12 2 2" xfId="13054"/>
    <cellStyle name="Ênfase1 12 3" xfId="5777"/>
    <cellStyle name="Ênfase1 13" xfId="3197"/>
    <cellStyle name="Ênfase1 13 2" xfId="9847"/>
    <cellStyle name="Ênfase1 13 2 2" xfId="13055"/>
    <cellStyle name="Ênfase1 13 3" xfId="5778"/>
    <cellStyle name="Ênfase1 14" xfId="3198"/>
    <cellStyle name="Ênfase1 14 2" xfId="9848"/>
    <cellStyle name="Ênfase1 14 2 2" xfId="13056"/>
    <cellStyle name="Ênfase1 14 3" xfId="5779"/>
    <cellStyle name="Ênfase1 15" xfId="3199"/>
    <cellStyle name="Ênfase1 15 2" xfId="9849"/>
    <cellStyle name="Ênfase1 15 2 2" xfId="13057"/>
    <cellStyle name="Ênfase1 15 3" xfId="5780"/>
    <cellStyle name="Ênfase1 16" xfId="3200"/>
    <cellStyle name="Ênfase1 16 2" xfId="9850"/>
    <cellStyle name="Ênfase1 16 2 2" xfId="13058"/>
    <cellStyle name="Ênfase1 16 3" xfId="5781"/>
    <cellStyle name="Ênfase1 17" xfId="3201"/>
    <cellStyle name="Ênfase1 17 2" xfId="9851"/>
    <cellStyle name="Ênfase1 17 2 2" xfId="13059"/>
    <cellStyle name="Ênfase1 17 3" xfId="5782"/>
    <cellStyle name="Ênfase1 18" xfId="3202"/>
    <cellStyle name="Ênfase1 18 2" xfId="9852"/>
    <cellStyle name="Ênfase1 18 2 2" xfId="13060"/>
    <cellStyle name="Ênfase1 18 3" xfId="5783"/>
    <cellStyle name="Ênfase1 19" xfId="3203"/>
    <cellStyle name="Ênfase1 19 2" xfId="9853"/>
    <cellStyle name="Ênfase1 19 2 2" xfId="13061"/>
    <cellStyle name="Ênfase1 19 3" xfId="5784"/>
    <cellStyle name="Ênfase1 2" xfId="2013"/>
    <cellStyle name="Ênfase1 2 2" xfId="8324"/>
    <cellStyle name="Ênfase1 2 2 2" xfId="13062"/>
    <cellStyle name="Ênfase1 2 3" xfId="5785"/>
    <cellStyle name="Ênfase1 20" xfId="3204"/>
    <cellStyle name="Ênfase1 20 2" xfId="9854"/>
    <cellStyle name="Ênfase1 20 2 2" xfId="13063"/>
    <cellStyle name="Ênfase1 20 3" xfId="5786"/>
    <cellStyle name="Ênfase1 21" xfId="3205"/>
    <cellStyle name="Ênfase1 21 2" xfId="9855"/>
    <cellStyle name="Ênfase1 21 2 2" xfId="13064"/>
    <cellStyle name="Ênfase1 21 3" xfId="5787"/>
    <cellStyle name="Ênfase1 22" xfId="3206"/>
    <cellStyle name="Ênfase1 22 2" xfId="9856"/>
    <cellStyle name="Ênfase1 22 2 2" xfId="13065"/>
    <cellStyle name="Ênfase1 22 3" xfId="5788"/>
    <cellStyle name="Ênfase1 23" xfId="3207"/>
    <cellStyle name="Ênfase1 23 2" xfId="9857"/>
    <cellStyle name="Ênfase1 23 2 2" xfId="13066"/>
    <cellStyle name="Ênfase1 23 3" xfId="5789"/>
    <cellStyle name="Ênfase1 24" xfId="3208"/>
    <cellStyle name="Ênfase1 24 2" xfId="9858"/>
    <cellStyle name="Ênfase1 24 2 2" xfId="13067"/>
    <cellStyle name="Ênfase1 24 3" xfId="5790"/>
    <cellStyle name="Ênfase1 25" xfId="3209"/>
    <cellStyle name="Ênfase1 25 2" xfId="9859"/>
    <cellStyle name="Ênfase1 25 2 2" xfId="13068"/>
    <cellStyle name="Ênfase1 25 3" xfId="5791"/>
    <cellStyle name="Ênfase1 26" xfId="3210"/>
    <cellStyle name="Ênfase1 26 2" xfId="9860"/>
    <cellStyle name="Ênfase1 26 2 2" xfId="13069"/>
    <cellStyle name="Ênfase1 26 3" xfId="5792"/>
    <cellStyle name="Ênfase1 27" xfId="3211"/>
    <cellStyle name="Ênfase1 27 2" xfId="9861"/>
    <cellStyle name="Ênfase1 27 2 2" xfId="13070"/>
    <cellStyle name="Ênfase1 27 3" xfId="5793"/>
    <cellStyle name="Ênfase1 28" xfId="3212"/>
    <cellStyle name="Ênfase1 28 2" xfId="9862"/>
    <cellStyle name="Ênfase1 28 2 2" xfId="13071"/>
    <cellStyle name="Ênfase1 28 3" xfId="5794"/>
    <cellStyle name="Ênfase1 29" xfId="3213"/>
    <cellStyle name="Ênfase1 29 2" xfId="9863"/>
    <cellStyle name="Ênfase1 29 2 2" xfId="13072"/>
    <cellStyle name="Ênfase1 29 3" xfId="5795"/>
    <cellStyle name="Ênfase1 3" xfId="2014"/>
    <cellStyle name="Ênfase1 3 2" xfId="8325"/>
    <cellStyle name="Ênfase1 3 2 2" xfId="13073"/>
    <cellStyle name="Ênfase1 3 3" xfId="5796"/>
    <cellStyle name="Ênfase1 30" xfId="3214"/>
    <cellStyle name="Ênfase1 30 2" xfId="9864"/>
    <cellStyle name="Ênfase1 30 2 2" xfId="13074"/>
    <cellStyle name="Ênfase1 30 3" xfId="5797"/>
    <cellStyle name="Ênfase1 31" xfId="3215"/>
    <cellStyle name="Ênfase1 31 2" xfId="9865"/>
    <cellStyle name="Ênfase1 31 2 2" xfId="13075"/>
    <cellStyle name="Ênfase1 31 3" xfId="5798"/>
    <cellStyle name="Ênfase1 32" xfId="3216"/>
    <cellStyle name="Ênfase1 32 2" xfId="9866"/>
    <cellStyle name="Ênfase1 32 2 2" xfId="13076"/>
    <cellStyle name="Ênfase1 32 3" xfId="5799"/>
    <cellStyle name="Ênfase1 33" xfId="3217"/>
    <cellStyle name="Ênfase1 33 2" xfId="9867"/>
    <cellStyle name="Ênfase1 33 2 2" xfId="13077"/>
    <cellStyle name="Ênfase1 33 3" xfId="5800"/>
    <cellStyle name="Ênfase1 34" xfId="3218"/>
    <cellStyle name="Ênfase1 34 2" xfId="9868"/>
    <cellStyle name="Ênfase1 34 2 2" xfId="13078"/>
    <cellStyle name="Ênfase1 34 3" xfId="5801"/>
    <cellStyle name="Ênfase1 35" xfId="3219"/>
    <cellStyle name="Ênfase1 35 2" xfId="9869"/>
    <cellStyle name="Ênfase1 35 2 2" xfId="13079"/>
    <cellStyle name="Ênfase1 35 3" xfId="5802"/>
    <cellStyle name="Ênfase1 36" xfId="3220"/>
    <cellStyle name="Ênfase1 36 2" xfId="9870"/>
    <cellStyle name="Ênfase1 36 2 2" xfId="13080"/>
    <cellStyle name="Ênfase1 36 3" xfId="5803"/>
    <cellStyle name="Ênfase1 37" xfId="3221"/>
    <cellStyle name="Ênfase1 37 2" xfId="9871"/>
    <cellStyle name="Ênfase1 37 2 2" xfId="13081"/>
    <cellStyle name="Ênfase1 37 3" xfId="5804"/>
    <cellStyle name="Ênfase1 38" xfId="3222"/>
    <cellStyle name="Ênfase1 38 2" xfId="9872"/>
    <cellStyle name="Ênfase1 38 2 2" xfId="13082"/>
    <cellStyle name="Ênfase1 38 3" xfId="5805"/>
    <cellStyle name="Ênfase1 39" xfId="3223"/>
    <cellStyle name="Ênfase1 39 2" xfId="9873"/>
    <cellStyle name="Ênfase1 39 2 2" xfId="13083"/>
    <cellStyle name="Ênfase1 39 3" xfId="5806"/>
    <cellStyle name="Ênfase1 4" xfId="2015"/>
    <cellStyle name="Ênfase1 4 2" xfId="3929"/>
    <cellStyle name="Ênfase1 4 2 2" xfId="10523"/>
    <cellStyle name="Ênfase1 4 2 2 2" xfId="13084"/>
    <cellStyle name="Ênfase1 4 2 3" xfId="5808"/>
    <cellStyle name="Ênfase1 4 3" xfId="7451"/>
    <cellStyle name="Ênfase1 4 3 2" xfId="10911"/>
    <cellStyle name="Ênfase1 4 3 2 2" xfId="13085"/>
    <cellStyle name="Ênfase1 4 4" xfId="8326"/>
    <cellStyle name="Ênfase1 4 4 2" xfId="13086"/>
    <cellStyle name="Ênfase1 4 5" xfId="5807"/>
    <cellStyle name="Ênfase1 40" xfId="3224"/>
    <cellStyle name="Ênfase1 40 2" xfId="9874"/>
    <cellStyle name="Ênfase1 40 2 2" xfId="13087"/>
    <cellStyle name="Ênfase1 40 3" xfId="5809"/>
    <cellStyle name="Ênfase1 41" xfId="3225"/>
    <cellStyle name="Ênfase1 41 2" xfId="9875"/>
    <cellStyle name="Ênfase1 41 2 2" xfId="13088"/>
    <cellStyle name="Ênfase1 41 3" xfId="5810"/>
    <cellStyle name="Ênfase1 42" xfId="3226"/>
    <cellStyle name="Ênfase1 42 2" xfId="9876"/>
    <cellStyle name="Ênfase1 42 2 2" xfId="13089"/>
    <cellStyle name="Ênfase1 42 3" xfId="5811"/>
    <cellStyle name="Ênfase1 43" xfId="3227"/>
    <cellStyle name="Ênfase1 43 2" xfId="9877"/>
    <cellStyle name="Ênfase1 43 2 2" xfId="13090"/>
    <cellStyle name="Ênfase1 43 3" xfId="5812"/>
    <cellStyle name="Ênfase1 44" xfId="3228"/>
    <cellStyle name="Ênfase1 44 2" xfId="9878"/>
    <cellStyle name="Ênfase1 44 2 2" xfId="13091"/>
    <cellStyle name="Ênfase1 44 3" xfId="5813"/>
    <cellStyle name="Ênfase1 45" xfId="3229"/>
    <cellStyle name="Ênfase1 45 2" xfId="9879"/>
    <cellStyle name="Ênfase1 45 2 2" xfId="13092"/>
    <cellStyle name="Ênfase1 45 3" xfId="5814"/>
    <cellStyle name="Ênfase1 46" xfId="3230"/>
    <cellStyle name="Ênfase1 46 2" xfId="9880"/>
    <cellStyle name="Ênfase1 46 2 2" xfId="13093"/>
    <cellStyle name="Ênfase1 46 3" xfId="5815"/>
    <cellStyle name="Ênfase1 47" xfId="3231"/>
    <cellStyle name="Ênfase1 47 2" xfId="9881"/>
    <cellStyle name="Ênfase1 47 2 2" xfId="13094"/>
    <cellStyle name="Ênfase1 47 3" xfId="5816"/>
    <cellStyle name="Ênfase1 48" xfId="3232"/>
    <cellStyle name="Ênfase1 48 2" xfId="9882"/>
    <cellStyle name="Ênfase1 48 2 2" xfId="13095"/>
    <cellStyle name="Ênfase1 48 3" xfId="5817"/>
    <cellStyle name="Ênfase1 49" xfId="3233"/>
    <cellStyle name="Ênfase1 49 2" xfId="9883"/>
    <cellStyle name="Ênfase1 49 2 2" xfId="13096"/>
    <cellStyle name="Ênfase1 49 3" xfId="5818"/>
    <cellStyle name="Ênfase1 5" xfId="3234"/>
    <cellStyle name="Ênfase1 5 2" xfId="7452"/>
    <cellStyle name="Ênfase1 5 2 2" xfId="10912"/>
    <cellStyle name="Ênfase1 5 2 2 2" xfId="13097"/>
    <cellStyle name="Ênfase1 5 3" xfId="7453"/>
    <cellStyle name="Ênfase1 5 3 2" xfId="10913"/>
    <cellStyle name="Ênfase1 5 3 2 2" xfId="13098"/>
    <cellStyle name="Ênfase1 5 4" xfId="9884"/>
    <cellStyle name="Ênfase1 5 4 2" xfId="13099"/>
    <cellStyle name="Ênfase1 5 5" xfId="5819"/>
    <cellStyle name="Ênfase1 50" xfId="3235"/>
    <cellStyle name="Ênfase1 50 2" xfId="9885"/>
    <cellStyle name="Ênfase1 50 2 2" xfId="13100"/>
    <cellStyle name="Ênfase1 50 3" xfId="5820"/>
    <cellStyle name="Ênfase1 51" xfId="3236"/>
    <cellStyle name="Ênfase1 51 2" xfId="9886"/>
    <cellStyle name="Ênfase1 51 2 2" xfId="13101"/>
    <cellStyle name="Ênfase1 51 3" xfId="5821"/>
    <cellStyle name="Ênfase1 52" xfId="2012"/>
    <cellStyle name="Ênfase1 52 2" xfId="10914"/>
    <cellStyle name="Ênfase1 52 2 2" xfId="13102"/>
    <cellStyle name="Ênfase1 52 3" xfId="7454"/>
    <cellStyle name="Ênfase1 53" xfId="8323"/>
    <cellStyle name="Ênfase1 53 2" xfId="13103"/>
    <cellStyle name="Ênfase1 6" xfId="3237"/>
    <cellStyle name="Ênfase1 6 2" xfId="9887"/>
    <cellStyle name="Ênfase1 6 2 2" xfId="13104"/>
    <cellStyle name="Ênfase1 6 3" xfId="5822"/>
    <cellStyle name="Ênfase1 7" xfId="3238"/>
    <cellStyle name="Ênfase1 7 2" xfId="9888"/>
    <cellStyle name="Ênfase1 7 2 2" xfId="13105"/>
    <cellStyle name="Ênfase1 7 3" xfId="5823"/>
    <cellStyle name="Ênfase1 8" xfId="3239"/>
    <cellStyle name="Ênfase1 8 2" xfId="9889"/>
    <cellStyle name="Ênfase1 8 2 2" xfId="13106"/>
    <cellStyle name="Ênfase1 8 3" xfId="5824"/>
    <cellStyle name="Ênfase1 9" xfId="3240"/>
    <cellStyle name="Ênfase1 9 2" xfId="9890"/>
    <cellStyle name="Ênfase1 9 2 2" xfId="13107"/>
    <cellStyle name="Ênfase1 9 3" xfId="5825"/>
    <cellStyle name="Ênfase2 10" xfId="3241"/>
    <cellStyle name="Ênfase2 10 2" xfId="9891"/>
    <cellStyle name="Ênfase2 10 2 2" xfId="13108"/>
    <cellStyle name="Ênfase2 10 3" xfId="5826"/>
    <cellStyle name="Ênfase2 11" xfId="3242"/>
    <cellStyle name="Ênfase2 11 2" xfId="9892"/>
    <cellStyle name="Ênfase2 11 2 2" xfId="13109"/>
    <cellStyle name="Ênfase2 11 3" xfId="5827"/>
    <cellStyle name="Ênfase2 12" xfId="3243"/>
    <cellStyle name="Ênfase2 12 2" xfId="9893"/>
    <cellStyle name="Ênfase2 12 2 2" xfId="13110"/>
    <cellStyle name="Ênfase2 12 3" xfId="5828"/>
    <cellStyle name="Ênfase2 13" xfId="3244"/>
    <cellStyle name="Ênfase2 13 2" xfId="9894"/>
    <cellStyle name="Ênfase2 13 2 2" xfId="13111"/>
    <cellStyle name="Ênfase2 13 3" xfId="5829"/>
    <cellStyle name="Ênfase2 14" xfId="3245"/>
    <cellStyle name="Ênfase2 14 2" xfId="9895"/>
    <cellStyle name="Ênfase2 14 2 2" xfId="13112"/>
    <cellStyle name="Ênfase2 14 3" xfId="5830"/>
    <cellStyle name="Ênfase2 15" xfId="3246"/>
    <cellStyle name="Ênfase2 15 2" xfId="9896"/>
    <cellStyle name="Ênfase2 15 2 2" xfId="13113"/>
    <cellStyle name="Ênfase2 15 3" xfId="5831"/>
    <cellStyle name="Ênfase2 16" xfId="3247"/>
    <cellStyle name="Ênfase2 16 2" xfId="9897"/>
    <cellStyle name="Ênfase2 16 2 2" xfId="13114"/>
    <cellStyle name="Ênfase2 16 3" xfId="5832"/>
    <cellStyle name="Ênfase2 17" xfId="3248"/>
    <cellStyle name="Ênfase2 17 2" xfId="9898"/>
    <cellStyle name="Ênfase2 17 2 2" xfId="13115"/>
    <cellStyle name="Ênfase2 17 3" xfId="5833"/>
    <cellStyle name="Ênfase2 18" xfId="3249"/>
    <cellStyle name="Ênfase2 18 2" xfId="9899"/>
    <cellStyle name="Ênfase2 18 2 2" xfId="13116"/>
    <cellStyle name="Ênfase2 18 3" xfId="5834"/>
    <cellStyle name="Ênfase2 19" xfId="3250"/>
    <cellStyle name="Ênfase2 19 2" xfId="9900"/>
    <cellStyle name="Ênfase2 19 2 2" xfId="13117"/>
    <cellStyle name="Ênfase2 19 3" xfId="5835"/>
    <cellStyle name="Ênfase2 2" xfId="2017"/>
    <cellStyle name="Ênfase2 2 2" xfId="8328"/>
    <cellStyle name="Ênfase2 2 2 2" xfId="13118"/>
    <cellStyle name="Ênfase2 2 3" xfId="5836"/>
    <cellStyle name="Ênfase2 20" xfId="3251"/>
    <cellStyle name="Ênfase2 20 2" xfId="9901"/>
    <cellStyle name="Ênfase2 20 2 2" xfId="13119"/>
    <cellStyle name="Ênfase2 20 3" xfId="5837"/>
    <cellStyle name="Ênfase2 21" xfId="3252"/>
    <cellStyle name="Ênfase2 21 2" xfId="9902"/>
    <cellStyle name="Ênfase2 21 2 2" xfId="13120"/>
    <cellStyle name="Ênfase2 21 3" xfId="5838"/>
    <cellStyle name="Ênfase2 22" xfId="3253"/>
    <cellStyle name="Ênfase2 22 2" xfId="9903"/>
    <cellStyle name="Ênfase2 22 2 2" xfId="13121"/>
    <cellStyle name="Ênfase2 22 3" xfId="5839"/>
    <cellStyle name="Ênfase2 23" xfId="3254"/>
    <cellStyle name="Ênfase2 23 2" xfId="9904"/>
    <cellStyle name="Ênfase2 23 2 2" xfId="13122"/>
    <cellStyle name="Ênfase2 23 3" xfId="5840"/>
    <cellStyle name="Ênfase2 24" xfId="3255"/>
    <cellStyle name="Ênfase2 24 2" xfId="9905"/>
    <cellStyle name="Ênfase2 24 2 2" xfId="13123"/>
    <cellStyle name="Ênfase2 24 3" xfId="5841"/>
    <cellStyle name="Ênfase2 25" xfId="3256"/>
    <cellStyle name="Ênfase2 25 2" xfId="9906"/>
    <cellStyle name="Ênfase2 25 2 2" xfId="13124"/>
    <cellStyle name="Ênfase2 25 3" xfId="5842"/>
    <cellStyle name="Ênfase2 26" xfId="3257"/>
    <cellStyle name="Ênfase2 26 2" xfId="9907"/>
    <cellStyle name="Ênfase2 26 2 2" xfId="13125"/>
    <cellStyle name="Ênfase2 26 3" xfId="5843"/>
    <cellStyle name="Ênfase2 27" xfId="3258"/>
    <cellStyle name="Ênfase2 27 2" xfId="9908"/>
    <cellStyle name="Ênfase2 27 2 2" xfId="13126"/>
    <cellStyle name="Ênfase2 27 3" xfId="5844"/>
    <cellStyle name="Ênfase2 28" xfId="3259"/>
    <cellStyle name="Ênfase2 28 2" xfId="9909"/>
    <cellStyle name="Ênfase2 28 2 2" xfId="13127"/>
    <cellStyle name="Ênfase2 28 3" xfId="5845"/>
    <cellStyle name="Ênfase2 29" xfId="3260"/>
    <cellStyle name="Ênfase2 29 2" xfId="9910"/>
    <cellStyle name="Ênfase2 29 2 2" xfId="13128"/>
    <cellStyle name="Ênfase2 29 3" xfId="5846"/>
    <cellStyle name="Ênfase2 3" xfId="2018"/>
    <cellStyle name="Ênfase2 3 2" xfId="8329"/>
    <cellStyle name="Ênfase2 3 2 2" xfId="13129"/>
    <cellStyle name="Ênfase2 3 3" xfId="5847"/>
    <cellStyle name="Ênfase2 30" xfId="3261"/>
    <cellStyle name="Ênfase2 30 2" xfId="9911"/>
    <cellStyle name="Ênfase2 30 2 2" xfId="13130"/>
    <cellStyle name="Ênfase2 30 3" xfId="5848"/>
    <cellStyle name="Ênfase2 31" xfId="3262"/>
    <cellStyle name="Ênfase2 31 2" xfId="9912"/>
    <cellStyle name="Ênfase2 31 2 2" xfId="13131"/>
    <cellStyle name="Ênfase2 31 3" xfId="5849"/>
    <cellStyle name="Ênfase2 32" xfId="3263"/>
    <cellStyle name="Ênfase2 32 2" xfId="9913"/>
    <cellStyle name="Ênfase2 32 2 2" xfId="13132"/>
    <cellStyle name="Ênfase2 32 3" xfId="5850"/>
    <cellStyle name="Ênfase2 33" xfId="3264"/>
    <cellStyle name="Ênfase2 33 2" xfId="9914"/>
    <cellStyle name="Ênfase2 33 2 2" xfId="13133"/>
    <cellStyle name="Ênfase2 33 3" xfId="5851"/>
    <cellStyle name="Ênfase2 34" xfId="3265"/>
    <cellStyle name="Ênfase2 34 2" xfId="9915"/>
    <cellStyle name="Ênfase2 34 2 2" xfId="13134"/>
    <cellStyle name="Ênfase2 34 3" xfId="5852"/>
    <cellStyle name="Ênfase2 35" xfId="3266"/>
    <cellStyle name="Ênfase2 35 2" xfId="9916"/>
    <cellStyle name="Ênfase2 35 2 2" xfId="13135"/>
    <cellStyle name="Ênfase2 35 3" xfId="5853"/>
    <cellStyle name="Ênfase2 36" xfId="3267"/>
    <cellStyle name="Ênfase2 36 2" xfId="9917"/>
    <cellStyle name="Ênfase2 36 2 2" xfId="13136"/>
    <cellStyle name="Ênfase2 36 3" xfId="5854"/>
    <cellStyle name="Ênfase2 37" xfId="3268"/>
    <cellStyle name="Ênfase2 37 2" xfId="9918"/>
    <cellStyle name="Ênfase2 37 2 2" xfId="13137"/>
    <cellStyle name="Ênfase2 37 3" xfId="5855"/>
    <cellStyle name="Ênfase2 38" xfId="3269"/>
    <cellStyle name="Ênfase2 38 2" xfId="9919"/>
    <cellStyle name="Ênfase2 38 2 2" xfId="13138"/>
    <cellStyle name="Ênfase2 38 3" xfId="5856"/>
    <cellStyle name="Ênfase2 39" xfId="3270"/>
    <cellStyle name="Ênfase2 39 2" xfId="9920"/>
    <cellStyle name="Ênfase2 39 2 2" xfId="13139"/>
    <cellStyle name="Ênfase2 39 3" xfId="5857"/>
    <cellStyle name="Ênfase2 4" xfId="2019"/>
    <cellStyle name="Ênfase2 4 2" xfId="3930"/>
    <cellStyle name="Ênfase2 4 2 2" xfId="10524"/>
    <cellStyle name="Ênfase2 4 2 2 2" xfId="13140"/>
    <cellStyle name="Ênfase2 4 2 3" xfId="5859"/>
    <cellStyle name="Ênfase2 4 3" xfId="7455"/>
    <cellStyle name="Ênfase2 4 3 2" xfId="10915"/>
    <cellStyle name="Ênfase2 4 3 2 2" xfId="13141"/>
    <cellStyle name="Ênfase2 4 4" xfId="8330"/>
    <cellStyle name="Ênfase2 4 4 2" xfId="13142"/>
    <cellStyle name="Ênfase2 4 5" xfId="5858"/>
    <cellStyle name="Ênfase2 40" xfId="3271"/>
    <cellStyle name="Ênfase2 40 2" xfId="9921"/>
    <cellStyle name="Ênfase2 40 2 2" xfId="13143"/>
    <cellStyle name="Ênfase2 40 3" xfId="5860"/>
    <cellStyle name="Ênfase2 41" xfId="3272"/>
    <cellStyle name="Ênfase2 41 2" xfId="9922"/>
    <cellStyle name="Ênfase2 41 2 2" xfId="13144"/>
    <cellStyle name="Ênfase2 41 3" xfId="5861"/>
    <cellStyle name="Ênfase2 42" xfId="3273"/>
    <cellStyle name="Ênfase2 42 2" xfId="9923"/>
    <cellStyle name="Ênfase2 42 2 2" xfId="13145"/>
    <cellStyle name="Ênfase2 42 3" xfId="5862"/>
    <cellStyle name="Ênfase2 43" xfId="3274"/>
    <cellStyle name="Ênfase2 43 2" xfId="9924"/>
    <cellStyle name="Ênfase2 43 2 2" xfId="13146"/>
    <cellStyle name="Ênfase2 43 3" xfId="5863"/>
    <cellStyle name="Ênfase2 44" xfId="3275"/>
    <cellStyle name="Ênfase2 44 2" xfId="9925"/>
    <cellStyle name="Ênfase2 44 2 2" xfId="13147"/>
    <cellStyle name="Ênfase2 44 3" xfId="5864"/>
    <cellStyle name="Ênfase2 45" xfId="3276"/>
    <cellStyle name="Ênfase2 45 2" xfId="9926"/>
    <cellStyle name="Ênfase2 45 2 2" xfId="13148"/>
    <cellStyle name="Ênfase2 45 3" xfId="5865"/>
    <cellStyle name="Ênfase2 46" xfId="3277"/>
    <cellStyle name="Ênfase2 46 2" xfId="9927"/>
    <cellStyle name="Ênfase2 46 2 2" xfId="13149"/>
    <cellStyle name="Ênfase2 46 3" xfId="5866"/>
    <cellStyle name="Ênfase2 47" xfId="3278"/>
    <cellStyle name="Ênfase2 47 2" xfId="9928"/>
    <cellStyle name="Ênfase2 47 2 2" xfId="13150"/>
    <cellStyle name="Ênfase2 47 3" xfId="5867"/>
    <cellStyle name="Ênfase2 48" xfId="3279"/>
    <cellStyle name="Ênfase2 48 2" xfId="9929"/>
    <cellStyle name="Ênfase2 48 2 2" xfId="13151"/>
    <cellStyle name="Ênfase2 48 3" xfId="5868"/>
    <cellStyle name="Ênfase2 49" xfId="3280"/>
    <cellStyle name="Ênfase2 49 2" xfId="9930"/>
    <cellStyle name="Ênfase2 49 2 2" xfId="13152"/>
    <cellStyle name="Ênfase2 49 3" xfId="5869"/>
    <cellStyle name="Ênfase2 5" xfId="3281"/>
    <cellStyle name="Ênfase2 5 2" xfId="7456"/>
    <cellStyle name="Ênfase2 5 2 2" xfId="10916"/>
    <cellStyle name="Ênfase2 5 2 2 2" xfId="13153"/>
    <cellStyle name="Ênfase2 5 3" xfId="7457"/>
    <cellStyle name="Ênfase2 5 3 2" xfId="10917"/>
    <cellStyle name="Ênfase2 5 3 2 2" xfId="13154"/>
    <cellStyle name="Ênfase2 5 4" xfId="9931"/>
    <cellStyle name="Ênfase2 5 4 2" xfId="13155"/>
    <cellStyle name="Ênfase2 5 5" xfId="5870"/>
    <cellStyle name="Ênfase2 50" xfId="3282"/>
    <cellStyle name="Ênfase2 50 2" xfId="9932"/>
    <cellStyle name="Ênfase2 50 2 2" xfId="13156"/>
    <cellStyle name="Ênfase2 50 3" xfId="5871"/>
    <cellStyle name="Ênfase2 51" xfId="3283"/>
    <cellStyle name="Ênfase2 51 2" xfId="9933"/>
    <cellStyle name="Ênfase2 51 2 2" xfId="13157"/>
    <cellStyle name="Ênfase2 51 3" xfId="5872"/>
    <cellStyle name="Ênfase2 52" xfId="2016"/>
    <cellStyle name="Ênfase2 52 2" xfId="10918"/>
    <cellStyle name="Ênfase2 52 2 2" xfId="13158"/>
    <cellStyle name="Ênfase2 52 3" xfId="7458"/>
    <cellStyle name="Ênfase2 53" xfId="8327"/>
    <cellStyle name="Ênfase2 53 2" xfId="13159"/>
    <cellStyle name="Ênfase2 6" xfId="3284"/>
    <cellStyle name="Ênfase2 6 2" xfId="9934"/>
    <cellStyle name="Ênfase2 6 2 2" xfId="13160"/>
    <cellStyle name="Ênfase2 6 3" xfId="5873"/>
    <cellStyle name="Ênfase2 7" xfId="3285"/>
    <cellStyle name="Ênfase2 7 2" xfId="9935"/>
    <cellStyle name="Ênfase2 7 2 2" xfId="13161"/>
    <cellStyle name="Ênfase2 7 3" xfId="5874"/>
    <cellStyle name="Ênfase2 8" xfId="3286"/>
    <cellStyle name="Ênfase2 8 2" xfId="9936"/>
    <cellStyle name="Ênfase2 8 2 2" xfId="13162"/>
    <cellStyle name="Ênfase2 8 3" xfId="5875"/>
    <cellStyle name="Ênfase2 9" xfId="3287"/>
    <cellStyle name="Ênfase2 9 2" xfId="9937"/>
    <cellStyle name="Ênfase2 9 2 2" xfId="13163"/>
    <cellStyle name="Ênfase2 9 3" xfId="5876"/>
    <cellStyle name="Ênfase3 10" xfId="3288"/>
    <cellStyle name="Ênfase3 10 2" xfId="9938"/>
    <cellStyle name="Ênfase3 10 2 2" xfId="13164"/>
    <cellStyle name="Ênfase3 10 3" xfId="5877"/>
    <cellStyle name="Ênfase3 11" xfId="3289"/>
    <cellStyle name="Ênfase3 11 2" xfId="9939"/>
    <cellStyle name="Ênfase3 11 2 2" xfId="13165"/>
    <cellStyle name="Ênfase3 11 3" xfId="5878"/>
    <cellStyle name="Ênfase3 12" xfId="3290"/>
    <cellStyle name="Ênfase3 12 2" xfId="9940"/>
    <cellStyle name="Ênfase3 12 2 2" xfId="13166"/>
    <cellStyle name="Ênfase3 12 3" xfId="5879"/>
    <cellStyle name="Ênfase3 13" xfId="3291"/>
    <cellStyle name="Ênfase3 13 2" xfId="9941"/>
    <cellStyle name="Ênfase3 13 2 2" xfId="13167"/>
    <cellStyle name="Ênfase3 13 3" xfId="5880"/>
    <cellStyle name="Ênfase3 14" xfId="3292"/>
    <cellStyle name="Ênfase3 14 2" xfId="9942"/>
    <cellStyle name="Ênfase3 14 2 2" xfId="13168"/>
    <cellStyle name="Ênfase3 14 3" xfId="5881"/>
    <cellStyle name="Ênfase3 15" xfId="3293"/>
    <cellStyle name="Ênfase3 15 2" xfId="9943"/>
    <cellStyle name="Ênfase3 15 2 2" xfId="13169"/>
    <cellStyle name="Ênfase3 15 3" xfId="5882"/>
    <cellStyle name="Ênfase3 16" xfId="3294"/>
    <cellStyle name="Ênfase3 16 2" xfId="9944"/>
    <cellStyle name="Ênfase3 16 2 2" xfId="13170"/>
    <cellStyle name="Ênfase3 16 3" xfId="5883"/>
    <cellStyle name="Ênfase3 17" xfId="3295"/>
    <cellStyle name="Ênfase3 17 2" xfId="9945"/>
    <cellStyle name="Ênfase3 17 2 2" xfId="13171"/>
    <cellStyle name="Ênfase3 17 3" xfId="5884"/>
    <cellStyle name="Ênfase3 18" xfId="3296"/>
    <cellStyle name="Ênfase3 18 2" xfId="9946"/>
    <cellStyle name="Ênfase3 18 2 2" xfId="13172"/>
    <cellStyle name="Ênfase3 18 3" xfId="5885"/>
    <cellStyle name="Ênfase3 19" xfId="3297"/>
    <cellStyle name="Ênfase3 19 2" xfId="9947"/>
    <cellStyle name="Ênfase3 19 2 2" xfId="13173"/>
    <cellStyle name="Ênfase3 19 3" xfId="5886"/>
    <cellStyle name="Ênfase3 2" xfId="2021"/>
    <cellStyle name="Ênfase3 2 2" xfId="8332"/>
    <cellStyle name="Ênfase3 2 2 2" xfId="13174"/>
    <cellStyle name="Ênfase3 2 3" xfId="5887"/>
    <cellStyle name="Ênfase3 20" xfId="3298"/>
    <cellStyle name="Ênfase3 20 2" xfId="9948"/>
    <cellStyle name="Ênfase3 20 2 2" xfId="13175"/>
    <cellStyle name="Ênfase3 20 3" xfId="5888"/>
    <cellStyle name="Ênfase3 21" xfId="3299"/>
    <cellStyle name="Ênfase3 21 2" xfId="9949"/>
    <cellStyle name="Ênfase3 21 2 2" xfId="13176"/>
    <cellStyle name="Ênfase3 21 3" xfId="5889"/>
    <cellStyle name="Ênfase3 22" xfId="3300"/>
    <cellStyle name="Ênfase3 22 2" xfId="9950"/>
    <cellStyle name="Ênfase3 22 2 2" xfId="13177"/>
    <cellStyle name="Ênfase3 22 3" xfId="5890"/>
    <cellStyle name="Ênfase3 23" xfId="3301"/>
    <cellStyle name="Ênfase3 23 2" xfId="9951"/>
    <cellStyle name="Ênfase3 23 2 2" xfId="13178"/>
    <cellStyle name="Ênfase3 23 3" xfId="5891"/>
    <cellStyle name="Ênfase3 24" xfId="3302"/>
    <cellStyle name="Ênfase3 24 2" xfId="9952"/>
    <cellStyle name="Ênfase3 24 2 2" xfId="13179"/>
    <cellStyle name="Ênfase3 24 3" xfId="5892"/>
    <cellStyle name="Ênfase3 25" xfId="3303"/>
    <cellStyle name="Ênfase3 25 2" xfId="9953"/>
    <cellStyle name="Ênfase3 25 2 2" xfId="13180"/>
    <cellStyle name="Ênfase3 25 3" xfId="5893"/>
    <cellStyle name="Ênfase3 26" xfId="3304"/>
    <cellStyle name="Ênfase3 26 2" xfId="9954"/>
    <cellStyle name="Ênfase3 26 2 2" xfId="13181"/>
    <cellStyle name="Ênfase3 26 3" xfId="5894"/>
    <cellStyle name="Ênfase3 27" xfId="3305"/>
    <cellStyle name="Ênfase3 27 2" xfId="9955"/>
    <cellStyle name="Ênfase3 27 2 2" xfId="13182"/>
    <cellStyle name="Ênfase3 27 3" xfId="5895"/>
    <cellStyle name="Ênfase3 28" xfId="3306"/>
    <cellStyle name="Ênfase3 28 2" xfId="9956"/>
    <cellStyle name="Ênfase3 28 2 2" xfId="13183"/>
    <cellStyle name="Ênfase3 28 3" xfId="5896"/>
    <cellStyle name="Ênfase3 29" xfId="3307"/>
    <cellStyle name="Ênfase3 29 2" xfId="9957"/>
    <cellStyle name="Ênfase3 29 2 2" xfId="13184"/>
    <cellStyle name="Ênfase3 29 3" xfId="5897"/>
    <cellStyle name="Ênfase3 3" xfId="2022"/>
    <cellStyle name="Ênfase3 3 2" xfId="8333"/>
    <cellStyle name="Ênfase3 3 2 2" xfId="13185"/>
    <cellStyle name="Ênfase3 3 3" xfId="5898"/>
    <cellStyle name="Ênfase3 30" xfId="3308"/>
    <cellStyle name="Ênfase3 30 2" xfId="9958"/>
    <cellStyle name="Ênfase3 30 2 2" xfId="13186"/>
    <cellStyle name="Ênfase3 30 3" xfId="5899"/>
    <cellStyle name="Ênfase3 31" xfId="3309"/>
    <cellStyle name="Ênfase3 31 2" xfId="9959"/>
    <cellStyle name="Ênfase3 31 2 2" xfId="13187"/>
    <cellStyle name="Ênfase3 31 3" xfId="5900"/>
    <cellStyle name="Ênfase3 32" xfId="3310"/>
    <cellStyle name="Ênfase3 32 2" xfId="9960"/>
    <cellStyle name="Ênfase3 32 2 2" xfId="13188"/>
    <cellStyle name="Ênfase3 32 3" xfId="5901"/>
    <cellStyle name="Ênfase3 33" xfId="3311"/>
    <cellStyle name="Ênfase3 33 2" xfId="9961"/>
    <cellStyle name="Ênfase3 33 2 2" xfId="13189"/>
    <cellStyle name="Ênfase3 33 3" xfId="5902"/>
    <cellStyle name="Ênfase3 34" xfId="3312"/>
    <cellStyle name="Ênfase3 34 2" xfId="9962"/>
    <cellStyle name="Ênfase3 34 2 2" xfId="13190"/>
    <cellStyle name="Ênfase3 34 3" xfId="5903"/>
    <cellStyle name="Ênfase3 35" xfId="3313"/>
    <cellStyle name="Ênfase3 35 2" xfId="9963"/>
    <cellStyle name="Ênfase3 35 2 2" xfId="13191"/>
    <cellStyle name="Ênfase3 35 3" xfId="5904"/>
    <cellStyle name="Ênfase3 36" xfId="3314"/>
    <cellStyle name="Ênfase3 36 2" xfId="9964"/>
    <cellStyle name="Ênfase3 36 2 2" xfId="13192"/>
    <cellStyle name="Ênfase3 36 3" xfId="5905"/>
    <cellStyle name="Ênfase3 37" xfId="3315"/>
    <cellStyle name="Ênfase3 37 2" xfId="9965"/>
    <cellStyle name="Ênfase3 37 2 2" xfId="13193"/>
    <cellStyle name="Ênfase3 37 3" xfId="5906"/>
    <cellStyle name="Ênfase3 38" xfId="3316"/>
    <cellStyle name="Ênfase3 38 2" xfId="9966"/>
    <cellStyle name="Ênfase3 38 2 2" xfId="13194"/>
    <cellStyle name="Ênfase3 38 3" xfId="5907"/>
    <cellStyle name="Ênfase3 39" xfId="3317"/>
    <cellStyle name="Ênfase3 39 2" xfId="9967"/>
    <cellStyle name="Ênfase3 39 2 2" xfId="13195"/>
    <cellStyle name="Ênfase3 39 3" xfId="5908"/>
    <cellStyle name="Ênfase3 4" xfId="2023"/>
    <cellStyle name="Ênfase3 4 2" xfId="3931"/>
    <cellStyle name="Ênfase3 4 2 2" xfId="10525"/>
    <cellStyle name="Ênfase3 4 2 2 2" xfId="13196"/>
    <cellStyle name="Ênfase3 4 2 3" xfId="5910"/>
    <cellStyle name="Ênfase3 4 3" xfId="7459"/>
    <cellStyle name="Ênfase3 4 3 2" xfId="10919"/>
    <cellStyle name="Ênfase3 4 3 2 2" xfId="13197"/>
    <cellStyle name="Ênfase3 4 4" xfId="8334"/>
    <cellStyle name="Ênfase3 4 4 2" xfId="13198"/>
    <cellStyle name="Ênfase3 4 5" xfId="5909"/>
    <cellStyle name="Ênfase3 40" xfId="3318"/>
    <cellStyle name="Ênfase3 40 2" xfId="9968"/>
    <cellStyle name="Ênfase3 40 2 2" xfId="13199"/>
    <cellStyle name="Ênfase3 40 3" xfId="5911"/>
    <cellStyle name="Ênfase3 41" xfId="3319"/>
    <cellStyle name="Ênfase3 41 2" xfId="9969"/>
    <cellStyle name="Ênfase3 41 2 2" xfId="13200"/>
    <cellStyle name="Ênfase3 41 3" xfId="5912"/>
    <cellStyle name="Ênfase3 42" xfId="3320"/>
    <cellStyle name="Ênfase3 42 2" xfId="9970"/>
    <cellStyle name="Ênfase3 42 2 2" xfId="13201"/>
    <cellStyle name="Ênfase3 42 3" xfId="5913"/>
    <cellStyle name="Ênfase3 43" xfId="3321"/>
    <cellStyle name="Ênfase3 43 2" xfId="9971"/>
    <cellStyle name="Ênfase3 43 2 2" xfId="13202"/>
    <cellStyle name="Ênfase3 43 3" xfId="5914"/>
    <cellStyle name="Ênfase3 44" xfId="3322"/>
    <cellStyle name="Ênfase3 44 2" xfId="9972"/>
    <cellStyle name="Ênfase3 44 2 2" xfId="13203"/>
    <cellStyle name="Ênfase3 44 3" xfId="5915"/>
    <cellStyle name="Ênfase3 45" xfId="3323"/>
    <cellStyle name="Ênfase3 45 2" xfId="9973"/>
    <cellStyle name="Ênfase3 45 2 2" xfId="13204"/>
    <cellStyle name="Ênfase3 45 3" xfId="5916"/>
    <cellStyle name="Ênfase3 46" xfId="3324"/>
    <cellStyle name="Ênfase3 46 2" xfId="9974"/>
    <cellStyle name="Ênfase3 46 2 2" xfId="13205"/>
    <cellStyle name="Ênfase3 46 3" xfId="5917"/>
    <cellStyle name="Ênfase3 47" xfId="3325"/>
    <cellStyle name="Ênfase3 47 2" xfId="9975"/>
    <cellStyle name="Ênfase3 47 2 2" xfId="13206"/>
    <cellStyle name="Ênfase3 47 3" xfId="5918"/>
    <cellStyle name="Ênfase3 48" xfId="3326"/>
    <cellStyle name="Ênfase3 48 2" xfId="9976"/>
    <cellStyle name="Ênfase3 48 2 2" xfId="13207"/>
    <cellStyle name="Ênfase3 48 3" xfId="5919"/>
    <cellStyle name="Ênfase3 49" xfId="3327"/>
    <cellStyle name="Ênfase3 49 2" xfId="9977"/>
    <cellStyle name="Ênfase3 49 2 2" xfId="13208"/>
    <cellStyle name="Ênfase3 49 3" xfId="5920"/>
    <cellStyle name="Ênfase3 5" xfId="3328"/>
    <cellStyle name="Ênfase3 5 2" xfId="7460"/>
    <cellStyle name="Ênfase3 5 2 2" xfId="10920"/>
    <cellStyle name="Ênfase3 5 2 2 2" xfId="13209"/>
    <cellStyle name="Ênfase3 5 3" xfId="7461"/>
    <cellStyle name="Ênfase3 5 3 2" xfId="10921"/>
    <cellStyle name="Ênfase3 5 3 2 2" xfId="13210"/>
    <cellStyle name="Ênfase3 5 4" xfId="9978"/>
    <cellStyle name="Ênfase3 5 4 2" xfId="13211"/>
    <cellStyle name="Ênfase3 5 5" xfId="5921"/>
    <cellStyle name="Ênfase3 50" xfId="3329"/>
    <cellStyle name="Ênfase3 50 2" xfId="9979"/>
    <cellStyle name="Ênfase3 50 2 2" xfId="13212"/>
    <cellStyle name="Ênfase3 50 3" xfId="5922"/>
    <cellStyle name="Ênfase3 51" xfId="3330"/>
    <cellStyle name="Ênfase3 51 2" xfId="9980"/>
    <cellStyle name="Ênfase3 51 2 2" xfId="13213"/>
    <cellStyle name="Ênfase3 51 3" xfId="5923"/>
    <cellStyle name="Ênfase3 52" xfId="2020"/>
    <cellStyle name="Ênfase3 52 2" xfId="10922"/>
    <cellStyle name="Ênfase3 52 2 2" xfId="13214"/>
    <cellStyle name="Ênfase3 52 3" xfId="7462"/>
    <cellStyle name="Ênfase3 53" xfId="8331"/>
    <cellStyle name="Ênfase3 53 2" xfId="13215"/>
    <cellStyle name="Ênfase3 6" xfId="3331"/>
    <cellStyle name="Ênfase3 6 2" xfId="9981"/>
    <cellStyle name="Ênfase3 6 2 2" xfId="13216"/>
    <cellStyle name="Ênfase3 6 3" xfId="5924"/>
    <cellStyle name="Ênfase3 7" xfId="3332"/>
    <cellStyle name="Ênfase3 7 2" xfId="9982"/>
    <cellStyle name="Ênfase3 7 2 2" xfId="13217"/>
    <cellStyle name="Ênfase3 7 3" xfId="5925"/>
    <cellStyle name="Ênfase3 8" xfId="3333"/>
    <cellStyle name="Ênfase3 8 2" xfId="9983"/>
    <cellStyle name="Ênfase3 8 2 2" xfId="13218"/>
    <cellStyle name="Ênfase3 8 3" xfId="5926"/>
    <cellStyle name="Ênfase3 9" xfId="3334"/>
    <cellStyle name="Ênfase3 9 2" xfId="9984"/>
    <cellStyle name="Ênfase3 9 2 2" xfId="13219"/>
    <cellStyle name="Ênfase3 9 3" xfId="5927"/>
    <cellStyle name="Ênfase4 10" xfId="3335"/>
    <cellStyle name="Ênfase4 10 2" xfId="9985"/>
    <cellStyle name="Ênfase4 10 2 2" xfId="13220"/>
    <cellStyle name="Ênfase4 10 3" xfId="5928"/>
    <cellStyle name="Ênfase4 11" xfId="3336"/>
    <cellStyle name="Ênfase4 11 2" xfId="9986"/>
    <cellStyle name="Ênfase4 11 2 2" xfId="13221"/>
    <cellStyle name="Ênfase4 11 3" xfId="5929"/>
    <cellStyle name="Ênfase4 12" xfId="3337"/>
    <cellStyle name="Ênfase4 12 2" xfId="9987"/>
    <cellStyle name="Ênfase4 12 2 2" xfId="13222"/>
    <cellStyle name="Ênfase4 12 3" xfId="5930"/>
    <cellStyle name="Ênfase4 13" xfId="3338"/>
    <cellStyle name="Ênfase4 13 2" xfId="9988"/>
    <cellStyle name="Ênfase4 13 2 2" xfId="13223"/>
    <cellStyle name="Ênfase4 13 3" xfId="5931"/>
    <cellStyle name="Ênfase4 14" xfId="3339"/>
    <cellStyle name="Ênfase4 14 2" xfId="9989"/>
    <cellStyle name="Ênfase4 14 2 2" xfId="13224"/>
    <cellStyle name="Ênfase4 14 3" xfId="5932"/>
    <cellStyle name="Ênfase4 15" xfId="3340"/>
    <cellStyle name="Ênfase4 15 2" xfId="9990"/>
    <cellStyle name="Ênfase4 15 2 2" xfId="13225"/>
    <cellStyle name="Ênfase4 15 3" xfId="5933"/>
    <cellStyle name="Ênfase4 16" xfId="3341"/>
    <cellStyle name="Ênfase4 16 2" xfId="9991"/>
    <cellStyle name="Ênfase4 16 2 2" xfId="13226"/>
    <cellStyle name="Ênfase4 16 3" xfId="5934"/>
    <cellStyle name="Ênfase4 17" xfId="3342"/>
    <cellStyle name="Ênfase4 17 2" xfId="9992"/>
    <cellStyle name="Ênfase4 17 2 2" xfId="13227"/>
    <cellStyle name="Ênfase4 17 3" xfId="5935"/>
    <cellStyle name="Ênfase4 18" xfId="3343"/>
    <cellStyle name="Ênfase4 18 2" xfId="9993"/>
    <cellStyle name="Ênfase4 18 2 2" xfId="13228"/>
    <cellStyle name="Ênfase4 18 3" xfId="5936"/>
    <cellStyle name="Ênfase4 19" xfId="3344"/>
    <cellStyle name="Ênfase4 19 2" xfId="9994"/>
    <cellStyle name="Ênfase4 19 2 2" xfId="13229"/>
    <cellStyle name="Ênfase4 19 3" xfId="5937"/>
    <cellStyle name="Ênfase4 2" xfId="2025"/>
    <cellStyle name="Ênfase4 2 2" xfId="8336"/>
    <cellStyle name="Ênfase4 2 2 2" xfId="13230"/>
    <cellStyle name="Ênfase4 2 3" xfId="5938"/>
    <cellStyle name="Ênfase4 20" xfId="3345"/>
    <cellStyle name="Ênfase4 20 2" xfId="9995"/>
    <cellStyle name="Ênfase4 20 2 2" xfId="13231"/>
    <cellStyle name="Ênfase4 20 3" xfId="5939"/>
    <cellStyle name="Ênfase4 21" xfId="3346"/>
    <cellStyle name="Ênfase4 21 2" xfId="9996"/>
    <cellStyle name="Ênfase4 21 2 2" xfId="13232"/>
    <cellStyle name="Ênfase4 21 3" xfId="5940"/>
    <cellStyle name="Ênfase4 22" xfId="3347"/>
    <cellStyle name="Ênfase4 22 2" xfId="9997"/>
    <cellStyle name="Ênfase4 22 2 2" xfId="13233"/>
    <cellStyle name="Ênfase4 22 3" xfId="5941"/>
    <cellStyle name="Ênfase4 23" xfId="3348"/>
    <cellStyle name="Ênfase4 23 2" xfId="9998"/>
    <cellStyle name="Ênfase4 23 2 2" xfId="13234"/>
    <cellStyle name="Ênfase4 23 3" xfId="5942"/>
    <cellStyle name="Ênfase4 24" xfId="3349"/>
    <cellStyle name="Ênfase4 24 2" xfId="9999"/>
    <cellStyle name="Ênfase4 24 2 2" xfId="13235"/>
    <cellStyle name="Ênfase4 24 3" xfId="5943"/>
    <cellStyle name="Ênfase4 25" xfId="3350"/>
    <cellStyle name="Ênfase4 25 2" xfId="10000"/>
    <cellStyle name="Ênfase4 25 2 2" xfId="13236"/>
    <cellStyle name="Ênfase4 25 3" xfId="5944"/>
    <cellStyle name="Ênfase4 26" xfId="3351"/>
    <cellStyle name="Ênfase4 26 2" xfId="10001"/>
    <cellStyle name="Ênfase4 26 2 2" xfId="13237"/>
    <cellStyle name="Ênfase4 26 3" xfId="5945"/>
    <cellStyle name="Ênfase4 27" xfId="3352"/>
    <cellStyle name="Ênfase4 27 2" xfId="10002"/>
    <cellStyle name="Ênfase4 27 2 2" xfId="13238"/>
    <cellStyle name="Ênfase4 27 3" xfId="5946"/>
    <cellStyle name="Ênfase4 28" xfId="3353"/>
    <cellStyle name="Ênfase4 28 2" xfId="10003"/>
    <cellStyle name="Ênfase4 28 2 2" xfId="13239"/>
    <cellStyle name="Ênfase4 28 3" xfId="5947"/>
    <cellStyle name="Ênfase4 29" xfId="3354"/>
    <cellStyle name="Ênfase4 29 2" xfId="10004"/>
    <cellStyle name="Ênfase4 29 2 2" xfId="13240"/>
    <cellStyle name="Ênfase4 29 3" xfId="5948"/>
    <cellStyle name="Ênfase4 3" xfId="2026"/>
    <cellStyle name="Ênfase4 3 2" xfId="8337"/>
    <cellStyle name="Ênfase4 3 2 2" xfId="13241"/>
    <cellStyle name="Ênfase4 3 3" xfId="5949"/>
    <cellStyle name="Ênfase4 30" xfId="3355"/>
    <cellStyle name="Ênfase4 30 2" xfId="10005"/>
    <cellStyle name="Ênfase4 30 2 2" xfId="13242"/>
    <cellStyle name="Ênfase4 30 3" xfId="5950"/>
    <cellStyle name="Ênfase4 31" xfId="3356"/>
    <cellStyle name="Ênfase4 31 2" xfId="10006"/>
    <cellStyle name="Ênfase4 31 2 2" xfId="13243"/>
    <cellStyle name="Ênfase4 31 3" xfId="5951"/>
    <cellStyle name="Ênfase4 32" xfId="3357"/>
    <cellStyle name="Ênfase4 32 2" xfId="10007"/>
    <cellStyle name="Ênfase4 32 2 2" xfId="13244"/>
    <cellStyle name="Ênfase4 32 3" xfId="5952"/>
    <cellStyle name="Ênfase4 33" xfId="3358"/>
    <cellStyle name="Ênfase4 33 2" xfId="10008"/>
    <cellStyle name="Ênfase4 33 2 2" xfId="13245"/>
    <cellStyle name="Ênfase4 33 3" xfId="5953"/>
    <cellStyle name="Ênfase4 34" xfId="3359"/>
    <cellStyle name="Ênfase4 34 2" xfId="10009"/>
    <cellStyle name="Ênfase4 34 2 2" xfId="13246"/>
    <cellStyle name="Ênfase4 34 3" xfId="5954"/>
    <cellStyle name="Ênfase4 35" xfId="3360"/>
    <cellStyle name="Ênfase4 35 2" xfId="10010"/>
    <cellStyle name="Ênfase4 35 2 2" xfId="13247"/>
    <cellStyle name="Ênfase4 35 3" xfId="5955"/>
    <cellStyle name="Ênfase4 36" xfId="3361"/>
    <cellStyle name="Ênfase4 36 2" xfId="10011"/>
    <cellStyle name="Ênfase4 36 2 2" xfId="13248"/>
    <cellStyle name="Ênfase4 36 3" xfId="5956"/>
    <cellStyle name="Ênfase4 37" xfId="3362"/>
    <cellStyle name="Ênfase4 37 2" xfId="10012"/>
    <cellStyle name="Ênfase4 37 2 2" xfId="13249"/>
    <cellStyle name="Ênfase4 37 3" xfId="5957"/>
    <cellStyle name="Ênfase4 38" xfId="3363"/>
    <cellStyle name="Ênfase4 38 2" xfId="10013"/>
    <cellStyle name="Ênfase4 38 2 2" xfId="13250"/>
    <cellStyle name="Ênfase4 38 3" xfId="5958"/>
    <cellStyle name="Ênfase4 39" xfId="3364"/>
    <cellStyle name="Ênfase4 39 2" xfId="10014"/>
    <cellStyle name="Ênfase4 39 2 2" xfId="13251"/>
    <cellStyle name="Ênfase4 39 3" xfId="5959"/>
    <cellStyle name="Ênfase4 4" xfId="2027"/>
    <cellStyle name="Ênfase4 4 2" xfId="3932"/>
    <cellStyle name="Ênfase4 4 2 2" xfId="10526"/>
    <cellStyle name="Ênfase4 4 2 2 2" xfId="13252"/>
    <cellStyle name="Ênfase4 4 2 3" xfId="5961"/>
    <cellStyle name="Ênfase4 4 3" xfId="7463"/>
    <cellStyle name="Ênfase4 4 3 2" xfId="10923"/>
    <cellStyle name="Ênfase4 4 3 2 2" xfId="13253"/>
    <cellStyle name="Ênfase4 4 4" xfId="8338"/>
    <cellStyle name="Ênfase4 4 4 2" xfId="13254"/>
    <cellStyle name="Ênfase4 4 5" xfId="5960"/>
    <cellStyle name="Ênfase4 40" xfId="3365"/>
    <cellStyle name="Ênfase4 40 2" xfId="10015"/>
    <cellStyle name="Ênfase4 40 2 2" xfId="13255"/>
    <cellStyle name="Ênfase4 40 3" xfId="5962"/>
    <cellStyle name="Ênfase4 41" xfId="3366"/>
    <cellStyle name="Ênfase4 41 2" xfId="10016"/>
    <cellStyle name="Ênfase4 41 2 2" xfId="13256"/>
    <cellStyle name="Ênfase4 41 3" xfId="5963"/>
    <cellStyle name="Ênfase4 42" xfId="3367"/>
    <cellStyle name="Ênfase4 42 2" xfId="10017"/>
    <cellStyle name="Ênfase4 42 2 2" xfId="13257"/>
    <cellStyle name="Ênfase4 42 3" xfId="5964"/>
    <cellStyle name="Ênfase4 43" xfId="3368"/>
    <cellStyle name="Ênfase4 43 2" xfId="10018"/>
    <cellStyle name="Ênfase4 43 2 2" xfId="13258"/>
    <cellStyle name="Ênfase4 43 3" xfId="5965"/>
    <cellStyle name="Ênfase4 44" xfId="3369"/>
    <cellStyle name="Ênfase4 44 2" xfId="10019"/>
    <cellStyle name="Ênfase4 44 2 2" xfId="13259"/>
    <cellStyle name="Ênfase4 44 3" xfId="5966"/>
    <cellStyle name="Ênfase4 45" xfId="3370"/>
    <cellStyle name="Ênfase4 45 2" xfId="10020"/>
    <cellStyle name="Ênfase4 45 2 2" xfId="13260"/>
    <cellStyle name="Ênfase4 45 3" xfId="5967"/>
    <cellStyle name="Ênfase4 46" xfId="3371"/>
    <cellStyle name="Ênfase4 46 2" xfId="10021"/>
    <cellStyle name="Ênfase4 46 2 2" xfId="13261"/>
    <cellStyle name="Ênfase4 46 3" xfId="5968"/>
    <cellStyle name="Ênfase4 47" xfId="3372"/>
    <cellStyle name="Ênfase4 47 2" xfId="10022"/>
    <cellStyle name="Ênfase4 47 2 2" xfId="13262"/>
    <cellStyle name="Ênfase4 47 3" xfId="5969"/>
    <cellStyle name="Ênfase4 48" xfId="3373"/>
    <cellStyle name="Ênfase4 48 2" xfId="10023"/>
    <cellStyle name="Ênfase4 48 2 2" xfId="13263"/>
    <cellStyle name="Ênfase4 48 3" xfId="5970"/>
    <cellStyle name="Ênfase4 49" xfId="3374"/>
    <cellStyle name="Ênfase4 49 2" xfId="10024"/>
    <cellStyle name="Ênfase4 49 2 2" xfId="13264"/>
    <cellStyle name="Ênfase4 49 3" xfId="5971"/>
    <cellStyle name="Ênfase4 5" xfId="3375"/>
    <cellStyle name="Ênfase4 5 2" xfId="7464"/>
    <cellStyle name="Ênfase4 5 2 2" xfId="10924"/>
    <cellStyle name="Ênfase4 5 2 2 2" xfId="13265"/>
    <cellStyle name="Ênfase4 5 3" xfId="7465"/>
    <cellStyle name="Ênfase4 5 3 2" xfId="10925"/>
    <cellStyle name="Ênfase4 5 3 2 2" xfId="13266"/>
    <cellStyle name="Ênfase4 5 4" xfId="10025"/>
    <cellStyle name="Ênfase4 5 4 2" xfId="13267"/>
    <cellStyle name="Ênfase4 5 5" xfId="5972"/>
    <cellStyle name="Ênfase4 50" xfId="3376"/>
    <cellStyle name="Ênfase4 50 2" xfId="10026"/>
    <cellStyle name="Ênfase4 50 2 2" xfId="13268"/>
    <cellStyle name="Ênfase4 50 3" xfId="5973"/>
    <cellStyle name="Ênfase4 51" xfId="3377"/>
    <cellStyle name="Ênfase4 51 2" xfId="10027"/>
    <cellStyle name="Ênfase4 51 2 2" xfId="13269"/>
    <cellStyle name="Ênfase4 51 3" xfId="5974"/>
    <cellStyle name="Ênfase4 52" xfId="2024"/>
    <cellStyle name="Ênfase4 52 2" xfId="10926"/>
    <cellStyle name="Ênfase4 52 2 2" xfId="13270"/>
    <cellStyle name="Ênfase4 52 3" xfId="7466"/>
    <cellStyle name="Ênfase4 53" xfId="8335"/>
    <cellStyle name="Ênfase4 53 2" xfId="13271"/>
    <cellStyle name="Ênfase4 6" xfId="3378"/>
    <cellStyle name="Ênfase4 6 2" xfId="10028"/>
    <cellStyle name="Ênfase4 6 2 2" xfId="13272"/>
    <cellStyle name="Ênfase4 6 3" xfId="5975"/>
    <cellStyle name="Ênfase4 7" xfId="3379"/>
    <cellStyle name="Ênfase4 7 2" xfId="10029"/>
    <cellStyle name="Ênfase4 7 2 2" xfId="13273"/>
    <cellStyle name="Ênfase4 7 3" xfId="5976"/>
    <cellStyle name="Ênfase4 8" xfId="3380"/>
    <cellStyle name="Ênfase4 8 2" xfId="10030"/>
    <cellStyle name="Ênfase4 8 2 2" xfId="13274"/>
    <cellStyle name="Ênfase4 8 3" xfId="5977"/>
    <cellStyle name="Ênfase4 9" xfId="3381"/>
    <cellStyle name="Ênfase4 9 2" xfId="10031"/>
    <cellStyle name="Ênfase4 9 2 2" xfId="13275"/>
    <cellStyle name="Ênfase4 9 3" xfId="5978"/>
    <cellStyle name="Ênfase5 2" xfId="2029"/>
    <cellStyle name="Ênfase5 2 2" xfId="7467"/>
    <cellStyle name="Ênfase5 2 2 2" xfId="10927"/>
    <cellStyle name="Ênfase5 2 2 2 2" xfId="13276"/>
    <cellStyle name="Ênfase5 2 3" xfId="7468"/>
    <cellStyle name="Ênfase5 2 3 2" xfId="10928"/>
    <cellStyle name="Ênfase5 2 3 2 2" xfId="13277"/>
    <cellStyle name="Ênfase5 2 4" xfId="8340"/>
    <cellStyle name="Ênfase5 2 4 2" xfId="13278"/>
    <cellStyle name="Ênfase5 2 5" xfId="5979"/>
    <cellStyle name="Ênfase5 3" xfId="2030"/>
    <cellStyle name="Ênfase5 3 2" xfId="7469"/>
    <cellStyle name="Ênfase5 3 2 2" xfId="10929"/>
    <cellStyle name="Ênfase5 3 2 2 2" xfId="13279"/>
    <cellStyle name="Ênfase5 3 3" xfId="7470"/>
    <cellStyle name="Ênfase5 3 3 2" xfId="10930"/>
    <cellStyle name="Ênfase5 3 3 2 2" xfId="13280"/>
    <cellStyle name="Ênfase5 3 4" xfId="8341"/>
    <cellStyle name="Ênfase5 3 4 2" xfId="13281"/>
    <cellStyle name="Ênfase5 3 5" xfId="5980"/>
    <cellStyle name="Ênfase5 4" xfId="2031"/>
    <cellStyle name="Ênfase5 4 2" xfId="3933"/>
    <cellStyle name="Ênfase5 4 2 2" xfId="10527"/>
    <cellStyle name="Ênfase5 4 2 2 2" xfId="13282"/>
    <cellStyle name="Ênfase5 4 2 3" xfId="5982"/>
    <cellStyle name="Ênfase5 4 3" xfId="8342"/>
    <cellStyle name="Ênfase5 4 3 2" xfId="13283"/>
    <cellStyle name="Ênfase5 4 4" xfId="5981"/>
    <cellStyle name="Ênfase5 5" xfId="3382"/>
    <cellStyle name="Ênfase5 5 2" xfId="10032"/>
    <cellStyle name="Ênfase5 5 2 2" xfId="13284"/>
    <cellStyle name="Ênfase5 5 3" xfId="5983"/>
    <cellStyle name="Ênfase5 6" xfId="2028"/>
    <cellStyle name="Ênfase5 6 2" xfId="13285"/>
    <cellStyle name="Ênfase5 6 3" xfId="8339"/>
    <cellStyle name="Ênfase6 10" xfId="3383"/>
    <cellStyle name="Ênfase6 10 2" xfId="10033"/>
    <cellStyle name="Ênfase6 10 2 2" xfId="13286"/>
    <cellStyle name="Ênfase6 10 3" xfId="5984"/>
    <cellStyle name="Ênfase6 11" xfId="3384"/>
    <cellStyle name="Ênfase6 11 2" xfId="10034"/>
    <cellStyle name="Ênfase6 11 2 2" xfId="13287"/>
    <cellStyle name="Ênfase6 11 3" xfId="5985"/>
    <cellStyle name="Ênfase6 12" xfId="3385"/>
    <cellStyle name="Ênfase6 12 2" xfId="10035"/>
    <cellStyle name="Ênfase6 12 2 2" xfId="13288"/>
    <cellStyle name="Ênfase6 12 3" xfId="5986"/>
    <cellStyle name="Ênfase6 13" xfId="3386"/>
    <cellStyle name="Ênfase6 13 2" xfId="10036"/>
    <cellStyle name="Ênfase6 13 2 2" xfId="13289"/>
    <cellStyle name="Ênfase6 13 3" xfId="5987"/>
    <cellStyle name="Ênfase6 14" xfId="3387"/>
    <cellStyle name="Ênfase6 14 2" xfId="10037"/>
    <cellStyle name="Ênfase6 14 2 2" xfId="13290"/>
    <cellStyle name="Ênfase6 14 3" xfId="5988"/>
    <cellStyle name="Ênfase6 15" xfId="3388"/>
    <cellStyle name="Ênfase6 15 2" xfId="10038"/>
    <cellStyle name="Ênfase6 15 2 2" xfId="13291"/>
    <cellStyle name="Ênfase6 15 3" xfId="5989"/>
    <cellStyle name="Ênfase6 16" xfId="3389"/>
    <cellStyle name="Ênfase6 16 2" xfId="10039"/>
    <cellStyle name="Ênfase6 16 2 2" xfId="13292"/>
    <cellStyle name="Ênfase6 16 3" xfId="5990"/>
    <cellStyle name="Ênfase6 17" xfId="3390"/>
    <cellStyle name="Ênfase6 17 2" xfId="10040"/>
    <cellStyle name="Ênfase6 17 2 2" xfId="13293"/>
    <cellStyle name="Ênfase6 17 3" xfId="5991"/>
    <cellStyle name="Ênfase6 18" xfId="3391"/>
    <cellStyle name="Ênfase6 18 2" xfId="10041"/>
    <cellStyle name="Ênfase6 18 2 2" xfId="13294"/>
    <cellStyle name="Ênfase6 18 3" xfId="5992"/>
    <cellStyle name="Ênfase6 19" xfId="3392"/>
    <cellStyle name="Ênfase6 19 2" xfId="10042"/>
    <cellStyle name="Ênfase6 19 2 2" xfId="13295"/>
    <cellStyle name="Ênfase6 19 3" xfId="5993"/>
    <cellStyle name="Ênfase6 2" xfId="2033"/>
    <cellStyle name="Ênfase6 2 2" xfId="8344"/>
    <cellStyle name="Ênfase6 2 2 2" xfId="13296"/>
    <cellStyle name="Ênfase6 2 3" xfId="5994"/>
    <cellStyle name="Ênfase6 20" xfId="3393"/>
    <cellStyle name="Ênfase6 20 2" xfId="10043"/>
    <cellStyle name="Ênfase6 20 2 2" xfId="13297"/>
    <cellStyle name="Ênfase6 20 3" xfId="5995"/>
    <cellStyle name="Ênfase6 21" xfId="3394"/>
    <cellStyle name="Ênfase6 21 2" xfId="10044"/>
    <cellStyle name="Ênfase6 21 2 2" xfId="13298"/>
    <cellStyle name="Ênfase6 21 3" xfId="5996"/>
    <cellStyle name="Ênfase6 22" xfId="3395"/>
    <cellStyle name="Ênfase6 22 2" xfId="10045"/>
    <cellStyle name="Ênfase6 22 2 2" xfId="13299"/>
    <cellStyle name="Ênfase6 22 3" xfId="5997"/>
    <cellStyle name="Ênfase6 23" xfId="3396"/>
    <cellStyle name="Ênfase6 23 2" xfId="10046"/>
    <cellStyle name="Ênfase6 23 2 2" xfId="13300"/>
    <cellStyle name="Ênfase6 23 3" xfId="5998"/>
    <cellStyle name="Ênfase6 24" xfId="3397"/>
    <cellStyle name="Ênfase6 24 2" xfId="10047"/>
    <cellStyle name="Ênfase6 24 2 2" xfId="13301"/>
    <cellStyle name="Ênfase6 24 3" xfId="5999"/>
    <cellStyle name="Ênfase6 25" xfId="3398"/>
    <cellStyle name="Ênfase6 25 2" xfId="10048"/>
    <cellStyle name="Ênfase6 25 2 2" xfId="13302"/>
    <cellStyle name="Ênfase6 25 3" xfId="6000"/>
    <cellStyle name="Ênfase6 26" xfId="3399"/>
    <cellStyle name="Ênfase6 26 2" xfId="10049"/>
    <cellStyle name="Ênfase6 26 2 2" xfId="13303"/>
    <cellStyle name="Ênfase6 26 3" xfId="6001"/>
    <cellStyle name="Ênfase6 27" xfId="3400"/>
    <cellStyle name="Ênfase6 27 2" xfId="10050"/>
    <cellStyle name="Ênfase6 27 2 2" xfId="13304"/>
    <cellStyle name="Ênfase6 27 3" xfId="6002"/>
    <cellStyle name="Ênfase6 28" xfId="3401"/>
    <cellStyle name="Ênfase6 28 2" xfId="10051"/>
    <cellStyle name="Ênfase6 28 2 2" xfId="13305"/>
    <cellStyle name="Ênfase6 28 3" xfId="6003"/>
    <cellStyle name="Ênfase6 29" xfId="3402"/>
    <cellStyle name="Ênfase6 29 2" xfId="10052"/>
    <cellStyle name="Ênfase6 29 2 2" xfId="13306"/>
    <cellStyle name="Ênfase6 29 3" xfId="6004"/>
    <cellStyle name="Ênfase6 3" xfId="2034"/>
    <cellStyle name="Ênfase6 3 2" xfId="8345"/>
    <cellStyle name="Ênfase6 3 2 2" xfId="13307"/>
    <cellStyle name="Ênfase6 3 3" xfId="6005"/>
    <cellStyle name="Ênfase6 30" xfId="3403"/>
    <cellStyle name="Ênfase6 30 2" xfId="10053"/>
    <cellStyle name="Ênfase6 30 2 2" xfId="13308"/>
    <cellStyle name="Ênfase6 30 3" xfId="6006"/>
    <cellStyle name="Ênfase6 31" xfId="3404"/>
    <cellStyle name="Ênfase6 31 2" xfId="10054"/>
    <cellStyle name="Ênfase6 31 2 2" xfId="13309"/>
    <cellStyle name="Ênfase6 31 3" xfId="6007"/>
    <cellStyle name="Ênfase6 32" xfId="3405"/>
    <cellStyle name="Ênfase6 32 2" xfId="10055"/>
    <cellStyle name="Ênfase6 32 2 2" xfId="13310"/>
    <cellStyle name="Ênfase6 32 3" xfId="6008"/>
    <cellStyle name="Ênfase6 33" xfId="3406"/>
    <cellStyle name="Ênfase6 33 2" xfId="10056"/>
    <cellStyle name="Ênfase6 33 2 2" xfId="13311"/>
    <cellStyle name="Ênfase6 33 3" xfId="6009"/>
    <cellStyle name="Ênfase6 34" xfId="3407"/>
    <cellStyle name="Ênfase6 34 2" xfId="10057"/>
    <cellStyle name="Ênfase6 34 2 2" xfId="13312"/>
    <cellStyle name="Ênfase6 34 3" xfId="6010"/>
    <cellStyle name="Ênfase6 35" xfId="3408"/>
    <cellStyle name="Ênfase6 35 2" xfId="10058"/>
    <cellStyle name="Ênfase6 35 2 2" xfId="13313"/>
    <cellStyle name="Ênfase6 35 3" xfId="6011"/>
    <cellStyle name="Ênfase6 36" xfId="3409"/>
    <cellStyle name="Ênfase6 36 2" xfId="10059"/>
    <cellStyle name="Ênfase6 36 2 2" xfId="13314"/>
    <cellStyle name="Ênfase6 36 3" xfId="6012"/>
    <cellStyle name="Ênfase6 37" xfId="3410"/>
    <cellStyle name="Ênfase6 37 2" xfId="10060"/>
    <cellStyle name="Ênfase6 37 2 2" xfId="13315"/>
    <cellStyle name="Ênfase6 37 3" xfId="6013"/>
    <cellStyle name="Ênfase6 38" xfId="3411"/>
    <cellStyle name="Ênfase6 38 2" xfId="10061"/>
    <cellStyle name="Ênfase6 38 2 2" xfId="13316"/>
    <cellStyle name="Ênfase6 38 3" xfId="6014"/>
    <cellStyle name="Ênfase6 39" xfId="3412"/>
    <cellStyle name="Ênfase6 39 2" xfId="10062"/>
    <cellStyle name="Ênfase6 39 2 2" xfId="13317"/>
    <cellStyle name="Ênfase6 39 3" xfId="6015"/>
    <cellStyle name="Ênfase6 4" xfId="2035"/>
    <cellStyle name="Ênfase6 4 2" xfId="3934"/>
    <cellStyle name="Ênfase6 4 2 2" xfId="10528"/>
    <cellStyle name="Ênfase6 4 2 2 2" xfId="13318"/>
    <cellStyle name="Ênfase6 4 2 3" xfId="6017"/>
    <cellStyle name="Ênfase6 4 3" xfId="7471"/>
    <cellStyle name="Ênfase6 4 3 2" xfId="10931"/>
    <cellStyle name="Ênfase6 4 3 2 2" xfId="13319"/>
    <cellStyle name="Ênfase6 4 4" xfId="8346"/>
    <cellStyle name="Ênfase6 4 4 2" xfId="13320"/>
    <cellStyle name="Ênfase6 4 5" xfId="6016"/>
    <cellStyle name="Ênfase6 40" xfId="3413"/>
    <cellStyle name="Ênfase6 40 2" xfId="10063"/>
    <cellStyle name="Ênfase6 40 2 2" xfId="13321"/>
    <cellStyle name="Ênfase6 40 3" xfId="6018"/>
    <cellStyle name="Ênfase6 41" xfId="3414"/>
    <cellStyle name="Ênfase6 41 2" xfId="10064"/>
    <cellStyle name="Ênfase6 41 2 2" xfId="13322"/>
    <cellStyle name="Ênfase6 41 3" xfId="6019"/>
    <cellStyle name="Ênfase6 42" xfId="3415"/>
    <cellStyle name="Ênfase6 42 2" xfId="10065"/>
    <cellStyle name="Ênfase6 42 2 2" xfId="13323"/>
    <cellStyle name="Ênfase6 42 3" xfId="6020"/>
    <cellStyle name="Ênfase6 43" xfId="3416"/>
    <cellStyle name="Ênfase6 43 2" xfId="10066"/>
    <cellStyle name="Ênfase6 43 2 2" xfId="13324"/>
    <cellStyle name="Ênfase6 43 3" xfId="6021"/>
    <cellStyle name="Ênfase6 44" xfId="3417"/>
    <cellStyle name="Ênfase6 44 2" xfId="10067"/>
    <cellStyle name="Ênfase6 44 2 2" xfId="13325"/>
    <cellStyle name="Ênfase6 44 3" xfId="6022"/>
    <cellStyle name="Ênfase6 45" xfId="3418"/>
    <cellStyle name="Ênfase6 45 2" xfId="10068"/>
    <cellStyle name="Ênfase6 45 2 2" xfId="13326"/>
    <cellStyle name="Ênfase6 45 3" xfId="6023"/>
    <cellStyle name="Ênfase6 46" xfId="3419"/>
    <cellStyle name="Ênfase6 46 2" xfId="10069"/>
    <cellStyle name="Ênfase6 46 2 2" xfId="13327"/>
    <cellStyle name="Ênfase6 46 3" xfId="6024"/>
    <cellStyle name="Ênfase6 47" xfId="3420"/>
    <cellStyle name="Ênfase6 47 2" xfId="10070"/>
    <cellStyle name="Ênfase6 47 2 2" xfId="13328"/>
    <cellStyle name="Ênfase6 47 3" xfId="6025"/>
    <cellStyle name="Ênfase6 48" xfId="3421"/>
    <cellStyle name="Ênfase6 48 2" xfId="10071"/>
    <cellStyle name="Ênfase6 48 2 2" xfId="13329"/>
    <cellStyle name="Ênfase6 48 3" xfId="6026"/>
    <cellStyle name="Ênfase6 49" xfId="3422"/>
    <cellStyle name="Ênfase6 49 2" xfId="10072"/>
    <cellStyle name="Ênfase6 49 2 2" xfId="13330"/>
    <cellStyle name="Ênfase6 49 3" xfId="6027"/>
    <cellStyle name="Ênfase6 5" xfId="3423"/>
    <cellStyle name="Ênfase6 5 2" xfId="7472"/>
    <cellStyle name="Ênfase6 5 2 2" xfId="10932"/>
    <cellStyle name="Ênfase6 5 2 2 2" xfId="13331"/>
    <cellStyle name="Ênfase6 5 3" xfId="7473"/>
    <cellStyle name="Ênfase6 5 3 2" xfId="10933"/>
    <cellStyle name="Ênfase6 5 3 2 2" xfId="13332"/>
    <cellStyle name="Ênfase6 5 4" xfId="10073"/>
    <cellStyle name="Ênfase6 5 4 2" xfId="13333"/>
    <cellStyle name="Ênfase6 5 5" xfId="6028"/>
    <cellStyle name="Ênfase6 50" xfId="3424"/>
    <cellStyle name="Ênfase6 50 2" xfId="10074"/>
    <cellStyle name="Ênfase6 50 2 2" xfId="13334"/>
    <cellStyle name="Ênfase6 50 3" xfId="6029"/>
    <cellStyle name="Ênfase6 51" xfId="3425"/>
    <cellStyle name="Ênfase6 51 2" xfId="10075"/>
    <cellStyle name="Ênfase6 51 2 2" xfId="13335"/>
    <cellStyle name="Ênfase6 51 3" xfId="6030"/>
    <cellStyle name="Ênfase6 52" xfId="2032"/>
    <cellStyle name="Ênfase6 52 2" xfId="10934"/>
    <cellStyle name="Ênfase6 52 2 2" xfId="13336"/>
    <cellStyle name="Ênfase6 52 3" xfId="7474"/>
    <cellStyle name="Ênfase6 53" xfId="8343"/>
    <cellStyle name="Ênfase6 53 2" xfId="13337"/>
    <cellStyle name="Ênfase6 6" xfId="3426"/>
    <cellStyle name="Ênfase6 6 2" xfId="10076"/>
    <cellStyle name="Ênfase6 6 2 2" xfId="13338"/>
    <cellStyle name="Ênfase6 6 3" xfId="6031"/>
    <cellStyle name="Ênfase6 7" xfId="3427"/>
    <cellStyle name="Ênfase6 7 2" xfId="10077"/>
    <cellStyle name="Ênfase6 7 2 2" xfId="13339"/>
    <cellStyle name="Ênfase6 7 3" xfId="6032"/>
    <cellStyle name="Ênfase6 8" xfId="3428"/>
    <cellStyle name="Ênfase6 8 2" xfId="10078"/>
    <cellStyle name="Ênfase6 8 2 2" xfId="13340"/>
    <cellStyle name="Ênfase6 8 3" xfId="6033"/>
    <cellStyle name="Ênfase6 9" xfId="3429"/>
    <cellStyle name="Ênfase6 9 2" xfId="10079"/>
    <cellStyle name="Ênfase6 9 2 2" xfId="13341"/>
    <cellStyle name="Ênfase6 9 3" xfId="6034"/>
    <cellStyle name="Entrada 10" xfId="3430"/>
    <cellStyle name="Entrada 10 2" xfId="10080"/>
    <cellStyle name="Entrada 10 2 2" xfId="13342"/>
    <cellStyle name="Entrada 10 3" xfId="6035"/>
    <cellStyle name="Entrada 11" xfId="3431"/>
    <cellStyle name="Entrada 11 2" xfId="10081"/>
    <cellStyle name="Entrada 11 2 2" xfId="13343"/>
    <cellStyle name="Entrada 11 3" xfId="6036"/>
    <cellStyle name="Entrada 12" xfId="3432"/>
    <cellStyle name="Entrada 12 2" xfId="10082"/>
    <cellStyle name="Entrada 12 2 2" xfId="13344"/>
    <cellStyle name="Entrada 12 3" xfId="6037"/>
    <cellStyle name="Entrada 13" xfId="3433"/>
    <cellStyle name="Entrada 13 2" xfId="10083"/>
    <cellStyle name="Entrada 13 2 2" xfId="13345"/>
    <cellStyle name="Entrada 13 3" xfId="6038"/>
    <cellStyle name="Entrada 14" xfId="3434"/>
    <cellStyle name="Entrada 14 2" xfId="10084"/>
    <cellStyle name="Entrada 14 2 2" xfId="13346"/>
    <cellStyle name="Entrada 14 3" xfId="6039"/>
    <cellStyle name="Entrada 15" xfId="3435"/>
    <cellStyle name="Entrada 15 2" xfId="10085"/>
    <cellStyle name="Entrada 15 2 2" xfId="13347"/>
    <cellStyle name="Entrada 15 3" xfId="6040"/>
    <cellStyle name="Entrada 16" xfId="3436"/>
    <cellStyle name="Entrada 16 2" xfId="10086"/>
    <cellStyle name="Entrada 16 2 2" xfId="13348"/>
    <cellStyle name="Entrada 16 3" xfId="6041"/>
    <cellStyle name="Entrada 17" xfId="3437"/>
    <cellStyle name="Entrada 17 2" xfId="10087"/>
    <cellStyle name="Entrada 17 2 2" xfId="13349"/>
    <cellStyle name="Entrada 17 3" xfId="6042"/>
    <cellStyle name="Entrada 18" xfId="3438"/>
    <cellStyle name="Entrada 18 2" xfId="10088"/>
    <cellStyle name="Entrada 18 2 2" xfId="13350"/>
    <cellStyle name="Entrada 18 3" xfId="6043"/>
    <cellStyle name="Entrada 19" xfId="3439"/>
    <cellStyle name="Entrada 19 2" xfId="10089"/>
    <cellStyle name="Entrada 19 2 2" xfId="13351"/>
    <cellStyle name="Entrada 19 3" xfId="6044"/>
    <cellStyle name="Entrada 2" xfId="2037"/>
    <cellStyle name="Entrada 2 2" xfId="8348"/>
    <cellStyle name="Entrada 2 2 2" xfId="13352"/>
    <cellStyle name="Entrada 2 3" xfId="6045"/>
    <cellStyle name="Entrada 20" xfId="3440"/>
    <cellStyle name="Entrada 20 2" xfId="10090"/>
    <cellStyle name="Entrada 20 2 2" xfId="13353"/>
    <cellStyle name="Entrada 20 3" xfId="6046"/>
    <cellStyle name="Entrada 21" xfId="3441"/>
    <cellStyle name="Entrada 21 2" xfId="10091"/>
    <cellStyle name="Entrada 21 2 2" xfId="13354"/>
    <cellStyle name="Entrada 21 3" xfId="6047"/>
    <cellStyle name="Entrada 22" xfId="3442"/>
    <cellStyle name="Entrada 22 2" xfId="10092"/>
    <cellStyle name="Entrada 22 2 2" xfId="13355"/>
    <cellStyle name="Entrada 22 3" xfId="6048"/>
    <cellStyle name="Entrada 23" xfId="3443"/>
    <cellStyle name="Entrada 23 2" xfId="10093"/>
    <cellStyle name="Entrada 23 2 2" xfId="13356"/>
    <cellStyle name="Entrada 23 3" xfId="6049"/>
    <cellStyle name="Entrada 24" xfId="3444"/>
    <cellStyle name="Entrada 24 2" xfId="10094"/>
    <cellStyle name="Entrada 24 2 2" xfId="13357"/>
    <cellStyle name="Entrada 24 3" xfId="6050"/>
    <cellStyle name="Entrada 25" xfId="3445"/>
    <cellStyle name="Entrada 25 2" xfId="10095"/>
    <cellStyle name="Entrada 25 2 2" xfId="13358"/>
    <cellStyle name="Entrada 25 3" xfId="6051"/>
    <cellStyle name="Entrada 26" xfId="3446"/>
    <cellStyle name="Entrada 26 2" xfId="10096"/>
    <cellStyle name="Entrada 26 2 2" xfId="13359"/>
    <cellStyle name="Entrada 26 3" xfId="6052"/>
    <cellStyle name="Entrada 27" xfId="3447"/>
    <cellStyle name="Entrada 27 2" xfId="10097"/>
    <cellStyle name="Entrada 27 2 2" xfId="13360"/>
    <cellStyle name="Entrada 27 3" xfId="6053"/>
    <cellStyle name="Entrada 28" xfId="3448"/>
    <cellStyle name="Entrada 28 2" xfId="10098"/>
    <cellStyle name="Entrada 28 2 2" xfId="13361"/>
    <cellStyle name="Entrada 28 3" xfId="6054"/>
    <cellStyle name="Entrada 29" xfId="3449"/>
    <cellStyle name="Entrada 29 2" xfId="10099"/>
    <cellStyle name="Entrada 29 2 2" xfId="13362"/>
    <cellStyle name="Entrada 29 3" xfId="6055"/>
    <cellStyle name="Entrada 3" xfId="2038"/>
    <cellStyle name="Entrada 3 2" xfId="8349"/>
    <cellStyle name="Entrada 3 2 2" xfId="13363"/>
    <cellStyle name="Entrada 3 3" xfId="6056"/>
    <cellStyle name="Entrada 30" xfId="3450"/>
    <cellStyle name="Entrada 30 2" xfId="10100"/>
    <cellStyle name="Entrada 30 2 2" xfId="13364"/>
    <cellStyle name="Entrada 30 3" xfId="6057"/>
    <cellStyle name="Entrada 31" xfId="3451"/>
    <cellStyle name="Entrada 31 2" xfId="10101"/>
    <cellStyle name="Entrada 31 2 2" xfId="13365"/>
    <cellStyle name="Entrada 31 3" xfId="6058"/>
    <cellStyle name="Entrada 32" xfId="3452"/>
    <cellStyle name="Entrada 32 2" xfId="10102"/>
    <cellStyle name="Entrada 32 2 2" xfId="13366"/>
    <cellStyle name="Entrada 32 3" xfId="6059"/>
    <cellStyle name="Entrada 33" xfId="3453"/>
    <cellStyle name="Entrada 33 2" xfId="10103"/>
    <cellStyle name="Entrada 33 2 2" xfId="13367"/>
    <cellStyle name="Entrada 33 3" xfId="6060"/>
    <cellStyle name="Entrada 34" xfId="3454"/>
    <cellStyle name="Entrada 34 2" xfId="10104"/>
    <cellStyle name="Entrada 34 2 2" xfId="13368"/>
    <cellStyle name="Entrada 34 3" xfId="6061"/>
    <cellStyle name="Entrada 35" xfId="3455"/>
    <cellStyle name="Entrada 35 2" xfId="10105"/>
    <cellStyle name="Entrada 35 2 2" xfId="13369"/>
    <cellStyle name="Entrada 35 3" xfId="6062"/>
    <cellStyle name="Entrada 36" xfId="3456"/>
    <cellStyle name="Entrada 36 2" xfId="10106"/>
    <cellStyle name="Entrada 36 2 2" xfId="13370"/>
    <cellStyle name="Entrada 36 3" xfId="6063"/>
    <cellStyle name="Entrada 37" xfId="3457"/>
    <cellStyle name="Entrada 37 2" xfId="10107"/>
    <cellStyle name="Entrada 37 2 2" xfId="13371"/>
    <cellStyle name="Entrada 37 3" xfId="6064"/>
    <cellStyle name="Entrada 38" xfId="3458"/>
    <cellStyle name="Entrada 38 2" xfId="10108"/>
    <cellStyle name="Entrada 38 2 2" xfId="13372"/>
    <cellStyle name="Entrada 38 3" xfId="6065"/>
    <cellStyle name="Entrada 39" xfId="3459"/>
    <cellStyle name="Entrada 39 2" xfId="10109"/>
    <cellStyle name="Entrada 39 2 2" xfId="13373"/>
    <cellStyle name="Entrada 39 3" xfId="6066"/>
    <cellStyle name="Entrada 4" xfId="2039"/>
    <cellStyle name="Entrada 4 2" xfId="3935"/>
    <cellStyle name="Entrada 4 2 2" xfId="10529"/>
    <cellStyle name="Entrada 4 2 2 2" xfId="13374"/>
    <cellStyle name="Entrada 4 2 3" xfId="6068"/>
    <cellStyle name="Entrada 4 3" xfId="7475"/>
    <cellStyle name="Entrada 4 3 2" xfId="10935"/>
    <cellStyle name="Entrada 4 3 2 2" xfId="13375"/>
    <cellStyle name="Entrada 4 4" xfId="8350"/>
    <cellStyle name="Entrada 4 4 2" xfId="13376"/>
    <cellStyle name="Entrada 4 5" xfId="6067"/>
    <cellStyle name="Entrada 40" xfId="3460"/>
    <cellStyle name="Entrada 40 2" xfId="10110"/>
    <cellStyle name="Entrada 40 2 2" xfId="13377"/>
    <cellStyle name="Entrada 40 3" xfId="6069"/>
    <cellStyle name="Entrada 41" xfId="3461"/>
    <cellStyle name="Entrada 41 2" xfId="10111"/>
    <cellStyle name="Entrada 41 2 2" xfId="13378"/>
    <cellStyle name="Entrada 41 3" xfId="6070"/>
    <cellStyle name="Entrada 42" xfId="3462"/>
    <cellStyle name="Entrada 42 2" xfId="10112"/>
    <cellStyle name="Entrada 42 2 2" xfId="13379"/>
    <cellStyle name="Entrada 42 3" xfId="6071"/>
    <cellStyle name="Entrada 43" xfId="3463"/>
    <cellStyle name="Entrada 43 2" xfId="10113"/>
    <cellStyle name="Entrada 43 2 2" xfId="13380"/>
    <cellStyle name="Entrada 43 3" xfId="6072"/>
    <cellStyle name="Entrada 44" xfId="3464"/>
    <cellStyle name="Entrada 44 2" xfId="10114"/>
    <cellStyle name="Entrada 44 2 2" xfId="13381"/>
    <cellStyle name="Entrada 44 3" xfId="6073"/>
    <cellStyle name="Entrada 45" xfId="3465"/>
    <cellStyle name="Entrada 45 2" xfId="10115"/>
    <cellStyle name="Entrada 45 2 2" xfId="13382"/>
    <cellStyle name="Entrada 45 3" xfId="6074"/>
    <cellStyle name="Entrada 46" xfId="3466"/>
    <cellStyle name="Entrada 46 2" xfId="10116"/>
    <cellStyle name="Entrada 46 2 2" xfId="13383"/>
    <cellStyle name="Entrada 46 3" xfId="6075"/>
    <cellStyle name="Entrada 47" xfId="3467"/>
    <cellStyle name="Entrada 47 2" xfId="10117"/>
    <cellStyle name="Entrada 47 2 2" xfId="13384"/>
    <cellStyle name="Entrada 47 3" xfId="6076"/>
    <cellStyle name="Entrada 48" xfId="3468"/>
    <cellStyle name="Entrada 48 2" xfId="10118"/>
    <cellStyle name="Entrada 48 2 2" xfId="13385"/>
    <cellStyle name="Entrada 48 3" xfId="6077"/>
    <cellStyle name="Entrada 49" xfId="3469"/>
    <cellStyle name="Entrada 49 2" xfId="10119"/>
    <cellStyle name="Entrada 49 2 2" xfId="13386"/>
    <cellStyle name="Entrada 49 3" xfId="6078"/>
    <cellStyle name="Entrada 5" xfId="3470"/>
    <cellStyle name="Entrada 5 2" xfId="7476"/>
    <cellStyle name="Entrada 5 2 2" xfId="10936"/>
    <cellStyle name="Entrada 5 2 2 2" xfId="13387"/>
    <cellStyle name="Entrada 5 3" xfId="7477"/>
    <cellStyle name="Entrada 5 3 2" xfId="10937"/>
    <cellStyle name="Entrada 5 3 2 2" xfId="13388"/>
    <cellStyle name="Entrada 5 4" xfId="10120"/>
    <cellStyle name="Entrada 5 4 2" xfId="13389"/>
    <cellStyle name="Entrada 5 5" xfId="6079"/>
    <cellStyle name="Entrada 50" xfId="3471"/>
    <cellStyle name="Entrada 50 2" xfId="10121"/>
    <cellStyle name="Entrada 50 2 2" xfId="13390"/>
    <cellStyle name="Entrada 50 3" xfId="6080"/>
    <cellStyle name="Entrada 51" xfId="3472"/>
    <cellStyle name="Entrada 51 2" xfId="10122"/>
    <cellStyle name="Entrada 51 2 2" xfId="13391"/>
    <cellStyle name="Entrada 51 3" xfId="6081"/>
    <cellStyle name="Entrada 52" xfId="2036"/>
    <cellStyle name="Entrada 52 2" xfId="10938"/>
    <cellStyle name="Entrada 52 2 2" xfId="13392"/>
    <cellStyle name="Entrada 52 3" xfId="7478"/>
    <cellStyle name="Entrada 53" xfId="8347"/>
    <cellStyle name="Entrada 53 2" xfId="13393"/>
    <cellStyle name="Entrada 6" xfId="3473"/>
    <cellStyle name="Entrada 6 2" xfId="10123"/>
    <cellStyle name="Entrada 6 2 2" xfId="13394"/>
    <cellStyle name="Entrada 6 3" xfId="6082"/>
    <cellStyle name="Entrada 7" xfId="3474"/>
    <cellStyle name="Entrada 7 2" xfId="10124"/>
    <cellStyle name="Entrada 7 2 2" xfId="13395"/>
    <cellStyle name="Entrada 7 3" xfId="6083"/>
    <cellStyle name="Entrada 8" xfId="3475"/>
    <cellStyle name="Entrada 8 2" xfId="10125"/>
    <cellStyle name="Entrada 8 2 2" xfId="13396"/>
    <cellStyle name="Entrada 8 3" xfId="6084"/>
    <cellStyle name="Entrada 9" xfId="3476"/>
    <cellStyle name="Entrada 9 2" xfId="10126"/>
    <cellStyle name="Entrada 9 2 2" xfId="13397"/>
    <cellStyle name="Entrada 9 3" xfId="6085"/>
    <cellStyle name="Euro" xfId="521"/>
    <cellStyle name="Euro 10" xfId="522"/>
    <cellStyle name="Euro 10 2" xfId="1521"/>
    <cellStyle name="Euro 10 2 2" xfId="10939"/>
    <cellStyle name="Euro 10 2 2 2" xfId="13398"/>
    <cellStyle name="Euro 10 2 3" xfId="7479"/>
    <cellStyle name="Euro 10 3" xfId="8352"/>
    <cellStyle name="Euro 10 3 2" xfId="13399"/>
    <cellStyle name="Euro 10 4" xfId="6087"/>
    <cellStyle name="Euro 11" xfId="523"/>
    <cellStyle name="Euro 11 2" xfId="1522"/>
    <cellStyle name="Euro 11 2 2" xfId="10940"/>
    <cellStyle name="Euro 11 2 2 2" xfId="13400"/>
    <cellStyle name="Euro 11 2 3" xfId="7480"/>
    <cellStyle name="Euro 11 3" xfId="8353"/>
    <cellStyle name="Euro 11 3 2" xfId="13401"/>
    <cellStyle name="Euro 11 4" xfId="6088"/>
    <cellStyle name="Euro 12" xfId="524"/>
    <cellStyle name="Euro 12 2" xfId="1523"/>
    <cellStyle name="Euro 12 2 2" xfId="10941"/>
    <cellStyle name="Euro 12 2 2 2" xfId="13402"/>
    <cellStyle name="Euro 12 2 3" xfId="7481"/>
    <cellStyle name="Euro 12 3" xfId="8354"/>
    <cellStyle name="Euro 12 3 2" xfId="13403"/>
    <cellStyle name="Euro 12 4" xfId="6089"/>
    <cellStyle name="Euro 13" xfId="525"/>
    <cellStyle name="Euro 13 2" xfId="1524"/>
    <cellStyle name="Euro 13 2 2" xfId="10942"/>
    <cellStyle name="Euro 13 2 2 2" xfId="13404"/>
    <cellStyle name="Euro 13 2 3" xfId="7482"/>
    <cellStyle name="Euro 13 3" xfId="8355"/>
    <cellStyle name="Euro 13 3 2" xfId="13405"/>
    <cellStyle name="Euro 13 4" xfId="6090"/>
    <cellStyle name="Euro 14" xfId="526"/>
    <cellStyle name="Euro 14 2" xfId="1525"/>
    <cellStyle name="Euro 14 2 2" xfId="10943"/>
    <cellStyle name="Euro 14 2 2 2" xfId="13406"/>
    <cellStyle name="Euro 14 2 3" xfId="7483"/>
    <cellStyle name="Euro 14 3" xfId="8356"/>
    <cellStyle name="Euro 14 3 2" xfId="13407"/>
    <cellStyle name="Euro 14 4" xfId="6091"/>
    <cellStyle name="Euro 15" xfId="527"/>
    <cellStyle name="Euro 15 2" xfId="1526"/>
    <cellStyle name="Euro 15 2 2" xfId="10944"/>
    <cellStyle name="Euro 15 2 2 2" xfId="13408"/>
    <cellStyle name="Euro 15 2 3" xfId="7484"/>
    <cellStyle name="Euro 15 3" xfId="8357"/>
    <cellStyle name="Euro 15 3 2" xfId="13409"/>
    <cellStyle name="Euro 15 4" xfId="6092"/>
    <cellStyle name="Euro 16" xfId="528"/>
    <cellStyle name="Euro 16 2" xfId="1527"/>
    <cellStyle name="Euro 16 2 2" xfId="10945"/>
    <cellStyle name="Euro 16 2 2 2" xfId="13410"/>
    <cellStyle name="Euro 16 2 3" xfId="7485"/>
    <cellStyle name="Euro 16 3" xfId="8358"/>
    <cellStyle name="Euro 16 3 2" xfId="13411"/>
    <cellStyle name="Euro 16 4" xfId="6093"/>
    <cellStyle name="Euro 17" xfId="529"/>
    <cellStyle name="Euro 17 2" xfId="1528"/>
    <cellStyle name="Euro 17 2 2" xfId="10946"/>
    <cellStyle name="Euro 17 2 2 2" xfId="13412"/>
    <cellStyle name="Euro 17 2 3" xfId="7486"/>
    <cellStyle name="Euro 17 3" xfId="8359"/>
    <cellStyle name="Euro 17 3 2" xfId="13413"/>
    <cellStyle name="Euro 17 4" xfId="6094"/>
    <cellStyle name="Euro 18" xfId="530"/>
    <cellStyle name="Euro 18 2" xfId="1529"/>
    <cellStyle name="Euro 18 2 2" xfId="10947"/>
    <cellStyle name="Euro 18 2 2 2" xfId="13414"/>
    <cellStyle name="Euro 18 2 3" xfId="7487"/>
    <cellStyle name="Euro 18 3" xfId="8360"/>
    <cellStyle name="Euro 18 3 2" xfId="13415"/>
    <cellStyle name="Euro 18 4" xfId="6095"/>
    <cellStyle name="Euro 19" xfId="531"/>
    <cellStyle name="Euro 19 2" xfId="1530"/>
    <cellStyle name="Euro 19 2 2" xfId="10948"/>
    <cellStyle name="Euro 19 2 2 2" xfId="13416"/>
    <cellStyle name="Euro 19 2 3" xfId="7488"/>
    <cellStyle name="Euro 19 3" xfId="8361"/>
    <cellStyle name="Euro 19 3 2" xfId="13417"/>
    <cellStyle name="Euro 19 4" xfId="6096"/>
    <cellStyle name="Euro 2" xfId="532"/>
    <cellStyle name="Euro 2 2" xfId="533"/>
    <cellStyle name="Euro 2 2 2" xfId="1531"/>
    <cellStyle name="Euro 2 2 2 2" xfId="10949"/>
    <cellStyle name="Euro 2 2 2 2 2" xfId="13418"/>
    <cellStyle name="Euro 2 2 2 3" xfId="7489"/>
    <cellStyle name="Euro 2 2 3" xfId="8363"/>
    <cellStyle name="Euro 2 2 3 2" xfId="13419"/>
    <cellStyle name="Euro 2 2 4" xfId="6098"/>
    <cellStyle name="Euro 2 3" xfId="534"/>
    <cellStyle name="Euro 2 3 2" xfId="1532"/>
    <cellStyle name="Euro 2 3 2 2" xfId="10950"/>
    <cellStyle name="Euro 2 3 2 2 2" xfId="13420"/>
    <cellStyle name="Euro 2 3 2 3" xfId="7490"/>
    <cellStyle name="Euro 2 3 3" xfId="8364"/>
    <cellStyle name="Euro 2 3 3 2" xfId="13421"/>
    <cellStyle name="Euro 2 3 4" xfId="6099"/>
    <cellStyle name="Euro 2 4" xfId="7491"/>
    <cellStyle name="Euro 2 4 2" xfId="10951"/>
    <cellStyle name="Euro 2 4 2 2" xfId="13422"/>
    <cellStyle name="Euro 2 5" xfId="8362"/>
    <cellStyle name="Euro 2 5 2" xfId="13423"/>
    <cellStyle name="Euro 2 6" xfId="6097"/>
    <cellStyle name="Euro 20" xfId="535"/>
    <cellStyle name="Euro 20 2" xfId="1533"/>
    <cellStyle name="Euro 20 2 2" xfId="10952"/>
    <cellStyle name="Euro 20 2 2 2" xfId="13424"/>
    <cellStyle name="Euro 20 2 3" xfId="7492"/>
    <cellStyle name="Euro 20 3" xfId="8365"/>
    <cellStyle name="Euro 20 3 2" xfId="13425"/>
    <cellStyle name="Euro 20 4" xfId="6100"/>
    <cellStyle name="Euro 21" xfId="536"/>
    <cellStyle name="Euro 21 2" xfId="1534"/>
    <cellStyle name="Euro 21 2 2" xfId="10953"/>
    <cellStyle name="Euro 21 2 2 2" xfId="13426"/>
    <cellStyle name="Euro 21 2 3" xfId="7493"/>
    <cellStyle name="Euro 21 3" xfId="8366"/>
    <cellStyle name="Euro 21 3 2" xfId="13427"/>
    <cellStyle name="Euro 21 4" xfId="6101"/>
    <cellStyle name="Euro 22" xfId="537"/>
    <cellStyle name="Euro 22 2" xfId="1535"/>
    <cellStyle name="Euro 22 2 2" xfId="10954"/>
    <cellStyle name="Euro 22 2 2 2" xfId="13428"/>
    <cellStyle name="Euro 22 2 3" xfId="7494"/>
    <cellStyle name="Euro 22 3" xfId="8367"/>
    <cellStyle name="Euro 22 3 2" xfId="13429"/>
    <cellStyle name="Euro 22 4" xfId="6102"/>
    <cellStyle name="Euro 23" xfId="538"/>
    <cellStyle name="Euro 23 2" xfId="1536"/>
    <cellStyle name="Euro 23 2 2" xfId="10955"/>
    <cellStyle name="Euro 23 2 2 2" xfId="13430"/>
    <cellStyle name="Euro 23 2 3" xfId="7495"/>
    <cellStyle name="Euro 23 3" xfId="8368"/>
    <cellStyle name="Euro 23 3 2" xfId="13431"/>
    <cellStyle name="Euro 23 4" xfId="6103"/>
    <cellStyle name="Euro 24" xfId="539"/>
    <cellStyle name="Euro 24 2" xfId="1537"/>
    <cellStyle name="Euro 24 2 2" xfId="10956"/>
    <cellStyle name="Euro 24 2 2 2" xfId="13432"/>
    <cellStyle name="Euro 24 2 3" xfId="7496"/>
    <cellStyle name="Euro 24 3" xfId="8369"/>
    <cellStyle name="Euro 24 3 2" xfId="13433"/>
    <cellStyle name="Euro 24 4" xfId="6104"/>
    <cellStyle name="Euro 25" xfId="540"/>
    <cellStyle name="Euro 25 2" xfId="1538"/>
    <cellStyle name="Euro 25 2 2" xfId="10957"/>
    <cellStyle name="Euro 25 2 2 2" xfId="13434"/>
    <cellStyle name="Euro 25 2 3" xfId="7497"/>
    <cellStyle name="Euro 25 3" xfId="8370"/>
    <cellStyle name="Euro 25 3 2" xfId="13435"/>
    <cellStyle name="Euro 25 4" xfId="6105"/>
    <cellStyle name="Euro 26" xfId="541"/>
    <cellStyle name="Euro 26 2" xfId="1539"/>
    <cellStyle name="Euro 26 2 2" xfId="10958"/>
    <cellStyle name="Euro 26 2 2 2" xfId="13436"/>
    <cellStyle name="Euro 26 2 3" xfId="7498"/>
    <cellStyle name="Euro 26 3" xfId="8371"/>
    <cellStyle name="Euro 26 3 2" xfId="13437"/>
    <cellStyle name="Euro 26 4" xfId="6106"/>
    <cellStyle name="Euro 27" xfId="542"/>
    <cellStyle name="Euro 27 2" xfId="1540"/>
    <cellStyle name="Euro 27 2 2" xfId="10959"/>
    <cellStyle name="Euro 27 2 2 2" xfId="13438"/>
    <cellStyle name="Euro 27 2 3" xfId="7499"/>
    <cellStyle name="Euro 27 3" xfId="8372"/>
    <cellStyle name="Euro 27 3 2" xfId="13439"/>
    <cellStyle name="Euro 27 4" xfId="6107"/>
    <cellStyle name="Euro 28" xfId="543"/>
    <cellStyle name="Euro 28 2" xfId="1541"/>
    <cellStyle name="Euro 28 2 2" xfId="10960"/>
    <cellStyle name="Euro 28 2 2 2" xfId="13440"/>
    <cellStyle name="Euro 28 2 3" xfId="7500"/>
    <cellStyle name="Euro 28 3" xfId="8373"/>
    <cellStyle name="Euro 28 3 2" xfId="13441"/>
    <cellStyle name="Euro 28 4" xfId="6108"/>
    <cellStyle name="Euro 29" xfId="544"/>
    <cellStyle name="Euro 29 2" xfId="1542"/>
    <cellStyle name="Euro 29 2 2" xfId="10961"/>
    <cellStyle name="Euro 29 2 2 2" xfId="13442"/>
    <cellStyle name="Euro 29 2 3" xfId="7501"/>
    <cellStyle name="Euro 29 3" xfId="8374"/>
    <cellStyle name="Euro 29 3 2" xfId="13443"/>
    <cellStyle name="Euro 29 4" xfId="6109"/>
    <cellStyle name="Euro 3" xfId="545"/>
    <cellStyle name="Euro 3 2" xfId="1543"/>
    <cellStyle name="Euro 3 2 2" xfId="10962"/>
    <cellStyle name="Euro 3 2 2 2" xfId="13444"/>
    <cellStyle name="Euro 3 2 3" xfId="7502"/>
    <cellStyle name="Euro 3 3" xfId="8375"/>
    <cellStyle name="Euro 3 3 2" xfId="13445"/>
    <cellStyle name="Euro 3 4" xfId="6110"/>
    <cellStyle name="Euro 30" xfId="546"/>
    <cellStyle name="Euro 30 2" xfId="1544"/>
    <cellStyle name="Euro 30 2 2" xfId="10963"/>
    <cellStyle name="Euro 30 2 2 2" xfId="13446"/>
    <cellStyle name="Euro 30 2 3" xfId="7503"/>
    <cellStyle name="Euro 30 3" xfId="8376"/>
    <cellStyle name="Euro 30 3 2" xfId="13447"/>
    <cellStyle name="Euro 30 4" xfId="6111"/>
    <cellStyle name="Euro 31" xfId="547"/>
    <cellStyle name="Euro 31 2" xfId="1545"/>
    <cellStyle name="Euro 31 2 2" xfId="10964"/>
    <cellStyle name="Euro 31 2 2 2" xfId="13448"/>
    <cellStyle name="Euro 31 2 3" xfId="7504"/>
    <cellStyle name="Euro 31 3" xfId="8377"/>
    <cellStyle name="Euro 31 3 2" xfId="13449"/>
    <cellStyle name="Euro 31 4" xfId="6112"/>
    <cellStyle name="Euro 32" xfId="548"/>
    <cellStyle name="Euro 32 2" xfId="1546"/>
    <cellStyle name="Euro 32 2 2" xfId="10965"/>
    <cellStyle name="Euro 32 2 2 2" xfId="13450"/>
    <cellStyle name="Euro 32 2 3" xfId="7505"/>
    <cellStyle name="Euro 32 3" xfId="8378"/>
    <cellStyle name="Euro 32 3 2" xfId="13451"/>
    <cellStyle name="Euro 32 4" xfId="6113"/>
    <cellStyle name="Euro 33" xfId="549"/>
    <cellStyle name="Euro 33 2" xfId="1547"/>
    <cellStyle name="Euro 33 2 2" xfId="10966"/>
    <cellStyle name="Euro 33 2 2 2" xfId="13452"/>
    <cellStyle name="Euro 33 2 3" xfId="7506"/>
    <cellStyle name="Euro 33 3" xfId="8379"/>
    <cellStyle name="Euro 33 3 2" xfId="13453"/>
    <cellStyle name="Euro 33 4" xfId="6114"/>
    <cellStyle name="Euro 34" xfId="550"/>
    <cellStyle name="Euro 34 2" xfId="1548"/>
    <cellStyle name="Euro 34 2 2" xfId="10967"/>
    <cellStyle name="Euro 34 2 2 2" xfId="13454"/>
    <cellStyle name="Euro 34 2 3" xfId="7507"/>
    <cellStyle name="Euro 34 3" xfId="8380"/>
    <cellStyle name="Euro 34 3 2" xfId="13455"/>
    <cellStyle name="Euro 34 4" xfId="6115"/>
    <cellStyle name="Euro 35" xfId="1338"/>
    <cellStyle name="Euro 35 2" xfId="10968"/>
    <cellStyle name="Euro 35 2 2" xfId="13456"/>
    <cellStyle name="Euro 35 3" xfId="7508"/>
    <cellStyle name="Euro 36" xfId="4048"/>
    <cellStyle name="Euro 36 2" xfId="4277"/>
    <cellStyle name="Euro 36 2 2" xfId="13457"/>
    <cellStyle name="Euro 36 3" xfId="8351"/>
    <cellStyle name="Euro 37" xfId="6086"/>
    <cellStyle name="Euro 38" xfId="14818"/>
    <cellStyle name="Euro 38 2" xfId="16124"/>
    <cellStyle name="Euro 39" xfId="27551"/>
    <cellStyle name="Euro 4" xfId="551"/>
    <cellStyle name="Euro 4 2" xfId="1549"/>
    <cellStyle name="Euro 4 2 2" xfId="10969"/>
    <cellStyle name="Euro 4 2 2 2" xfId="13458"/>
    <cellStyle name="Euro 4 2 3" xfId="7509"/>
    <cellStyle name="Euro 4 3" xfId="8381"/>
    <cellStyle name="Euro 4 3 2" xfId="13459"/>
    <cellStyle name="Euro 4 4" xfId="6116"/>
    <cellStyle name="Euro 5" xfId="552"/>
    <cellStyle name="Euro 5 2" xfId="1550"/>
    <cellStyle name="Euro 5 2 2" xfId="10970"/>
    <cellStyle name="Euro 5 2 2 2" xfId="13460"/>
    <cellStyle name="Euro 5 2 3" xfId="7510"/>
    <cellStyle name="Euro 5 3" xfId="8382"/>
    <cellStyle name="Euro 5 3 2" xfId="13461"/>
    <cellStyle name="Euro 5 4" xfId="6117"/>
    <cellStyle name="Euro 6" xfId="553"/>
    <cellStyle name="Euro 6 2" xfId="1551"/>
    <cellStyle name="Euro 6 2 2" xfId="10971"/>
    <cellStyle name="Euro 6 2 2 2" xfId="13462"/>
    <cellStyle name="Euro 6 2 3" xfId="7511"/>
    <cellStyle name="Euro 6 3" xfId="8383"/>
    <cellStyle name="Euro 6 3 2" xfId="13463"/>
    <cellStyle name="Euro 6 4" xfId="6118"/>
    <cellStyle name="Euro 7" xfId="554"/>
    <cellStyle name="Euro 7 2" xfId="1552"/>
    <cellStyle name="Euro 7 2 2" xfId="10972"/>
    <cellStyle name="Euro 7 2 2 2" xfId="13464"/>
    <cellStyle name="Euro 7 2 3" xfId="7512"/>
    <cellStyle name="Euro 7 3" xfId="8384"/>
    <cellStyle name="Euro 7 3 2" xfId="13465"/>
    <cellStyle name="Euro 7 4" xfId="6119"/>
    <cellStyle name="Euro 8" xfId="555"/>
    <cellStyle name="Euro 8 2" xfId="1553"/>
    <cellStyle name="Euro 8 2 2" xfId="10973"/>
    <cellStyle name="Euro 8 2 2 2" xfId="13466"/>
    <cellStyle name="Euro 8 2 3" xfId="7513"/>
    <cellStyle name="Euro 8 3" xfId="8385"/>
    <cellStyle name="Euro 8 3 2" xfId="13467"/>
    <cellStyle name="Euro 8 4" xfId="6120"/>
    <cellStyle name="Euro 9" xfId="556"/>
    <cellStyle name="Euro 9 2" xfId="1554"/>
    <cellStyle name="Euro 9 2 2" xfId="10974"/>
    <cellStyle name="Euro 9 2 2 2" xfId="13468"/>
    <cellStyle name="Euro 9 2 3" xfId="7514"/>
    <cellStyle name="Euro 9 3" xfId="8386"/>
    <cellStyle name="Euro 9 3 2" xfId="13469"/>
    <cellStyle name="Euro 9 4" xfId="6121"/>
    <cellStyle name="Explanatory Text" xfId="17" builtinId="53" customBuiltin="1"/>
    <cellStyle name="Fixed" xfId="557"/>
    <cellStyle name="Fixed 10" xfId="558"/>
    <cellStyle name="Fixed 10 2" xfId="1555"/>
    <cellStyle name="Fixed 10 2 2" xfId="10975"/>
    <cellStyle name="Fixed 10 2 2 2" xfId="13470"/>
    <cellStyle name="Fixed 10 2 3" xfId="7515"/>
    <cellStyle name="Fixed 10 3" xfId="8388"/>
    <cellStyle name="Fixed 10 3 2" xfId="13471"/>
    <cellStyle name="Fixed 10 4" xfId="6123"/>
    <cellStyle name="Fixed 11" xfId="559"/>
    <cellStyle name="Fixed 11 2" xfId="1556"/>
    <cellStyle name="Fixed 11 2 2" xfId="10976"/>
    <cellStyle name="Fixed 11 2 2 2" xfId="13472"/>
    <cellStyle name="Fixed 11 2 3" xfId="7516"/>
    <cellStyle name="Fixed 11 3" xfId="8389"/>
    <cellStyle name="Fixed 11 3 2" xfId="13473"/>
    <cellStyle name="Fixed 11 4" xfId="6124"/>
    <cellStyle name="Fixed 12" xfId="560"/>
    <cellStyle name="Fixed 12 2" xfId="1557"/>
    <cellStyle name="Fixed 12 2 2" xfId="10977"/>
    <cellStyle name="Fixed 12 2 2 2" xfId="13474"/>
    <cellStyle name="Fixed 12 2 3" xfId="7517"/>
    <cellStyle name="Fixed 12 3" xfId="8390"/>
    <cellStyle name="Fixed 12 3 2" xfId="13475"/>
    <cellStyle name="Fixed 12 4" xfId="6125"/>
    <cellStyle name="Fixed 13" xfId="561"/>
    <cellStyle name="Fixed 13 2" xfId="1558"/>
    <cellStyle name="Fixed 13 2 2" xfId="10978"/>
    <cellStyle name="Fixed 13 2 2 2" xfId="13476"/>
    <cellStyle name="Fixed 13 2 3" xfId="7518"/>
    <cellStyle name="Fixed 13 3" xfId="8391"/>
    <cellStyle name="Fixed 13 3 2" xfId="13477"/>
    <cellStyle name="Fixed 13 4" xfId="6126"/>
    <cellStyle name="Fixed 14" xfId="562"/>
    <cellStyle name="Fixed 14 2" xfId="1559"/>
    <cellStyle name="Fixed 14 2 2" xfId="10979"/>
    <cellStyle name="Fixed 14 2 2 2" xfId="13478"/>
    <cellStyle name="Fixed 14 2 3" xfId="7519"/>
    <cellStyle name="Fixed 14 3" xfId="8392"/>
    <cellStyle name="Fixed 14 3 2" xfId="13479"/>
    <cellStyle name="Fixed 14 4" xfId="6127"/>
    <cellStyle name="Fixed 15" xfId="563"/>
    <cellStyle name="Fixed 15 2" xfId="1560"/>
    <cellStyle name="Fixed 15 2 2" xfId="10980"/>
    <cellStyle name="Fixed 15 2 2 2" xfId="13480"/>
    <cellStyle name="Fixed 15 2 3" xfId="7520"/>
    <cellStyle name="Fixed 15 3" xfId="8393"/>
    <cellStyle name="Fixed 15 3 2" xfId="13481"/>
    <cellStyle name="Fixed 15 4" xfId="6128"/>
    <cellStyle name="Fixed 16" xfId="564"/>
    <cellStyle name="Fixed 16 2" xfId="1561"/>
    <cellStyle name="Fixed 16 2 2" xfId="10981"/>
    <cellStyle name="Fixed 16 2 2 2" xfId="13482"/>
    <cellStyle name="Fixed 16 2 3" xfId="7521"/>
    <cellStyle name="Fixed 16 3" xfId="8394"/>
    <cellStyle name="Fixed 16 3 2" xfId="13483"/>
    <cellStyle name="Fixed 16 4" xfId="6129"/>
    <cellStyle name="Fixed 17" xfId="565"/>
    <cellStyle name="Fixed 17 2" xfId="1562"/>
    <cellStyle name="Fixed 17 2 2" xfId="10982"/>
    <cellStyle name="Fixed 17 2 2 2" xfId="13484"/>
    <cellStyle name="Fixed 17 2 3" xfId="7522"/>
    <cellStyle name="Fixed 17 3" xfId="8395"/>
    <cellStyle name="Fixed 17 3 2" xfId="13485"/>
    <cellStyle name="Fixed 17 4" xfId="6130"/>
    <cellStyle name="Fixed 18" xfId="566"/>
    <cellStyle name="Fixed 18 2" xfId="1563"/>
    <cellStyle name="Fixed 18 2 2" xfId="10983"/>
    <cellStyle name="Fixed 18 2 2 2" xfId="13486"/>
    <cellStyle name="Fixed 18 2 3" xfId="7523"/>
    <cellStyle name="Fixed 18 3" xfId="8396"/>
    <cellStyle name="Fixed 18 3 2" xfId="13487"/>
    <cellStyle name="Fixed 18 4" xfId="6131"/>
    <cellStyle name="Fixed 19" xfId="567"/>
    <cellStyle name="Fixed 19 2" xfId="1564"/>
    <cellStyle name="Fixed 19 2 2" xfId="10984"/>
    <cellStyle name="Fixed 19 2 2 2" xfId="13488"/>
    <cellStyle name="Fixed 19 2 3" xfId="7524"/>
    <cellStyle name="Fixed 19 3" xfId="8397"/>
    <cellStyle name="Fixed 19 3 2" xfId="13489"/>
    <cellStyle name="Fixed 19 4" xfId="6132"/>
    <cellStyle name="Fixed 2" xfId="568"/>
    <cellStyle name="Fixed 2 2" xfId="569"/>
    <cellStyle name="Fixed 2 2 2" xfId="1565"/>
    <cellStyle name="Fixed 2 2 2 2" xfId="10985"/>
    <cellStyle name="Fixed 2 2 2 2 2" xfId="13490"/>
    <cellStyle name="Fixed 2 2 2 3" xfId="7525"/>
    <cellStyle name="Fixed 2 2 3" xfId="8399"/>
    <cellStyle name="Fixed 2 2 3 2" xfId="13491"/>
    <cellStyle name="Fixed 2 2 4" xfId="6134"/>
    <cellStyle name="Fixed 2 3" xfId="570"/>
    <cellStyle name="Fixed 2 3 2" xfId="1566"/>
    <cellStyle name="Fixed 2 3 2 2" xfId="10986"/>
    <cellStyle name="Fixed 2 3 2 2 2" xfId="13492"/>
    <cellStyle name="Fixed 2 3 2 3" xfId="7526"/>
    <cellStyle name="Fixed 2 3 3" xfId="8400"/>
    <cellStyle name="Fixed 2 3 3 2" xfId="13493"/>
    <cellStyle name="Fixed 2 3 4" xfId="6135"/>
    <cellStyle name="Fixed 2 4" xfId="7527"/>
    <cellStyle name="Fixed 2 4 2" xfId="10987"/>
    <cellStyle name="Fixed 2 4 2 2" xfId="13494"/>
    <cellStyle name="Fixed 2 5" xfId="8398"/>
    <cellStyle name="Fixed 2 5 2" xfId="13495"/>
    <cellStyle name="Fixed 2 6" xfId="6133"/>
    <cellStyle name="Fixed 20" xfId="571"/>
    <cellStyle name="Fixed 20 2" xfId="1567"/>
    <cellStyle name="Fixed 20 2 2" xfId="10988"/>
    <cellStyle name="Fixed 20 2 2 2" xfId="13496"/>
    <cellStyle name="Fixed 20 2 3" xfId="7528"/>
    <cellStyle name="Fixed 20 3" xfId="8401"/>
    <cellStyle name="Fixed 20 3 2" xfId="13497"/>
    <cellStyle name="Fixed 20 4" xfId="6136"/>
    <cellStyle name="Fixed 21" xfId="572"/>
    <cellStyle name="Fixed 21 2" xfId="1568"/>
    <cellStyle name="Fixed 21 2 2" xfId="10989"/>
    <cellStyle name="Fixed 21 2 2 2" xfId="13498"/>
    <cellStyle name="Fixed 21 2 3" xfId="7529"/>
    <cellStyle name="Fixed 21 3" xfId="8402"/>
    <cellStyle name="Fixed 21 3 2" xfId="13499"/>
    <cellStyle name="Fixed 21 4" xfId="6137"/>
    <cellStyle name="Fixed 22" xfId="573"/>
    <cellStyle name="Fixed 22 2" xfId="1569"/>
    <cellStyle name="Fixed 22 2 2" xfId="10990"/>
    <cellStyle name="Fixed 22 2 2 2" xfId="13500"/>
    <cellStyle name="Fixed 22 2 3" xfId="7530"/>
    <cellStyle name="Fixed 22 3" xfId="8403"/>
    <cellStyle name="Fixed 22 3 2" xfId="13501"/>
    <cellStyle name="Fixed 22 4" xfId="6138"/>
    <cellStyle name="Fixed 23" xfId="574"/>
    <cellStyle name="Fixed 23 2" xfId="1570"/>
    <cellStyle name="Fixed 23 2 2" xfId="10991"/>
    <cellStyle name="Fixed 23 2 2 2" xfId="13502"/>
    <cellStyle name="Fixed 23 2 3" xfId="7531"/>
    <cellStyle name="Fixed 23 3" xfId="8404"/>
    <cellStyle name="Fixed 23 3 2" xfId="13503"/>
    <cellStyle name="Fixed 23 4" xfId="6139"/>
    <cellStyle name="Fixed 24" xfId="575"/>
    <cellStyle name="Fixed 24 2" xfId="1571"/>
    <cellStyle name="Fixed 24 2 2" xfId="10992"/>
    <cellStyle name="Fixed 24 2 2 2" xfId="13504"/>
    <cellStyle name="Fixed 24 2 3" xfId="7532"/>
    <cellStyle name="Fixed 24 3" xfId="8405"/>
    <cellStyle name="Fixed 24 3 2" xfId="13505"/>
    <cellStyle name="Fixed 24 4" xfId="6140"/>
    <cellStyle name="Fixed 25" xfId="576"/>
    <cellStyle name="Fixed 25 2" xfId="1572"/>
    <cellStyle name="Fixed 25 2 2" xfId="10993"/>
    <cellStyle name="Fixed 25 2 2 2" xfId="13506"/>
    <cellStyle name="Fixed 25 2 3" xfId="7533"/>
    <cellStyle name="Fixed 25 3" xfId="8406"/>
    <cellStyle name="Fixed 25 3 2" xfId="13507"/>
    <cellStyle name="Fixed 25 4" xfId="6141"/>
    <cellStyle name="Fixed 26" xfId="577"/>
    <cellStyle name="Fixed 26 2" xfId="1573"/>
    <cellStyle name="Fixed 26 2 2" xfId="10994"/>
    <cellStyle name="Fixed 26 2 2 2" xfId="13508"/>
    <cellStyle name="Fixed 26 2 3" xfId="7534"/>
    <cellStyle name="Fixed 26 3" xfId="8407"/>
    <cellStyle name="Fixed 26 3 2" xfId="13509"/>
    <cellStyle name="Fixed 26 4" xfId="6142"/>
    <cellStyle name="Fixed 27" xfId="578"/>
    <cellStyle name="Fixed 27 2" xfId="1574"/>
    <cellStyle name="Fixed 27 2 2" xfId="10995"/>
    <cellStyle name="Fixed 27 2 2 2" xfId="13510"/>
    <cellStyle name="Fixed 27 2 3" xfId="7535"/>
    <cellStyle name="Fixed 27 3" xfId="8408"/>
    <cellStyle name="Fixed 27 3 2" xfId="13511"/>
    <cellStyle name="Fixed 27 4" xfId="6143"/>
    <cellStyle name="Fixed 28" xfId="579"/>
    <cellStyle name="Fixed 28 2" xfId="1575"/>
    <cellStyle name="Fixed 28 2 2" xfId="10996"/>
    <cellStyle name="Fixed 28 2 2 2" xfId="13512"/>
    <cellStyle name="Fixed 28 2 3" xfId="7536"/>
    <cellStyle name="Fixed 28 3" xfId="8409"/>
    <cellStyle name="Fixed 28 3 2" xfId="13513"/>
    <cellStyle name="Fixed 28 4" xfId="6144"/>
    <cellStyle name="Fixed 29" xfId="580"/>
    <cellStyle name="Fixed 29 2" xfId="1576"/>
    <cellStyle name="Fixed 29 2 2" xfId="10997"/>
    <cellStyle name="Fixed 29 2 2 2" xfId="13514"/>
    <cellStyle name="Fixed 29 2 3" xfId="7537"/>
    <cellStyle name="Fixed 29 3" xfId="8410"/>
    <cellStyle name="Fixed 29 3 2" xfId="13515"/>
    <cellStyle name="Fixed 29 4" xfId="6145"/>
    <cellStyle name="Fixed 3" xfId="581"/>
    <cellStyle name="Fixed 3 2" xfId="1577"/>
    <cellStyle name="Fixed 3 2 2" xfId="10998"/>
    <cellStyle name="Fixed 3 2 2 2" xfId="13516"/>
    <cellStyle name="Fixed 3 2 3" xfId="7538"/>
    <cellStyle name="Fixed 3 3" xfId="8411"/>
    <cellStyle name="Fixed 3 3 2" xfId="13517"/>
    <cellStyle name="Fixed 3 4" xfId="6146"/>
    <cellStyle name="Fixed 30" xfId="582"/>
    <cellStyle name="Fixed 30 2" xfId="1578"/>
    <cellStyle name="Fixed 30 2 2" xfId="10999"/>
    <cellStyle name="Fixed 30 2 2 2" xfId="13518"/>
    <cellStyle name="Fixed 30 2 3" xfId="7539"/>
    <cellStyle name="Fixed 30 3" xfId="8412"/>
    <cellStyle name="Fixed 30 3 2" xfId="13519"/>
    <cellStyle name="Fixed 30 4" xfId="6147"/>
    <cellStyle name="Fixed 31" xfId="583"/>
    <cellStyle name="Fixed 31 2" xfId="1579"/>
    <cellStyle name="Fixed 31 2 2" xfId="11000"/>
    <cellStyle name="Fixed 31 2 2 2" xfId="13520"/>
    <cellStyle name="Fixed 31 2 3" xfId="7540"/>
    <cellStyle name="Fixed 31 3" xfId="8413"/>
    <cellStyle name="Fixed 31 3 2" xfId="13521"/>
    <cellStyle name="Fixed 31 4" xfId="6148"/>
    <cellStyle name="Fixed 32" xfId="584"/>
    <cellStyle name="Fixed 32 2" xfId="1580"/>
    <cellStyle name="Fixed 32 2 2" xfId="11001"/>
    <cellStyle name="Fixed 32 2 2 2" xfId="13522"/>
    <cellStyle name="Fixed 32 2 3" xfId="7541"/>
    <cellStyle name="Fixed 32 3" xfId="8414"/>
    <cellStyle name="Fixed 32 3 2" xfId="13523"/>
    <cellStyle name="Fixed 32 4" xfId="6149"/>
    <cellStyle name="Fixed 33" xfId="585"/>
    <cellStyle name="Fixed 33 2" xfId="1581"/>
    <cellStyle name="Fixed 33 2 2" xfId="11002"/>
    <cellStyle name="Fixed 33 2 2 2" xfId="13524"/>
    <cellStyle name="Fixed 33 2 3" xfId="7542"/>
    <cellStyle name="Fixed 33 3" xfId="8415"/>
    <cellStyle name="Fixed 33 3 2" xfId="13525"/>
    <cellStyle name="Fixed 33 4" xfId="6150"/>
    <cellStyle name="Fixed 34" xfId="586"/>
    <cellStyle name="Fixed 34 2" xfId="1582"/>
    <cellStyle name="Fixed 34 2 2" xfId="11003"/>
    <cellStyle name="Fixed 34 2 2 2" xfId="13526"/>
    <cellStyle name="Fixed 34 2 3" xfId="7543"/>
    <cellStyle name="Fixed 34 3" xfId="8416"/>
    <cellStyle name="Fixed 34 3 2" xfId="13527"/>
    <cellStyle name="Fixed 34 4" xfId="6151"/>
    <cellStyle name="Fixed 35" xfId="1339"/>
    <cellStyle name="Fixed 35 2" xfId="11004"/>
    <cellStyle name="Fixed 35 2 2" xfId="13528"/>
    <cellStyle name="Fixed 35 3" xfId="7544"/>
    <cellStyle name="Fixed 36" xfId="4049"/>
    <cellStyle name="Fixed 36 2" xfId="4278"/>
    <cellStyle name="Fixed 36 2 2" xfId="13529"/>
    <cellStyle name="Fixed 36 3" xfId="8387"/>
    <cellStyle name="Fixed 37" xfId="6122"/>
    <cellStyle name="Fixed 38" xfId="14819"/>
    <cellStyle name="Fixed 38 2" xfId="16125"/>
    <cellStyle name="Fixed 4" xfId="587"/>
    <cellStyle name="Fixed 4 2" xfId="1583"/>
    <cellStyle name="Fixed 4 2 2" xfId="11005"/>
    <cellStyle name="Fixed 4 2 2 2" xfId="13530"/>
    <cellStyle name="Fixed 4 2 3" xfId="7545"/>
    <cellStyle name="Fixed 4 3" xfId="8417"/>
    <cellStyle name="Fixed 4 3 2" xfId="13531"/>
    <cellStyle name="Fixed 4 4" xfId="6152"/>
    <cellStyle name="Fixed 5" xfId="588"/>
    <cellStyle name="Fixed 5 2" xfId="1584"/>
    <cellStyle name="Fixed 5 2 2" xfId="11006"/>
    <cellStyle name="Fixed 5 2 2 2" xfId="13532"/>
    <cellStyle name="Fixed 5 2 3" xfId="7546"/>
    <cellStyle name="Fixed 5 3" xfId="8418"/>
    <cellStyle name="Fixed 5 3 2" xfId="13533"/>
    <cellStyle name="Fixed 5 4" xfId="6153"/>
    <cellStyle name="Fixed 6" xfId="589"/>
    <cellStyle name="Fixed 6 2" xfId="1585"/>
    <cellStyle name="Fixed 6 2 2" xfId="11007"/>
    <cellStyle name="Fixed 6 2 2 2" xfId="13534"/>
    <cellStyle name="Fixed 6 2 3" xfId="7547"/>
    <cellStyle name="Fixed 6 3" xfId="8419"/>
    <cellStyle name="Fixed 6 3 2" xfId="13535"/>
    <cellStyle name="Fixed 6 4" xfId="6154"/>
    <cellStyle name="Fixed 7" xfId="590"/>
    <cellStyle name="Fixed 7 2" xfId="1586"/>
    <cellStyle name="Fixed 7 2 2" xfId="11008"/>
    <cellStyle name="Fixed 7 2 2 2" xfId="13536"/>
    <cellStyle name="Fixed 7 2 3" xfId="7548"/>
    <cellStyle name="Fixed 7 3" xfId="8420"/>
    <cellStyle name="Fixed 7 3 2" xfId="13537"/>
    <cellStyle name="Fixed 7 4" xfId="6155"/>
    <cellStyle name="Fixed 8" xfId="591"/>
    <cellStyle name="Fixed 8 2" xfId="1587"/>
    <cellStyle name="Fixed 8 2 2" xfId="11009"/>
    <cellStyle name="Fixed 8 2 2 2" xfId="13538"/>
    <cellStyle name="Fixed 8 2 3" xfId="7549"/>
    <cellStyle name="Fixed 8 3" xfId="8421"/>
    <cellStyle name="Fixed 8 3 2" xfId="13539"/>
    <cellStyle name="Fixed 8 4" xfId="6156"/>
    <cellStyle name="Fixed 9" xfId="592"/>
    <cellStyle name="Fixed 9 2" xfId="1588"/>
    <cellStyle name="Fixed 9 2 2" xfId="11010"/>
    <cellStyle name="Fixed 9 2 2 2" xfId="13540"/>
    <cellStyle name="Fixed 9 2 3" xfId="7550"/>
    <cellStyle name="Fixed 9 3" xfId="8422"/>
    <cellStyle name="Fixed 9 3 2" xfId="13541"/>
    <cellStyle name="Fixed 9 4" xfId="6157"/>
    <cellStyle name="Fixo" xfId="593"/>
    <cellStyle name="Fixo 10" xfId="594"/>
    <cellStyle name="Fixo 11" xfId="595"/>
    <cellStyle name="Fixo 12" xfId="596"/>
    <cellStyle name="Fixo 13" xfId="597"/>
    <cellStyle name="Fixo 14" xfId="598"/>
    <cellStyle name="Fixo 15" xfId="599"/>
    <cellStyle name="Fixo 16" xfId="600"/>
    <cellStyle name="Fixo 17" xfId="601"/>
    <cellStyle name="Fixo 18" xfId="602"/>
    <cellStyle name="Fixo 19" xfId="603"/>
    <cellStyle name="Fixo 2" xfId="604"/>
    <cellStyle name="Fixo 2 2" xfId="605"/>
    <cellStyle name="Fixo 2 3" xfId="606"/>
    <cellStyle name="Fixo 2 4" xfId="1346"/>
    <cellStyle name="Fixo 2 4 2" xfId="7551"/>
    <cellStyle name="Fixo 2 5" xfId="4012"/>
    <cellStyle name="Fixo 20" xfId="607"/>
    <cellStyle name="Fixo 21" xfId="608"/>
    <cellStyle name="Fixo 22" xfId="609"/>
    <cellStyle name="Fixo 23" xfId="610"/>
    <cellStyle name="Fixo 24" xfId="611"/>
    <cellStyle name="Fixo 25" xfId="612"/>
    <cellStyle name="Fixo 26" xfId="613"/>
    <cellStyle name="Fixo 27" xfId="614"/>
    <cellStyle name="Fixo 28" xfId="615"/>
    <cellStyle name="Fixo 29" xfId="616"/>
    <cellStyle name="Fixo 3" xfId="617"/>
    <cellStyle name="Fixo 30" xfId="618"/>
    <cellStyle name="Fixo 31" xfId="619"/>
    <cellStyle name="Fixo 32" xfId="620"/>
    <cellStyle name="Fixo 33" xfId="621"/>
    <cellStyle name="Fixo 34" xfId="622"/>
    <cellStyle name="Fixo 4" xfId="623"/>
    <cellStyle name="Fixo 5" xfId="624"/>
    <cellStyle name="Fixo 6" xfId="625"/>
    <cellStyle name="Fixo 7" xfId="626"/>
    <cellStyle name="Fixo 8" xfId="627"/>
    <cellStyle name="Fixo 9" xfId="628"/>
    <cellStyle name="Good" xfId="7" builtinId="26" customBuiltin="1"/>
    <cellStyle name="Heading 1" xfId="3" builtinId="16" customBuiltin="1"/>
    <cellStyle name="Heading 1 10" xfId="629"/>
    <cellStyle name="Heading 1 10 2" xfId="8424"/>
    <cellStyle name="Heading 1 10 2 2" xfId="13542"/>
    <cellStyle name="Heading 1 10 3" xfId="6159"/>
    <cellStyle name="Heading 1 11" xfId="630"/>
    <cellStyle name="Heading 1 11 2" xfId="8425"/>
    <cellStyle name="Heading 1 11 2 2" xfId="13543"/>
    <cellStyle name="Heading 1 11 3" xfId="6160"/>
    <cellStyle name="Heading 1 12" xfId="631"/>
    <cellStyle name="Heading 1 12 2" xfId="8426"/>
    <cellStyle name="Heading 1 12 2 2" xfId="13544"/>
    <cellStyle name="Heading 1 12 3" xfId="6161"/>
    <cellStyle name="Heading 1 13" xfId="632"/>
    <cellStyle name="Heading 1 13 2" xfId="8427"/>
    <cellStyle name="Heading 1 13 2 2" xfId="13545"/>
    <cellStyle name="Heading 1 13 3" xfId="6162"/>
    <cellStyle name="Heading 1 14" xfId="633"/>
    <cellStyle name="Heading 1 14 2" xfId="8428"/>
    <cellStyle name="Heading 1 14 2 2" xfId="13546"/>
    <cellStyle name="Heading 1 14 3" xfId="6163"/>
    <cellStyle name="Heading 1 15" xfId="634"/>
    <cellStyle name="Heading 1 15 2" xfId="8429"/>
    <cellStyle name="Heading 1 15 2 2" xfId="13547"/>
    <cellStyle name="Heading 1 15 3" xfId="6164"/>
    <cellStyle name="Heading 1 16" xfId="635"/>
    <cellStyle name="Heading 1 16 2" xfId="8430"/>
    <cellStyle name="Heading 1 16 2 2" xfId="13548"/>
    <cellStyle name="Heading 1 16 3" xfId="6165"/>
    <cellStyle name="Heading 1 17" xfId="636"/>
    <cellStyle name="Heading 1 17 2" xfId="8431"/>
    <cellStyle name="Heading 1 17 2 2" xfId="13549"/>
    <cellStyle name="Heading 1 17 3" xfId="6166"/>
    <cellStyle name="Heading 1 18" xfId="637"/>
    <cellStyle name="Heading 1 18 2" xfId="8432"/>
    <cellStyle name="Heading 1 18 2 2" xfId="13550"/>
    <cellStyle name="Heading 1 18 3" xfId="6167"/>
    <cellStyle name="Heading 1 19" xfId="638"/>
    <cellStyle name="Heading 1 19 2" xfId="8433"/>
    <cellStyle name="Heading 1 19 2 2" xfId="13551"/>
    <cellStyle name="Heading 1 19 3" xfId="6168"/>
    <cellStyle name="Heading 1 2" xfId="639"/>
    <cellStyle name="Heading 1 2 2" xfId="640"/>
    <cellStyle name="Heading 1 2 2 2" xfId="8435"/>
    <cellStyle name="Heading 1 2 2 2 2" xfId="13552"/>
    <cellStyle name="Heading 1 2 2 3" xfId="6170"/>
    <cellStyle name="Heading 1 2 3" xfId="641"/>
    <cellStyle name="Heading 1 2 3 2" xfId="8436"/>
    <cellStyle name="Heading 1 2 3 2 2" xfId="13553"/>
    <cellStyle name="Heading 1 2 3 3" xfId="6171"/>
    <cellStyle name="Heading 1 2 4" xfId="7552"/>
    <cellStyle name="Heading 1 2 4 2" xfId="11011"/>
    <cellStyle name="Heading 1 2 4 2 2" xfId="13554"/>
    <cellStyle name="Heading 1 2 5" xfId="8434"/>
    <cellStyle name="Heading 1 2 5 2" xfId="13555"/>
    <cellStyle name="Heading 1 2 6" xfId="6169"/>
    <cellStyle name="Heading 1 2 7" xfId="14820"/>
    <cellStyle name="Heading 1 20" xfId="642"/>
    <cellStyle name="Heading 1 20 2" xfId="8437"/>
    <cellStyle name="Heading 1 20 2 2" xfId="13556"/>
    <cellStyle name="Heading 1 20 3" xfId="6172"/>
    <cellStyle name="Heading 1 21" xfId="643"/>
    <cellStyle name="Heading 1 21 2" xfId="8438"/>
    <cellStyle name="Heading 1 21 2 2" xfId="13557"/>
    <cellStyle name="Heading 1 21 3" xfId="6173"/>
    <cellStyle name="Heading 1 22" xfId="644"/>
    <cellStyle name="Heading 1 22 2" xfId="8439"/>
    <cellStyle name="Heading 1 22 2 2" xfId="13558"/>
    <cellStyle name="Heading 1 22 3" xfId="6174"/>
    <cellStyle name="Heading 1 23" xfId="645"/>
    <cellStyle name="Heading 1 23 2" xfId="8440"/>
    <cellStyle name="Heading 1 23 2 2" xfId="13559"/>
    <cellStyle name="Heading 1 23 3" xfId="6175"/>
    <cellStyle name="Heading 1 24" xfId="646"/>
    <cellStyle name="Heading 1 24 2" xfId="8441"/>
    <cellStyle name="Heading 1 24 2 2" xfId="13560"/>
    <cellStyle name="Heading 1 24 3" xfId="6176"/>
    <cellStyle name="Heading 1 25" xfId="647"/>
    <cellStyle name="Heading 1 25 2" xfId="8442"/>
    <cellStyle name="Heading 1 25 2 2" xfId="13561"/>
    <cellStyle name="Heading 1 25 3" xfId="6177"/>
    <cellStyle name="Heading 1 26" xfId="648"/>
    <cellStyle name="Heading 1 26 2" xfId="8443"/>
    <cellStyle name="Heading 1 26 2 2" xfId="13562"/>
    <cellStyle name="Heading 1 26 3" xfId="6178"/>
    <cellStyle name="Heading 1 27" xfId="649"/>
    <cellStyle name="Heading 1 27 2" xfId="8444"/>
    <cellStyle name="Heading 1 27 2 2" xfId="13563"/>
    <cellStyle name="Heading 1 27 3" xfId="6179"/>
    <cellStyle name="Heading 1 28" xfId="650"/>
    <cellStyle name="Heading 1 28 2" xfId="8445"/>
    <cellStyle name="Heading 1 28 2 2" xfId="13564"/>
    <cellStyle name="Heading 1 28 3" xfId="6180"/>
    <cellStyle name="Heading 1 29" xfId="651"/>
    <cellStyle name="Heading 1 29 2" xfId="8446"/>
    <cellStyle name="Heading 1 29 2 2" xfId="13565"/>
    <cellStyle name="Heading 1 29 3" xfId="6181"/>
    <cellStyle name="Heading 1 3" xfId="652"/>
    <cellStyle name="Heading 1 3 2" xfId="8447"/>
    <cellStyle name="Heading 1 3 2 2" xfId="13566"/>
    <cellStyle name="Heading 1 3 3" xfId="6182"/>
    <cellStyle name="Heading 1 30" xfId="653"/>
    <cellStyle name="Heading 1 30 2" xfId="8448"/>
    <cellStyle name="Heading 1 30 2 2" xfId="13567"/>
    <cellStyle name="Heading 1 30 3" xfId="6183"/>
    <cellStyle name="Heading 1 31" xfId="654"/>
    <cellStyle name="Heading 1 31 2" xfId="8449"/>
    <cellStyle name="Heading 1 31 2 2" xfId="13568"/>
    <cellStyle name="Heading 1 31 3" xfId="6184"/>
    <cellStyle name="Heading 1 32" xfId="655"/>
    <cellStyle name="Heading 1 32 2" xfId="8450"/>
    <cellStyle name="Heading 1 32 2 2" xfId="13569"/>
    <cellStyle name="Heading 1 32 3" xfId="6185"/>
    <cellStyle name="Heading 1 33" xfId="656"/>
    <cellStyle name="Heading 1 33 2" xfId="8451"/>
    <cellStyle name="Heading 1 33 2 2" xfId="13570"/>
    <cellStyle name="Heading 1 33 3" xfId="6186"/>
    <cellStyle name="Heading 1 34" xfId="657"/>
    <cellStyle name="Heading 1 34 2" xfId="8452"/>
    <cellStyle name="Heading 1 34 2 2" xfId="13571"/>
    <cellStyle name="Heading 1 34 3" xfId="6187"/>
    <cellStyle name="Heading 1 35" xfId="4312"/>
    <cellStyle name="Heading 1 35 2" xfId="13572"/>
    <cellStyle name="Heading 1 35 3" xfId="8423"/>
    <cellStyle name="Heading 1 36" xfId="6158"/>
    <cellStyle name="Heading 1 37" xfId="4318"/>
    <cellStyle name="Heading 1 4" xfId="658"/>
    <cellStyle name="Heading 1 4 2" xfId="8453"/>
    <cellStyle name="Heading 1 4 2 2" xfId="13573"/>
    <cellStyle name="Heading 1 4 3" xfId="6188"/>
    <cellStyle name="Heading 1 5" xfId="659"/>
    <cellStyle name="Heading 1 5 2" xfId="8454"/>
    <cellStyle name="Heading 1 5 2 2" xfId="13574"/>
    <cellStyle name="Heading 1 5 3" xfId="6189"/>
    <cellStyle name="Heading 1 6" xfId="660"/>
    <cellStyle name="Heading 1 6 2" xfId="8455"/>
    <cellStyle name="Heading 1 6 2 2" xfId="13575"/>
    <cellStyle name="Heading 1 6 3" xfId="6190"/>
    <cellStyle name="Heading 1 7" xfId="661"/>
    <cellStyle name="Heading 1 7 2" xfId="8456"/>
    <cellStyle name="Heading 1 7 2 2" xfId="13576"/>
    <cellStyle name="Heading 1 7 3" xfId="6191"/>
    <cellStyle name="Heading 1 8" xfId="662"/>
    <cellStyle name="Heading 1 8 2" xfId="8457"/>
    <cellStyle name="Heading 1 8 2 2" xfId="13577"/>
    <cellStyle name="Heading 1 8 3" xfId="6192"/>
    <cellStyle name="Heading 1 9" xfId="663"/>
    <cellStyle name="Heading 1 9 2" xfId="8458"/>
    <cellStyle name="Heading 1 9 2 2" xfId="13578"/>
    <cellStyle name="Heading 1 9 3" xfId="6193"/>
    <cellStyle name="Heading 2" xfId="4" builtinId="17" customBuiltin="1"/>
    <cellStyle name="Heading 2 10" xfId="664"/>
    <cellStyle name="Heading 2 10 2" xfId="8460"/>
    <cellStyle name="Heading 2 10 2 2" xfId="13579"/>
    <cellStyle name="Heading 2 10 3" xfId="6195"/>
    <cellStyle name="Heading 2 11" xfId="665"/>
    <cellStyle name="Heading 2 11 2" xfId="8461"/>
    <cellStyle name="Heading 2 11 2 2" xfId="13580"/>
    <cellStyle name="Heading 2 11 3" xfId="6196"/>
    <cellStyle name="Heading 2 12" xfId="666"/>
    <cellStyle name="Heading 2 12 2" xfId="8462"/>
    <cellStyle name="Heading 2 12 2 2" xfId="13581"/>
    <cellStyle name="Heading 2 12 3" xfId="6197"/>
    <cellStyle name="Heading 2 13" xfId="667"/>
    <cellStyle name="Heading 2 13 2" xfId="8463"/>
    <cellStyle name="Heading 2 13 2 2" xfId="13582"/>
    <cellStyle name="Heading 2 13 3" xfId="6198"/>
    <cellStyle name="Heading 2 14" xfId="668"/>
    <cellStyle name="Heading 2 14 2" xfId="8464"/>
    <cellStyle name="Heading 2 14 2 2" xfId="13583"/>
    <cellStyle name="Heading 2 14 3" xfId="6199"/>
    <cellStyle name="Heading 2 15" xfId="669"/>
    <cellStyle name="Heading 2 15 2" xfId="8465"/>
    <cellStyle name="Heading 2 15 2 2" xfId="13584"/>
    <cellStyle name="Heading 2 15 3" xfId="6200"/>
    <cellStyle name="Heading 2 16" xfId="670"/>
    <cellStyle name="Heading 2 16 2" xfId="8466"/>
    <cellStyle name="Heading 2 16 2 2" xfId="13585"/>
    <cellStyle name="Heading 2 16 3" xfId="6201"/>
    <cellStyle name="Heading 2 17" xfId="671"/>
    <cellStyle name="Heading 2 17 2" xfId="8467"/>
    <cellStyle name="Heading 2 17 2 2" xfId="13586"/>
    <cellStyle name="Heading 2 17 3" xfId="6202"/>
    <cellStyle name="Heading 2 18" xfId="672"/>
    <cellStyle name="Heading 2 18 2" xfId="8468"/>
    <cellStyle name="Heading 2 18 2 2" xfId="13587"/>
    <cellStyle name="Heading 2 18 3" xfId="6203"/>
    <cellStyle name="Heading 2 19" xfId="673"/>
    <cellStyle name="Heading 2 19 2" xfId="8469"/>
    <cellStyle name="Heading 2 19 2 2" xfId="13588"/>
    <cellStyle name="Heading 2 19 3" xfId="6204"/>
    <cellStyle name="Heading 2 2" xfId="674"/>
    <cellStyle name="Heading 2 2 2" xfId="675"/>
    <cellStyle name="Heading 2 2 2 2" xfId="8471"/>
    <cellStyle name="Heading 2 2 2 2 2" xfId="13589"/>
    <cellStyle name="Heading 2 2 2 3" xfId="6206"/>
    <cellStyle name="Heading 2 2 3" xfId="676"/>
    <cellStyle name="Heading 2 2 3 2" xfId="8472"/>
    <cellStyle name="Heading 2 2 3 2 2" xfId="13590"/>
    <cellStyle name="Heading 2 2 3 3" xfId="6207"/>
    <cellStyle name="Heading 2 2 4" xfId="7553"/>
    <cellStyle name="Heading 2 2 4 2" xfId="11012"/>
    <cellStyle name="Heading 2 2 4 2 2" xfId="13591"/>
    <cellStyle name="Heading 2 2 5" xfId="8470"/>
    <cellStyle name="Heading 2 2 5 2" xfId="13592"/>
    <cellStyle name="Heading 2 2 6" xfId="6205"/>
    <cellStyle name="Heading 2 2 7" xfId="14821"/>
    <cellStyle name="Heading 2 20" xfId="677"/>
    <cellStyle name="Heading 2 20 2" xfId="8473"/>
    <cellStyle name="Heading 2 20 2 2" xfId="13593"/>
    <cellStyle name="Heading 2 20 3" xfId="6208"/>
    <cellStyle name="Heading 2 21" xfId="678"/>
    <cellStyle name="Heading 2 21 2" xfId="8474"/>
    <cellStyle name="Heading 2 21 2 2" xfId="13594"/>
    <cellStyle name="Heading 2 21 3" xfId="6209"/>
    <cellStyle name="Heading 2 22" xfId="679"/>
    <cellStyle name="Heading 2 22 2" xfId="8475"/>
    <cellStyle name="Heading 2 22 2 2" xfId="13595"/>
    <cellStyle name="Heading 2 22 3" xfId="6210"/>
    <cellStyle name="Heading 2 23" xfId="680"/>
    <cellStyle name="Heading 2 23 2" xfId="8476"/>
    <cellStyle name="Heading 2 23 2 2" xfId="13596"/>
    <cellStyle name="Heading 2 23 3" xfId="6211"/>
    <cellStyle name="Heading 2 24" xfId="681"/>
    <cellStyle name="Heading 2 24 2" xfId="8477"/>
    <cellStyle name="Heading 2 24 2 2" xfId="13597"/>
    <cellStyle name="Heading 2 24 3" xfId="6212"/>
    <cellStyle name="Heading 2 25" xfId="682"/>
    <cellStyle name="Heading 2 25 2" xfId="8478"/>
    <cellStyle name="Heading 2 25 2 2" xfId="13598"/>
    <cellStyle name="Heading 2 25 3" xfId="6213"/>
    <cellStyle name="Heading 2 26" xfId="683"/>
    <cellStyle name="Heading 2 26 2" xfId="8479"/>
    <cellStyle name="Heading 2 26 2 2" xfId="13599"/>
    <cellStyle name="Heading 2 26 3" xfId="6214"/>
    <cellStyle name="Heading 2 27" xfId="684"/>
    <cellStyle name="Heading 2 27 2" xfId="8480"/>
    <cellStyle name="Heading 2 27 2 2" xfId="13600"/>
    <cellStyle name="Heading 2 27 3" xfId="6215"/>
    <cellStyle name="Heading 2 28" xfId="685"/>
    <cellStyle name="Heading 2 28 2" xfId="8481"/>
    <cellStyle name="Heading 2 28 2 2" xfId="13601"/>
    <cellStyle name="Heading 2 28 3" xfId="6216"/>
    <cellStyle name="Heading 2 29" xfId="686"/>
    <cellStyle name="Heading 2 29 2" xfId="8482"/>
    <cellStyle name="Heading 2 29 2 2" xfId="13602"/>
    <cellStyle name="Heading 2 29 3" xfId="6217"/>
    <cellStyle name="Heading 2 3" xfId="687"/>
    <cellStyle name="Heading 2 3 2" xfId="8483"/>
    <cellStyle name="Heading 2 3 2 2" xfId="13603"/>
    <cellStyle name="Heading 2 3 3" xfId="6218"/>
    <cellStyle name="Heading 2 30" xfId="688"/>
    <cellStyle name="Heading 2 30 2" xfId="8484"/>
    <cellStyle name="Heading 2 30 2 2" xfId="13604"/>
    <cellStyle name="Heading 2 30 3" xfId="6219"/>
    <cellStyle name="Heading 2 31" xfId="689"/>
    <cellStyle name="Heading 2 31 2" xfId="8485"/>
    <cellStyle name="Heading 2 31 2 2" xfId="13605"/>
    <cellStyle name="Heading 2 31 3" xfId="6220"/>
    <cellStyle name="Heading 2 32" xfId="690"/>
    <cellStyle name="Heading 2 32 2" xfId="8486"/>
    <cellStyle name="Heading 2 32 2 2" xfId="13606"/>
    <cellStyle name="Heading 2 32 3" xfId="6221"/>
    <cellStyle name="Heading 2 33" xfId="691"/>
    <cellStyle name="Heading 2 33 2" xfId="8487"/>
    <cellStyle name="Heading 2 33 2 2" xfId="13607"/>
    <cellStyle name="Heading 2 33 3" xfId="6222"/>
    <cellStyle name="Heading 2 34" xfId="692"/>
    <cellStyle name="Heading 2 34 2" xfId="8488"/>
    <cellStyle name="Heading 2 34 2 2" xfId="13608"/>
    <cellStyle name="Heading 2 34 3" xfId="6223"/>
    <cellStyle name="Heading 2 35" xfId="693"/>
    <cellStyle name="Heading 2 35 2" xfId="8489"/>
    <cellStyle name="Heading 2 35 2 2" xfId="13609"/>
    <cellStyle name="Heading 2 35 3" xfId="6224"/>
    <cellStyle name="Heading 2 36" xfId="4313"/>
    <cellStyle name="Heading 2 36 2" xfId="13610"/>
    <cellStyle name="Heading 2 36 3" xfId="8459"/>
    <cellStyle name="Heading 2 37" xfId="6194"/>
    <cellStyle name="Heading 2 38" xfId="4319"/>
    <cellStyle name="Heading 2 4" xfId="694"/>
    <cellStyle name="Heading 2 4 2" xfId="8490"/>
    <cellStyle name="Heading 2 4 2 2" xfId="13611"/>
    <cellStyle name="Heading 2 4 3" xfId="6225"/>
    <cellStyle name="Heading 2 5" xfId="695"/>
    <cellStyle name="Heading 2 5 2" xfId="8491"/>
    <cellStyle name="Heading 2 5 2 2" xfId="13612"/>
    <cellStyle name="Heading 2 5 3" xfId="6226"/>
    <cellStyle name="Heading 2 6" xfId="696"/>
    <cellStyle name="Heading 2 6 2" xfId="8492"/>
    <cellStyle name="Heading 2 6 2 2" xfId="13613"/>
    <cellStyle name="Heading 2 6 3" xfId="6227"/>
    <cellStyle name="Heading 2 7" xfId="697"/>
    <cellStyle name="Heading 2 7 2" xfId="8493"/>
    <cellStyle name="Heading 2 7 2 2" xfId="13614"/>
    <cellStyle name="Heading 2 7 3" xfId="6228"/>
    <cellStyle name="Heading 2 8" xfId="698"/>
    <cellStyle name="Heading 2 8 2" xfId="8494"/>
    <cellStyle name="Heading 2 8 2 2" xfId="13615"/>
    <cellStyle name="Heading 2 8 3" xfId="6229"/>
    <cellStyle name="Heading 2 9" xfId="699"/>
    <cellStyle name="Heading 2 9 2" xfId="8495"/>
    <cellStyle name="Heading 2 9 2 2" xfId="13616"/>
    <cellStyle name="Heading 2 9 3" xfId="6230"/>
    <cellStyle name="Heading 3" xfId="5" builtinId="18" customBuiltin="1"/>
    <cellStyle name="Heading 4" xfId="6" builtinId="19" customBuiltin="1"/>
    <cellStyle name="Hyperlink 2" xfId="1340"/>
    <cellStyle name="Hyperlink 3" xfId="27558"/>
    <cellStyle name="Incorreto 10" xfId="3477"/>
    <cellStyle name="Incorreto 10 2" xfId="10127"/>
    <cellStyle name="Incorreto 10 2 2" xfId="13617"/>
    <cellStyle name="Incorreto 10 3" xfId="6231"/>
    <cellStyle name="Incorreto 11" xfId="3478"/>
    <cellStyle name="Incorreto 11 2" xfId="10128"/>
    <cellStyle name="Incorreto 11 2 2" xfId="13618"/>
    <cellStyle name="Incorreto 11 3" xfId="6232"/>
    <cellStyle name="Incorreto 12" xfId="3479"/>
    <cellStyle name="Incorreto 12 2" xfId="10129"/>
    <cellStyle name="Incorreto 12 2 2" xfId="13619"/>
    <cellStyle name="Incorreto 12 3" xfId="6233"/>
    <cellStyle name="Incorreto 13" xfId="3480"/>
    <cellStyle name="Incorreto 13 2" xfId="10130"/>
    <cellStyle name="Incorreto 13 2 2" xfId="13620"/>
    <cellStyle name="Incorreto 13 3" xfId="6234"/>
    <cellStyle name="Incorreto 14" xfId="3481"/>
    <cellStyle name="Incorreto 14 2" xfId="10131"/>
    <cellStyle name="Incorreto 14 2 2" xfId="13621"/>
    <cellStyle name="Incorreto 14 3" xfId="6235"/>
    <cellStyle name="Incorreto 15" xfId="3482"/>
    <cellStyle name="Incorreto 15 2" xfId="10132"/>
    <cellStyle name="Incorreto 15 2 2" xfId="13622"/>
    <cellStyle name="Incorreto 15 3" xfId="6236"/>
    <cellStyle name="Incorreto 16" xfId="3483"/>
    <cellStyle name="Incorreto 16 2" xfId="10133"/>
    <cellStyle name="Incorreto 16 2 2" xfId="13623"/>
    <cellStyle name="Incorreto 16 3" xfId="6237"/>
    <cellStyle name="Incorreto 17" xfId="3484"/>
    <cellStyle name="Incorreto 17 2" xfId="10134"/>
    <cellStyle name="Incorreto 17 2 2" xfId="13624"/>
    <cellStyle name="Incorreto 17 3" xfId="6238"/>
    <cellStyle name="Incorreto 18" xfId="3485"/>
    <cellStyle name="Incorreto 18 2" xfId="10135"/>
    <cellStyle name="Incorreto 18 2 2" xfId="13625"/>
    <cellStyle name="Incorreto 18 3" xfId="6239"/>
    <cellStyle name="Incorreto 19" xfId="3486"/>
    <cellStyle name="Incorreto 19 2" xfId="10136"/>
    <cellStyle name="Incorreto 19 2 2" xfId="13626"/>
    <cellStyle name="Incorreto 19 3" xfId="6240"/>
    <cellStyle name="Incorreto 2" xfId="2041"/>
    <cellStyle name="Incorreto 2 2" xfId="8497"/>
    <cellStyle name="Incorreto 2 2 2" xfId="13627"/>
    <cellStyle name="Incorreto 2 3" xfId="6241"/>
    <cellStyle name="Incorreto 20" xfId="3487"/>
    <cellStyle name="Incorreto 20 2" xfId="10137"/>
    <cellStyle name="Incorreto 20 2 2" xfId="13628"/>
    <cellStyle name="Incorreto 20 3" xfId="6242"/>
    <cellStyle name="Incorreto 21" xfId="3488"/>
    <cellStyle name="Incorreto 21 2" xfId="10138"/>
    <cellStyle name="Incorreto 21 2 2" xfId="13629"/>
    <cellStyle name="Incorreto 21 3" xfId="6243"/>
    <cellStyle name="Incorreto 22" xfId="3489"/>
    <cellStyle name="Incorreto 22 2" xfId="10139"/>
    <cellStyle name="Incorreto 22 2 2" xfId="13630"/>
    <cellStyle name="Incorreto 22 3" xfId="6244"/>
    <cellStyle name="Incorreto 23" xfId="3490"/>
    <cellStyle name="Incorreto 23 2" xfId="10140"/>
    <cellStyle name="Incorreto 23 2 2" xfId="13631"/>
    <cellStyle name="Incorreto 23 3" xfId="6245"/>
    <cellStyle name="Incorreto 24" xfId="3491"/>
    <cellStyle name="Incorreto 24 2" xfId="10141"/>
    <cellStyle name="Incorreto 24 2 2" xfId="13632"/>
    <cellStyle name="Incorreto 24 3" xfId="6246"/>
    <cellStyle name="Incorreto 25" xfId="3492"/>
    <cellStyle name="Incorreto 25 2" xfId="10142"/>
    <cellStyle name="Incorreto 25 2 2" xfId="13633"/>
    <cellStyle name="Incorreto 25 3" xfId="6247"/>
    <cellStyle name="Incorreto 26" xfId="3493"/>
    <cellStyle name="Incorreto 26 2" xfId="10143"/>
    <cellStyle name="Incorreto 26 2 2" xfId="13634"/>
    <cellStyle name="Incorreto 26 3" xfId="6248"/>
    <cellStyle name="Incorreto 27" xfId="3494"/>
    <cellStyle name="Incorreto 27 2" xfId="10144"/>
    <cellStyle name="Incorreto 27 2 2" xfId="13635"/>
    <cellStyle name="Incorreto 27 3" xfId="6249"/>
    <cellStyle name="Incorreto 28" xfId="3495"/>
    <cellStyle name="Incorreto 28 2" xfId="10145"/>
    <cellStyle name="Incorreto 28 2 2" xfId="13636"/>
    <cellStyle name="Incorreto 28 3" xfId="6250"/>
    <cellStyle name="Incorreto 29" xfId="3496"/>
    <cellStyle name="Incorreto 29 2" xfId="10146"/>
    <cellStyle name="Incorreto 29 2 2" xfId="13637"/>
    <cellStyle name="Incorreto 29 3" xfId="6251"/>
    <cellStyle name="Incorreto 3" xfId="2042"/>
    <cellStyle name="Incorreto 3 2" xfId="8498"/>
    <cellStyle name="Incorreto 3 2 2" xfId="13638"/>
    <cellStyle name="Incorreto 3 3" xfId="6252"/>
    <cellStyle name="Incorreto 30" xfId="3497"/>
    <cellStyle name="Incorreto 30 2" xfId="10147"/>
    <cellStyle name="Incorreto 30 2 2" xfId="13639"/>
    <cellStyle name="Incorreto 30 3" xfId="6253"/>
    <cellStyle name="Incorreto 31" xfId="3498"/>
    <cellStyle name="Incorreto 31 2" xfId="10148"/>
    <cellStyle name="Incorreto 31 2 2" xfId="13640"/>
    <cellStyle name="Incorreto 31 3" xfId="6254"/>
    <cellStyle name="Incorreto 32" xfId="3499"/>
    <cellStyle name="Incorreto 32 2" xfId="10149"/>
    <cellStyle name="Incorreto 32 2 2" xfId="13641"/>
    <cellStyle name="Incorreto 32 3" xfId="6255"/>
    <cellStyle name="Incorreto 33" xfId="3500"/>
    <cellStyle name="Incorreto 33 2" xfId="10150"/>
    <cellStyle name="Incorreto 33 2 2" xfId="13642"/>
    <cellStyle name="Incorreto 33 3" xfId="6256"/>
    <cellStyle name="Incorreto 34" xfId="3501"/>
    <cellStyle name="Incorreto 34 2" xfId="10151"/>
    <cellStyle name="Incorreto 34 2 2" xfId="13643"/>
    <cellStyle name="Incorreto 34 3" xfId="6257"/>
    <cellStyle name="Incorreto 35" xfId="3502"/>
    <cellStyle name="Incorreto 35 2" xfId="10152"/>
    <cellStyle name="Incorreto 35 2 2" xfId="13644"/>
    <cellStyle name="Incorreto 35 3" xfId="6258"/>
    <cellStyle name="Incorreto 36" xfId="3503"/>
    <cellStyle name="Incorreto 36 2" xfId="10153"/>
    <cellStyle name="Incorreto 36 2 2" xfId="13645"/>
    <cellStyle name="Incorreto 36 3" xfId="6259"/>
    <cellStyle name="Incorreto 37" xfId="3504"/>
    <cellStyle name="Incorreto 37 2" xfId="10154"/>
    <cellStyle name="Incorreto 37 2 2" xfId="13646"/>
    <cellStyle name="Incorreto 37 3" xfId="6260"/>
    <cellStyle name="Incorreto 38" xfId="3505"/>
    <cellStyle name="Incorreto 38 2" xfId="10155"/>
    <cellStyle name="Incorreto 38 2 2" xfId="13647"/>
    <cellStyle name="Incorreto 38 3" xfId="6261"/>
    <cellStyle name="Incorreto 39" xfId="3506"/>
    <cellStyle name="Incorreto 39 2" xfId="10156"/>
    <cellStyle name="Incorreto 39 2 2" xfId="13648"/>
    <cellStyle name="Incorreto 39 3" xfId="6262"/>
    <cellStyle name="Incorreto 4" xfId="2043"/>
    <cellStyle name="Incorreto 4 2" xfId="3936"/>
    <cellStyle name="Incorreto 4 2 2" xfId="10530"/>
    <cellStyle name="Incorreto 4 2 2 2" xfId="13649"/>
    <cellStyle name="Incorreto 4 2 3" xfId="6264"/>
    <cellStyle name="Incorreto 4 3" xfId="7554"/>
    <cellStyle name="Incorreto 4 3 2" xfId="11013"/>
    <cellStyle name="Incorreto 4 3 2 2" xfId="13650"/>
    <cellStyle name="Incorreto 4 4" xfId="8499"/>
    <cellStyle name="Incorreto 4 4 2" xfId="13651"/>
    <cellStyle name="Incorreto 4 5" xfId="6263"/>
    <cellStyle name="Incorreto 40" xfId="3507"/>
    <cellStyle name="Incorreto 40 2" xfId="10157"/>
    <cellStyle name="Incorreto 40 2 2" xfId="13652"/>
    <cellStyle name="Incorreto 40 3" xfId="6265"/>
    <cellStyle name="Incorreto 41" xfId="3508"/>
    <cellStyle name="Incorreto 41 2" xfId="10158"/>
    <cellStyle name="Incorreto 41 2 2" xfId="13653"/>
    <cellStyle name="Incorreto 41 3" xfId="6266"/>
    <cellStyle name="Incorreto 42" xfId="3509"/>
    <cellStyle name="Incorreto 42 2" xfId="10159"/>
    <cellStyle name="Incorreto 42 2 2" xfId="13654"/>
    <cellStyle name="Incorreto 42 3" xfId="6267"/>
    <cellStyle name="Incorreto 43" xfId="3510"/>
    <cellStyle name="Incorreto 43 2" xfId="10160"/>
    <cellStyle name="Incorreto 43 2 2" xfId="13655"/>
    <cellStyle name="Incorreto 43 3" xfId="6268"/>
    <cellStyle name="Incorreto 44" xfId="3511"/>
    <cellStyle name="Incorreto 44 2" xfId="10161"/>
    <cellStyle name="Incorreto 44 2 2" xfId="13656"/>
    <cellStyle name="Incorreto 44 3" xfId="6269"/>
    <cellStyle name="Incorreto 45" xfId="3512"/>
    <cellStyle name="Incorreto 45 2" xfId="10162"/>
    <cellStyle name="Incorreto 45 2 2" xfId="13657"/>
    <cellStyle name="Incorreto 45 3" xfId="6270"/>
    <cellStyle name="Incorreto 46" xfId="3513"/>
    <cellStyle name="Incorreto 46 2" xfId="10163"/>
    <cellStyle name="Incorreto 46 2 2" xfId="13658"/>
    <cellStyle name="Incorreto 46 3" xfId="6271"/>
    <cellStyle name="Incorreto 47" xfId="3514"/>
    <cellStyle name="Incorreto 47 2" xfId="10164"/>
    <cellStyle name="Incorreto 47 2 2" xfId="13659"/>
    <cellStyle name="Incorreto 47 3" xfId="6272"/>
    <cellStyle name="Incorreto 48" xfId="3515"/>
    <cellStyle name="Incorreto 48 2" xfId="10165"/>
    <cellStyle name="Incorreto 48 2 2" xfId="13660"/>
    <cellStyle name="Incorreto 48 3" xfId="6273"/>
    <cellStyle name="Incorreto 49" xfId="3516"/>
    <cellStyle name="Incorreto 49 2" xfId="10166"/>
    <cellStyle name="Incorreto 49 2 2" xfId="13661"/>
    <cellStyle name="Incorreto 49 3" xfId="6274"/>
    <cellStyle name="Incorreto 5" xfId="3517"/>
    <cellStyle name="Incorreto 5 2" xfId="7555"/>
    <cellStyle name="Incorreto 5 2 2" xfId="11014"/>
    <cellStyle name="Incorreto 5 2 2 2" xfId="13662"/>
    <cellStyle name="Incorreto 5 3" xfId="7556"/>
    <cellStyle name="Incorreto 5 3 2" xfId="11015"/>
    <cellStyle name="Incorreto 5 3 2 2" xfId="13663"/>
    <cellStyle name="Incorreto 5 4" xfId="10167"/>
    <cellStyle name="Incorreto 5 4 2" xfId="13664"/>
    <cellStyle name="Incorreto 5 5" xfId="6275"/>
    <cellStyle name="Incorreto 50" xfId="3518"/>
    <cellStyle name="Incorreto 50 2" xfId="10168"/>
    <cellStyle name="Incorreto 50 2 2" xfId="13665"/>
    <cellStyle name="Incorreto 50 3" xfId="6276"/>
    <cellStyle name="Incorreto 51" xfId="3519"/>
    <cellStyle name="Incorreto 51 2" xfId="10169"/>
    <cellStyle name="Incorreto 51 2 2" xfId="13666"/>
    <cellStyle name="Incorreto 51 3" xfId="6277"/>
    <cellStyle name="Incorreto 52" xfId="2040"/>
    <cellStyle name="Incorreto 52 2" xfId="11016"/>
    <cellStyle name="Incorreto 52 2 2" xfId="13667"/>
    <cellStyle name="Incorreto 52 3" xfId="7557"/>
    <cellStyle name="Incorreto 53" xfId="8496"/>
    <cellStyle name="Incorreto 53 2" xfId="13668"/>
    <cellStyle name="Incorreto 6" xfId="3520"/>
    <cellStyle name="Incorreto 6 2" xfId="10170"/>
    <cellStyle name="Incorreto 6 2 2" xfId="13669"/>
    <cellStyle name="Incorreto 6 3" xfId="6278"/>
    <cellStyle name="Incorreto 7" xfId="3521"/>
    <cellStyle name="Incorreto 7 2" xfId="10171"/>
    <cellStyle name="Incorreto 7 2 2" xfId="13670"/>
    <cellStyle name="Incorreto 7 3" xfId="6279"/>
    <cellStyle name="Incorreto 8" xfId="3522"/>
    <cellStyle name="Incorreto 8 2" xfId="10172"/>
    <cellStyle name="Incorreto 8 2 2" xfId="13671"/>
    <cellStyle name="Incorreto 8 3" xfId="6280"/>
    <cellStyle name="Incorreto 9" xfId="3523"/>
    <cellStyle name="Incorreto 9 2" xfId="10173"/>
    <cellStyle name="Incorreto 9 2 2" xfId="13672"/>
    <cellStyle name="Incorreto 9 3" xfId="6281"/>
    <cellStyle name="Input" xfId="10" builtinId="20" customBuiltin="1"/>
    <cellStyle name="Linked Cell" xfId="13" builtinId="24" customBuiltin="1"/>
    <cellStyle name="Moeda 2" xfId="1341"/>
    <cellStyle name="Moeda 3" xfId="4454"/>
    <cellStyle name="Moeda 3 10" xfId="27695"/>
    <cellStyle name="Moeda 3 11" xfId="20017"/>
    <cellStyle name="Moeda 3 2" xfId="4455"/>
    <cellStyle name="Moeda 3 2 10" xfId="20018"/>
    <cellStyle name="Moeda 3 2 2" xfId="14998"/>
    <cellStyle name="Moeda 3 2 2 2" xfId="16280"/>
    <cellStyle name="Moeda 3 2 2 2 2" xfId="18394"/>
    <cellStyle name="Moeda 3 2 2 2 2 2" xfId="32790"/>
    <cellStyle name="Moeda 3 2 2 2 2 3" xfId="25112"/>
    <cellStyle name="Moeda 3 2 2 2 3" xfId="19647"/>
    <cellStyle name="Moeda 3 2 2 2 3 2" xfId="34040"/>
    <cellStyle name="Moeda 3 2 2 2 3 3" xfId="26362"/>
    <cellStyle name="Moeda 3 2 2 2 4" xfId="23005"/>
    <cellStyle name="Moeda 3 2 2 2 4 2" xfId="30683"/>
    <cellStyle name="Moeda 3 2 2 2 5" xfId="28577"/>
    <cellStyle name="Moeda 3 2 2 2 6" xfId="20899"/>
    <cellStyle name="Moeda 3 2 2 3" xfId="15639"/>
    <cellStyle name="Moeda 3 2 2 3 2" xfId="17769"/>
    <cellStyle name="Moeda 3 2 2 3 2 2" xfId="32165"/>
    <cellStyle name="Moeda 3 2 2 3 2 3" xfId="24487"/>
    <cellStyle name="Moeda 3 2 2 3 3" xfId="30058"/>
    <cellStyle name="Moeda 3 2 2 3 4" xfId="22380"/>
    <cellStyle name="Moeda 3 2 2 4" xfId="17144"/>
    <cellStyle name="Moeda 3 2 2 4 2" xfId="31540"/>
    <cellStyle name="Moeda 3 2 2 4 3" xfId="23862"/>
    <cellStyle name="Moeda 3 2 2 5" xfId="19022"/>
    <cellStyle name="Moeda 3 2 2 5 2" xfId="33415"/>
    <cellStyle name="Moeda 3 2 2 5 3" xfId="25737"/>
    <cellStyle name="Moeda 3 2 2 6" xfId="21755"/>
    <cellStyle name="Moeda 3 2 2 6 2" xfId="29433"/>
    <cellStyle name="Moeda 3 2 2 7" xfId="26985"/>
    <cellStyle name="Moeda 3 2 2 8" xfId="27952"/>
    <cellStyle name="Moeda 3 2 2 9" xfId="20274"/>
    <cellStyle name="Moeda 3 2 3" xfId="16008"/>
    <cellStyle name="Moeda 3 2 3 2" xfId="18138"/>
    <cellStyle name="Moeda 3 2 3 2 2" xfId="32534"/>
    <cellStyle name="Moeda 3 2 3 2 3" xfId="24856"/>
    <cellStyle name="Moeda 3 2 3 3" xfId="19391"/>
    <cellStyle name="Moeda 3 2 3 3 2" xfId="33784"/>
    <cellStyle name="Moeda 3 2 3 3 3" xfId="26106"/>
    <cellStyle name="Moeda 3 2 3 4" xfId="22749"/>
    <cellStyle name="Moeda 3 2 3 4 2" xfId="30427"/>
    <cellStyle name="Moeda 3 2 3 5" xfId="28321"/>
    <cellStyle name="Moeda 3 2 3 6" xfId="20643"/>
    <cellStyle name="Moeda 3 2 4" xfId="15381"/>
    <cellStyle name="Moeda 3 2 4 2" xfId="17513"/>
    <cellStyle name="Moeda 3 2 4 2 2" xfId="31909"/>
    <cellStyle name="Moeda 3 2 4 2 3" xfId="24231"/>
    <cellStyle name="Moeda 3 2 4 3" xfId="29802"/>
    <cellStyle name="Moeda 3 2 4 4" xfId="22124"/>
    <cellStyle name="Moeda 3 2 5" xfId="16899"/>
    <cellStyle name="Moeda 3 2 5 2" xfId="31296"/>
    <cellStyle name="Moeda 3 2 5 3" xfId="23618"/>
    <cellStyle name="Moeda 3 2 6" xfId="18764"/>
    <cellStyle name="Moeda 3 2 6 2" xfId="33159"/>
    <cellStyle name="Moeda 3 2 6 3" xfId="25481"/>
    <cellStyle name="Moeda 3 2 7" xfId="21511"/>
    <cellStyle name="Moeda 3 2 7 2" xfId="29189"/>
    <cellStyle name="Moeda 3 2 8" xfId="26984"/>
    <cellStyle name="Moeda 3 2 9" xfId="27696"/>
    <cellStyle name="Moeda 3 3" xfId="14997"/>
    <cellStyle name="Moeda 3 3 2" xfId="16279"/>
    <cellStyle name="Moeda 3 3 2 2" xfId="18393"/>
    <cellStyle name="Moeda 3 3 2 2 2" xfId="32789"/>
    <cellStyle name="Moeda 3 3 2 2 3" xfId="25111"/>
    <cellStyle name="Moeda 3 3 2 3" xfId="19646"/>
    <cellStyle name="Moeda 3 3 2 3 2" xfId="34039"/>
    <cellStyle name="Moeda 3 3 2 3 3" xfId="26361"/>
    <cellStyle name="Moeda 3 3 2 4" xfId="23004"/>
    <cellStyle name="Moeda 3 3 2 4 2" xfId="30682"/>
    <cellStyle name="Moeda 3 3 2 5" xfId="28576"/>
    <cellStyle name="Moeda 3 3 2 6" xfId="20898"/>
    <cellStyle name="Moeda 3 3 3" xfId="15638"/>
    <cellStyle name="Moeda 3 3 3 2" xfId="17768"/>
    <cellStyle name="Moeda 3 3 3 2 2" xfId="32164"/>
    <cellStyle name="Moeda 3 3 3 2 3" xfId="24486"/>
    <cellStyle name="Moeda 3 3 3 3" xfId="30057"/>
    <cellStyle name="Moeda 3 3 3 4" xfId="22379"/>
    <cellStyle name="Moeda 3 3 4" xfId="17143"/>
    <cellStyle name="Moeda 3 3 4 2" xfId="31539"/>
    <cellStyle name="Moeda 3 3 4 3" xfId="23861"/>
    <cellStyle name="Moeda 3 3 5" xfId="19021"/>
    <cellStyle name="Moeda 3 3 5 2" xfId="33414"/>
    <cellStyle name="Moeda 3 3 5 3" xfId="25736"/>
    <cellStyle name="Moeda 3 3 6" xfId="21754"/>
    <cellStyle name="Moeda 3 3 6 2" xfId="29432"/>
    <cellStyle name="Moeda 3 3 7" xfId="26986"/>
    <cellStyle name="Moeda 3 3 8" xfId="27951"/>
    <cellStyle name="Moeda 3 3 9" xfId="20273"/>
    <cellStyle name="Moeda 3 4" xfId="16007"/>
    <cellStyle name="Moeda 3 4 2" xfId="18137"/>
    <cellStyle name="Moeda 3 4 2 2" xfId="32533"/>
    <cellStyle name="Moeda 3 4 2 3" xfId="24855"/>
    <cellStyle name="Moeda 3 4 3" xfId="19390"/>
    <cellStyle name="Moeda 3 4 3 2" xfId="33783"/>
    <cellStyle name="Moeda 3 4 3 3" xfId="26105"/>
    <cellStyle name="Moeda 3 4 4" xfId="22748"/>
    <cellStyle name="Moeda 3 4 4 2" xfId="30426"/>
    <cellStyle name="Moeda 3 4 5" xfId="28320"/>
    <cellStyle name="Moeda 3 4 6" xfId="20642"/>
    <cellStyle name="Moeda 3 5" xfId="15380"/>
    <cellStyle name="Moeda 3 5 2" xfId="17512"/>
    <cellStyle name="Moeda 3 5 2 2" xfId="31908"/>
    <cellStyle name="Moeda 3 5 2 3" xfId="24230"/>
    <cellStyle name="Moeda 3 5 3" xfId="29801"/>
    <cellStyle name="Moeda 3 5 4" xfId="22123"/>
    <cellStyle name="Moeda 3 6" xfId="16898"/>
    <cellStyle name="Moeda 3 6 2" xfId="31295"/>
    <cellStyle name="Moeda 3 6 3" xfId="23617"/>
    <cellStyle name="Moeda 3 7" xfId="18763"/>
    <cellStyle name="Moeda 3 7 2" xfId="33158"/>
    <cellStyle name="Moeda 3 7 3" xfId="25480"/>
    <cellStyle name="Moeda 3 8" xfId="21510"/>
    <cellStyle name="Moeda 3 8 2" xfId="29188"/>
    <cellStyle name="Moeda 3 9" xfId="26983"/>
    <cellStyle name="Moeda 4" xfId="4456"/>
    <cellStyle name="Moeda 4 2" xfId="27188"/>
    <cellStyle name="Moeda 5" xfId="4457"/>
    <cellStyle name="Moeda 6" xfId="27187"/>
    <cellStyle name="Moeda0" xfId="700"/>
    <cellStyle name="Moeda0 10" xfId="701"/>
    <cellStyle name="Moeda0 10 2" xfId="1589"/>
    <cellStyle name="Moeda0 10 2 2" xfId="11017"/>
    <cellStyle name="Moeda0 10 2 2 2" xfId="13673"/>
    <cellStyle name="Moeda0 10 2 3" xfId="7558"/>
    <cellStyle name="Moeda0 10 3" xfId="8501"/>
    <cellStyle name="Moeda0 10 3 2" xfId="13674"/>
    <cellStyle name="Moeda0 10 4" xfId="6283"/>
    <cellStyle name="Moeda0 11" xfId="702"/>
    <cellStyle name="Moeda0 11 2" xfId="1590"/>
    <cellStyle name="Moeda0 11 2 2" xfId="11018"/>
    <cellStyle name="Moeda0 11 2 2 2" xfId="13675"/>
    <cellStyle name="Moeda0 11 2 3" xfId="7559"/>
    <cellStyle name="Moeda0 11 3" xfId="8502"/>
    <cellStyle name="Moeda0 11 3 2" xfId="13676"/>
    <cellStyle name="Moeda0 11 4" xfId="6284"/>
    <cellStyle name="Moeda0 12" xfId="703"/>
    <cellStyle name="Moeda0 12 2" xfId="1591"/>
    <cellStyle name="Moeda0 12 2 2" xfId="11019"/>
    <cellStyle name="Moeda0 12 2 2 2" xfId="13677"/>
    <cellStyle name="Moeda0 12 2 3" xfId="7560"/>
    <cellStyle name="Moeda0 12 3" xfId="8503"/>
    <cellStyle name="Moeda0 12 3 2" xfId="13678"/>
    <cellStyle name="Moeda0 12 4" xfId="6285"/>
    <cellStyle name="Moeda0 13" xfId="704"/>
    <cellStyle name="Moeda0 13 2" xfId="1592"/>
    <cellStyle name="Moeda0 13 2 2" xfId="11020"/>
    <cellStyle name="Moeda0 13 2 2 2" xfId="13679"/>
    <cellStyle name="Moeda0 13 2 3" xfId="7561"/>
    <cellStyle name="Moeda0 13 3" xfId="8504"/>
    <cellStyle name="Moeda0 13 3 2" xfId="13680"/>
    <cellStyle name="Moeda0 13 4" xfId="6286"/>
    <cellStyle name="Moeda0 14" xfId="705"/>
    <cellStyle name="Moeda0 14 2" xfId="1593"/>
    <cellStyle name="Moeda0 14 2 2" xfId="11021"/>
    <cellStyle name="Moeda0 14 2 2 2" xfId="13681"/>
    <cellStyle name="Moeda0 14 2 3" xfId="7562"/>
    <cellStyle name="Moeda0 14 3" xfId="8505"/>
    <cellStyle name="Moeda0 14 3 2" xfId="13682"/>
    <cellStyle name="Moeda0 14 4" xfId="6287"/>
    <cellStyle name="Moeda0 15" xfId="706"/>
    <cellStyle name="Moeda0 15 2" xfId="1594"/>
    <cellStyle name="Moeda0 15 2 2" xfId="11022"/>
    <cellStyle name="Moeda0 15 2 2 2" xfId="13683"/>
    <cellStyle name="Moeda0 15 2 3" xfId="7563"/>
    <cellStyle name="Moeda0 15 3" xfId="8506"/>
    <cellStyle name="Moeda0 15 3 2" xfId="13684"/>
    <cellStyle name="Moeda0 15 4" xfId="6288"/>
    <cellStyle name="Moeda0 16" xfId="707"/>
    <cellStyle name="Moeda0 16 2" xfId="1595"/>
    <cellStyle name="Moeda0 16 2 2" xfId="11023"/>
    <cellStyle name="Moeda0 16 2 2 2" xfId="13685"/>
    <cellStyle name="Moeda0 16 2 3" xfId="7564"/>
    <cellStyle name="Moeda0 16 3" xfId="8507"/>
    <cellStyle name="Moeda0 16 3 2" xfId="13686"/>
    <cellStyle name="Moeda0 16 4" xfId="6289"/>
    <cellStyle name="Moeda0 17" xfId="708"/>
    <cellStyle name="Moeda0 17 2" xfId="1596"/>
    <cellStyle name="Moeda0 17 2 2" xfId="11024"/>
    <cellStyle name="Moeda0 17 2 2 2" xfId="13687"/>
    <cellStyle name="Moeda0 17 2 3" xfId="7565"/>
    <cellStyle name="Moeda0 17 3" xfId="8508"/>
    <cellStyle name="Moeda0 17 3 2" xfId="13688"/>
    <cellStyle name="Moeda0 17 4" xfId="6290"/>
    <cellStyle name="Moeda0 18" xfId="709"/>
    <cellStyle name="Moeda0 18 2" xfId="1597"/>
    <cellStyle name="Moeda0 18 2 2" xfId="11025"/>
    <cellStyle name="Moeda0 18 2 2 2" xfId="13689"/>
    <cellStyle name="Moeda0 18 2 3" xfId="7566"/>
    <cellStyle name="Moeda0 18 3" xfId="8509"/>
    <cellStyle name="Moeda0 18 3 2" xfId="13690"/>
    <cellStyle name="Moeda0 18 4" xfId="6291"/>
    <cellStyle name="Moeda0 19" xfId="710"/>
    <cellStyle name="Moeda0 19 2" xfId="1598"/>
    <cellStyle name="Moeda0 19 2 2" xfId="11026"/>
    <cellStyle name="Moeda0 19 2 2 2" xfId="13691"/>
    <cellStyle name="Moeda0 19 2 3" xfId="7567"/>
    <cellStyle name="Moeda0 19 3" xfId="8510"/>
    <cellStyle name="Moeda0 19 3 2" xfId="13692"/>
    <cellStyle name="Moeda0 19 4" xfId="6292"/>
    <cellStyle name="Moeda0 2" xfId="711"/>
    <cellStyle name="Moeda0 2 2" xfId="712"/>
    <cellStyle name="Moeda0 2 2 2" xfId="1599"/>
    <cellStyle name="Moeda0 2 2 2 2" xfId="11027"/>
    <cellStyle name="Moeda0 2 2 2 2 2" xfId="13693"/>
    <cellStyle name="Moeda0 2 2 2 3" xfId="7568"/>
    <cellStyle name="Moeda0 2 2 3" xfId="8512"/>
    <cellStyle name="Moeda0 2 2 3 2" xfId="13694"/>
    <cellStyle name="Moeda0 2 2 4" xfId="6294"/>
    <cellStyle name="Moeda0 2 3" xfId="713"/>
    <cellStyle name="Moeda0 2 3 2" xfId="1600"/>
    <cellStyle name="Moeda0 2 3 2 2" xfId="11028"/>
    <cellStyle name="Moeda0 2 3 2 2 2" xfId="13695"/>
    <cellStyle name="Moeda0 2 3 2 3" xfId="7569"/>
    <cellStyle name="Moeda0 2 3 3" xfId="8513"/>
    <cellStyle name="Moeda0 2 3 3 2" xfId="13696"/>
    <cellStyle name="Moeda0 2 3 4" xfId="6295"/>
    <cellStyle name="Moeda0 2 4" xfId="1347"/>
    <cellStyle name="Moeda0 2 4 2" xfId="11029"/>
    <cellStyle name="Moeda0 2 4 2 2" xfId="13697"/>
    <cellStyle name="Moeda0 2 4 3" xfId="7570"/>
    <cellStyle name="Moeda0 2 5" xfId="4014"/>
    <cellStyle name="Moeda0 2 5 2" xfId="13698"/>
    <cellStyle name="Moeda0 2 5 3" xfId="8511"/>
    <cellStyle name="Moeda0 2 6" xfId="6293"/>
    <cellStyle name="Moeda0 20" xfId="714"/>
    <cellStyle name="Moeda0 20 2" xfId="1601"/>
    <cellStyle name="Moeda0 20 2 2" xfId="11030"/>
    <cellStyle name="Moeda0 20 2 2 2" xfId="13699"/>
    <cellStyle name="Moeda0 20 2 3" xfId="7571"/>
    <cellStyle name="Moeda0 20 3" xfId="8514"/>
    <cellStyle name="Moeda0 20 3 2" xfId="13700"/>
    <cellStyle name="Moeda0 20 4" xfId="6296"/>
    <cellStyle name="Moeda0 21" xfId="715"/>
    <cellStyle name="Moeda0 21 2" xfId="1602"/>
    <cellStyle name="Moeda0 21 2 2" xfId="11031"/>
    <cellStyle name="Moeda0 21 2 2 2" xfId="13701"/>
    <cellStyle name="Moeda0 21 2 3" xfId="7572"/>
    <cellStyle name="Moeda0 21 3" xfId="8515"/>
    <cellStyle name="Moeda0 21 3 2" xfId="13702"/>
    <cellStyle name="Moeda0 21 4" xfId="6297"/>
    <cellStyle name="Moeda0 22" xfId="716"/>
    <cellStyle name="Moeda0 22 2" xfId="1603"/>
    <cellStyle name="Moeda0 22 2 2" xfId="11032"/>
    <cellStyle name="Moeda0 22 2 2 2" xfId="13703"/>
    <cellStyle name="Moeda0 22 2 3" xfId="7573"/>
    <cellStyle name="Moeda0 22 3" xfId="8516"/>
    <cellStyle name="Moeda0 22 3 2" xfId="13704"/>
    <cellStyle name="Moeda0 22 4" xfId="6298"/>
    <cellStyle name="Moeda0 23" xfId="717"/>
    <cellStyle name="Moeda0 23 2" xfId="1604"/>
    <cellStyle name="Moeda0 23 2 2" xfId="11033"/>
    <cellStyle name="Moeda0 23 2 2 2" xfId="13705"/>
    <cellStyle name="Moeda0 23 2 3" xfId="7574"/>
    <cellStyle name="Moeda0 23 3" xfId="8517"/>
    <cellStyle name="Moeda0 23 3 2" xfId="13706"/>
    <cellStyle name="Moeda0 23 4" xfId="6299"/>
    <cellStyle name="Moeda0 24" xfId="718"/>
    <cellStyle name="Moeda0 24 2" xfId="1605"/>
    <cellStyle name="Moeda0 24 2 2" xfId="11034"/>
    <cellStyle name="Moeda0 24 2 2 2" xfId="13707"/>
    <cellStyle name="Moeda0 24 2 3" xfId="7575"/>
    <cellStyle name="Moeda0 24 3" xfId="8518"/>
    <cellStyle name="Moeda0 24 3 2" xfId="13708"/>
    <cellStyle name="Moeda0 24 4" xfId="6300"/>
    <cellStyle name="Moeda0 25" xfId="719"/>
    <cellStyle name="Moeda0 25 2" xfId="1606"/>
    <cellStyle name="Moeda0 25 2 2" xfId="11035"/>
    <cellStyle name="Moeda0 25 2 2 2" xfId="13709"/>
    <cellStyle name="Moeda0 25 2 3" xfId="7576"/>
    <cellStyle name="Moeda0 25 3" xfId="8519"/>
    <cellStyle name="Moeda0 25 3 2" xfId="13710"/>
    <cellStyle name="Moeda0 25 4" xfId="6301"/>
    <cellStyle name="Moeda0 26" xfId="720"/>
    <cellStyle name="Moeda0 26 2" xfId="1607"/>
    <cellStyle name="Moeda0 26 2 2" xfId="11036"/>
    <cellStyle name="Moeda0 26 2 2 2" xfId="13711"/>
    <cellStyle name="Moeda0 26 2 3" xfId="7577"/>
    <cellStyle name="Moeda0 26 3" xfId="8520"/>
    <cellStyle name="Moeda0 26 3 2" xfId="13712"/>
    <cellStyle name="Moeda0 26 4" xfId="6302"/>
    <cellStyle name="Moeda0 27" xfId="721"/>
    <cellStyle name="Moeda0 27 2" xfId="1608"/>
    <cellStyle name="Moeda0 27 2 2" xfId="11037"/>
    <cellStyle name="Moeda0 27 2 2 2" xfId="13713"/>
    <cellStyle name="Moeda0 27 2 3" xfId="7578"/>
    <cellStyle name="Moeda0 27 3" xfId="8521"/>
    <cellStyle name="Moeda0 27 3 2" xfId="13714"/>
    <cellStyle name="Moeda0 27 4" xfId="6303"/>
    <cellStyle name="Moeda0 28" xfId="722"/>
    <cellStyle name="Moeda0 28 2" xfId="1609"/>
    <cellStyle name="Moeda0 28 2 2" xfId="11038"/>
    <cellStyle name="Moeda0 28 2 2 2" xfId="13715"/>
    <cellStyle name="Moeda0 28 2 3" xfId="7579"/>
    <cellStyle name="Moeda0 28 3" xfId="8522"/>
    <cellStyle name="Moeda0 28 3 2" xfId="13716"/>
    <cellStyle name="Moeda0 28 4" xfId="6304"/>
    <cellStyle name="Moeda0 29" xfId="723"/>
    <cellStyle name="Moeda0 29 2" xfId="1610"/>
    <cellStyle name="Moeda0 29 2 2" xfId="11039"/>
    <cellStyle name="Moeda0 29 2 2 2" xfId="13717"/>
    <cellStyle name="Moeda0 29 2 3" xfId="7580"/>
    <cellStyle name="Moeda0 29 3" xfId="8523"/>
    <cellStyle name="Moeda0 29 3 2" xfId="13718"/>
    <cellStyle name="Moeda0 29 4" xfId="6305"/>
    <cellStyle name="Moeda0 3" xfId="724"/>
    <cellStyle name="Moeda0 3 2" xfId="1611"/>
    <cellStyle name="Moeda0 3 2 2" xfId="11040"/>
    <cellStyle name="Moeda0 3 2 2 2" xfId="13719"/>
    <cellStyle name="Moeda0 3 2 3" xfId="7581"/>
    <cellStyle name="Moeda0 3 3" xfId="8524"/>
    <cellStyle name="Moeda0 3 3 2" xfId="13720"/>
    <cellStyle name="Moeda0 3 4" xfId="6306"/>
    <cellStyle name="Moeda0 30" xfId="725"/>
    <cellStyle name="Moeda0 30 2" xfId="1612"/>
    <cellStyle name="Moeda0 30 2 2" xfId="11041"/>
    <cellStyle name="Moeda0 30 2 2 2" xfId="13721"/>
    <cellStyle name="Moeda0 30 2 3" xfId="7582"/>
    <cellStyle name="Moeda0 30 3" xfId="8525"/>
    <cellStyle name="Moeda0 30 3 2" xfId="13722"/>
    <cellStyle name="Moeda0 30 4" xfId="6307"/>
    <cellStyle name="Moeda0 31" xfId="726"/>
    <cellStyle name="Moeda0 31 2" xfId="1613"/>
    <cellStyle name="Moeda0 31 2 2" xfId="11042"/>
    <cellStyle name="Moeda0 31 2 2 2" xfId="13723"/>
    <cellStyle name="Moeda0 31 2 3" xfId="7583"/>
    <cellStyle name="Moeda0 31 3" xfId="8526"/>
    <cellStyle name="Moeda0 31 3 2" xfId="13724"/>
    <cellStyle name="Moeda0 31 4" xfId="6308"/>
    <cellStyle name="Moeda0 32" xfId="727"/>
    <cellStyle name="Moeda0 32 2" xfId="1614"/>
    <cellStyle name="Moeda0 32 2 2" xfId="11043"/>
    <cellStyle name="Moeda0 32 2 2 2" xfId="13725"/>
    <cellStyle name="Moeda0 32 2 3" xfId="7584"/>
    <cellStyle name="Moeda0 32 3" xfId="8527"/>
    <cellStyle name="Moeda0 32 3 2" xfId="13726"/>
    <cellStyle name="Moeda0 32 4" xfId="6309"/>
    <cellStyle name="Moeda0 33" xfId="728"/>
    <cellStyle name="Moeda0 33 2" xfId="1615"/>
    <cellStyle name="Moeda0 33 2 2" xfId="11044"/>
    <cellStyle name="Moeda0 33 2 2 2" xfId="13727"/>
    <cellStyle name="Moeda0 33 2 3" xfId="7585"/>
    <cellStyle name="Moeda0 33 3" xfId="8528"/>
    <cellStyle name="Moeda0 33 3 2" xfId="13728"/>
    <cellStyle name="Moeda0 33 4" xfId="6310"/>
    <cellStyle name="Moeda0 34" xfId="729"/>
    <cellStyle name="Moeda0 34 2" xfId="1616"/>
    <cellStyle name="Moeda0 34 2 2" xfId="11045"/>
    <cellStyle name="Moeda0 34 2 2 2" xfId="13729"/>
    <cellStyle name="Moeda0 34 2 3" xfId="7586"/>
    <cellStyle name="Moeda0 34 3" xfId="8529"/>
    <cellStyle name="Moeda0 34 3 2" xfId="13730"/>
    <cellStyle name="Moeda0 34 4" xfId="6311"/>
    <cellStyle name="Moeda0 35" xfId="1332"/>
    <cellStyle name="Moeda0 35 2" xfId="11046"/>
    <cellStyle name="Moeda0 35 2 2" xfId="13731"/>
    <cellStyle name="Moeda0 35 3" xfId="7587"/>
    <cellStyle name="Moeda0 36" xfId="4013"/>
    <cellStyle name="Moeda0 36 2" xfId="13732"/>
    <cellStyle name="Moeda0 36 3" xfId="8500"/>
    <cellStyle name="Moeda0 37" xfId="4050"/>
    <cellStyle name="Moeda0 37 2" xfId="4279"/>
    <cellStyle name="Moeda0 38" xfId="6282"/>
    <cellStyle name="Moeda0 39" xfId="14822"/>
    <cellStyle name="Moeda0 39 2" xfId="16126"/>
    <cellStyle name="Moeda0 4" xfId="730"/>
    <cellStyle name="Moeda0 4 2" xfId="1617"/>
    <cellStyle name="Moeda0 4 2 2" xfId="11047"/>
    <cellStyle name="Moeda0 4 2 2 2" xfId="13733"/>
    <cellStyle name="Moeda0 4 2 3" xfId="7588"/>
    <cellStyle name="Moeda0 4 3" xfId="8530"/>
    <cellStyle name="Moeda0 4 3 2" xfId="13734"/>
    <cellStyle name="Moeda0 4 4" xfId="6312"/>
    <cellStyle name="Moeda0 5" xfId="731"/>
    <cellStyle name="Moeda0 5 2" xfId="1618"/>
    <cellStyle name="Moeda0 5 2 2" xfId="11048"/>
    <cellStyle name="Moeda0 5 2 2 2" xfId="13735"/>
    <cellStyle name="Moeda0 5 2 3" xfId="7589"/>
    <cellStyle name="Moeda0 5 3" xfId="8531"/>
    <cellStyle name="Moeda0 5 3 2" xfId="13736"/>
    <cellStyle name="Moeda0 5 4" xfId="6313"/>
    <cellStyle name="Moeda0 6" xfId="732"/>
    <cellStyle name="Moeda0 6 2" xfId="1619"/>
    <cellStyle name="Moeda0 6 2 2" xfId="11049"/>
    <cellStyle name="Moeda0 6 2 2 2" xfId="13737"/>
    <cellStyle name="Moeda0 6 2 3" xfId="7590"/>
    <cellStyle name="Moeda0 6 3" xfId="8532"/>
    <cellStyle name="Moeda0 6 3 2" xfId="13738"/>
    <cellStyle name="Moeda0 6 4" xfId="6314"/>
    <cellStyle name="Moeda0 7" xfId="733"/>
    <cellStyle name="Moeda0 7 2" xfId="1620"/>
    <cellStyle name="Moeda0 7 2 2" xfId="11050"/>
    <cellStyle name="Moeda0 7 2 2 2" xfId="13739"/>
    <cellStyle name="Moeda0 7 2 3" xfId="7591"/>
    <cellStyle name="Moeda0 7 3" xfId="8533"/>
    <cellStyle name="Moeda0 7 3 2" xfId="13740"/>
    <cellStyle name="Moeda0 7 4" xfId="6315"/>
    <cellStyle name="Moeda0 8" xfId="734"/>
    <cellStyle name="Moeda0 8 2" xfId="1621"/>
    <cellStyle name="Moeda0 8 2 2" xfId="11051"/>
    <cellStyle name="Moeda0 8 2 2 2" xfId="13741"/>
    <cellStyle name="Moeda0 8 2 3" xfId="7592"/>
    <cellStyle name="Moeda0 8 3" xfId="8534"/>
    <cellStyle name="Moeda0 8 3 2" xfId="13742"/>
    <cellStyle name="Moeda0 8 4" xfId="6316"/>
    <cellStyle name="Moeda0 9" xfId="735"/>
    <cellStyle name="Moeda0 9 2" xfId="1622"/>
    <cellStyle name="Moeda0 9 2 2" xfId="11052"/>
    <cellStyle name="Moeda0 9 2 2 2" xfId="13743"/>
    <cellStyle name="Moeda0 9 2 3" xfId="7593"/>
    <cellStyle name="Moeda0 9 3" xfId="8535"/>
    <cellStyle name="Moeda0 9 3 2" xfId="13744"/>
    <cellStyle name="Moeda0 9 4" xfId="6317"/>
    <cellStyle name="Neutra 10" xfId="3524"/>
    <cellStyle name="Neutra 10 2" xfId="10174"/>
    <cellStyle name="Neutra 10 2 2" xfId="13745"/>
    <cellStyle name="Neutra 10 3" xfId="6318"/>
    <cellStyle name="Neutra 11" xfId="3525"/>
    <cellStyle name="Neutra 11 2" xfId="10175"/>
    <cellStyle name="Neutra 11 2 2" xfId="13746"/>
    <cellStyle name="Neutra 11 3" xfId="6319"/>
    <cellStyle name="Neutra 12" xfId="3526"/>
    <cellStyle name="Neutra 12 2" xfId="10176"/>
    <cellStyle name="Neutra 12 2 2" xfId="13747"/>
    <cellStyle name="Neutra 12 3" xfId="6320"/>
    <cellStyle name="Neutra 13" xfId="3527"/>
    <cellStyle name="Neutra 13 2" xfId="10177"/>
    <cellStyle name="Neutra 13 2 2" xfId="13748"/>
    <cellStyle name="Neutra 13 3" xfId="6321"/>
    <cellStyle name="Neutra 14" xfId="3528"/>
    <cellStyle name="Neutra 14 2" xfId="10178"/>
    <cellStyle name="Neutra 14 2 2" xfId="13749"/>
    <cellStyle name="Neutra 14 3" xfId="6322"/>
    <cellStyle name="Neutra 15" xfId="3529"/>
    <cellStyle name="Neutra 15 2" xfId="10179"/>
    <cellStyle name="Neutra 15 2 2" xfId="13750"/>
    <cellStyle name="Neutra 15 3" xfId="6323"/>
    <cellStyle name="Neutra 16" xfId="3530"/>
    <cellStyle name="Neutra 16 2" xfId="10180"/>
    <cellStyle name="Neutra 16 2 2" xfId="13751"/>
    <cellStyle name="Neutra 16 3" xfId="6324"/>
    <cellStyle name="Neutra 17" xfId="3531"/>
    <cellStyle name="Neutra 17 2" xfId="10181"/>
    <cellStyle name="Neutra 17 2 2" xfId="13752"/>
    <cellStyle name="Neutra 17 3" xfId="6325"/>
    <cellStyle name="Neutra 18" xfId="3532"/>
    <cellStyle name="Neutra 18 2" xfId="10182"/>
    <cellStyle name="Neutra 18 2 2" xfId="13753"/>
    <cellStyle name="Neutra 18 3" xfId="6326"/>
    <cellStyle name="Neutra 19" xfId="3533"/>
    <cellStyle name="Neutra 19 2" xfId="10183"/>
    <cellStyle name="Neutra 19 2 2" xfId="13754"/>
    <cellStyle name="Neutra 19 3" xfId="6327"/>
    <cellStyle name="Neutra 2" xfId="2045"/>
    <cellStyle name="Neutra 2 2" xfId="8537"/>
    <cellStyle name="Neutra 2 2 2" xfId="13755"/>
    <cellStyle name="Neutra 2 3" xfId="6328"/>
    <cellStyle name="Neutra 20" xfId="3534"/>
    <cellStyle name="Neutra 20 2" xfId="10184"/>
    <cellStyle name="Neutra 20 2 2" xfId="13756"/>
    <cellStyle name="Neutra 20 3" xfId="6329"/>
    <cellStyle name="Neutra 21" xfId="3535"/>
    <cellStyle name="Neutra 21 2" xfId="10185"/>
    <cellStyle name="Neutra 21 2 2" xfId="13757"/>
    <cellStyle name="Neutra 21 3" xfId="6330"/>
    <cellStyle name="Neutra 22" xfId="3536"/>
    <cellStyle name="Neutra 22 2" xfId="10186"/>
    <cellStyle name="Neutra 22 2 2" xfId="13758"/>
    <cellStyle name="Neutra 22 3" xfId="6331"/>
    <cellStyle name="Neutra 23" xfId="3537"/>
    <cellStyle name="Neutra 23 2" xfId="10187"/>
    <cellStyle name="Neutra 23 2 2" xfId="13759"/>
    <cellStyle name="Neutra 23 3" xfId="6332"/>
    <cellStyle name="Neutra 24" xfId="3538"/>
    <cellStyle name="Neutra 24 2" xfId="10188"/>
    <cellStyle name="Neutra 24 2 2" xfId="13760"/>
    <cellStyle name="Neutra 24 3" xfId="6333"/>
    <cellStyle name="Neutra 25" xfId="3539"/>
    <cellStyle name="Neutra 25 2" xfId="10189"/>
    <cellStyle name="Neutra 25 2 2" xfId="13761"/>
    <cellStyle name="Neutra 25 3" xfId="6334"/>
    <cellStyle name="Neutra 26" xfId="3540"/>
    <cellStyle name="Neutra 26 2" xfId="10190"/>
    <cellStyle name="Neutra 26 2 2" xfId="13762"/>
    <cellStyle name="Neutra 26 3" xfId="6335"/>
    <cellStyle name="Neutra 27" xfId="3541"/>
    <cellStyle name="Neutra 27 2" xfId="10191"/>
    <cellStyle name="Neutra 27 2 2" xfId="13763"/>
    <cellStyle name="Neutra 27 3" xfId="6336"/>
    <cellStyle name="Neutra 28" xfId="3542"/>
    <cellStyle name="Neutra 28 2" xfId="10192"/>
    <cellStyle name="Neutra 28 2 2" xfId="13764"/>
    <cellStyle name="Neutra 28 3" xfId="6337"/>
    <cellStyle name="Neutra 29" xfId="3543"/>
    <cellStyle name="Neutra 29 2" xfId="10193"/>
    <cellStyle name="Neutra 29 2 2" xfId="13765"/>
    <cellStyle name="Neutra 29 3" xfId="6338"/>
    <cellStyle name="Neutra 3" xfId="2046"/>
    <cellStyle name="Neutra 3 2" xfId="8538"/>
    <cellStyle name="Neutra 3 2 2" xfId="13766"/>
    <cellStyle name="Neutra 3 3" xfId="6339"/>
    <cellStyle name="Neutra 30" xfId="3544"/>
    <cellStyle name="Neutra 30 2" xfId="10194"/>
    <cellStyle name="Neutra 30 2 2" xfId="13767"/>
    <cellStyle name="Neutra 30 3" xfId="6340"/>
    <cellStyle name="Neutra 31" xfId="3545"/>
    <cellStyle name="Neutra 31 2" xfId="10195"/>
    <cellStyle name="Neutra 31 2 2" xfId="13768"/>
    <cellStyle name="Neutra 31 3" xfId="6341"/>
    <cellStyle name="Neutra 32" xfId="3546"/>
    <cellStyle name="Neutra 32 2" xfId="10196"/>
    <cellStyle name="Neutra 32 2 2" xfId="13769"/>
    <cellStyle name="Neutra 32 3" xfId="6342"/>
    <cellStyle name="Neutra 33" xfId="3547"/>
    <cellStyle name="Neutra 33 2" xfId="10197"/>
    <cellStyle name="Neutra 33 2 2" xfId="13770"/>
    <cellStyle name="Neutra 33 3" xfId="6343"/>
    <cellStyle name="Neutra 34" xfId="3548"/>
    <cellStyle name="Neutra 34 2" xfId="10198"/>
    <cellStyle name="Neutra 34 2 2" xfId="13771"/>
    <cellStyle name="Neutra 34 3" xfId="6344"/>
    <cellStyle name="Neutra 35" xfId="3549"/>
    <cellStyle name="Neutra 35 2" xfId="10199"/>
    <cellStyle name="Neutra 35 2 2" xfId="13772"/>
    <cellStyle name="Neutra 35 3" xfId="6345"/>
    <cellStyle name="Neutra 36" xfId="3550"/>
    <cellStyle name="Neutra 36 2" xfId="10200"/>
    <cellStyle name="Neutra 36 2 2" xfId="13773"/>
    <cellStyle name="Neutra 36 3" xfId="6346"/>
    <cellStyle name="Neutra 37" xfId="3551"/>
    <cellStyle name="Neutra 37 2" xfId="10201"/>
    <cellStyle name="Neutra 37 2 2" xfId="13774"/>
    <cellStyle name="Neutra 37 3" xfId="6347"/>
    <cellStyle name="Neutra 38" xfId="3552"/>
    <cellStyle name="Neutra 38 2" xfId="10202"/>
    <cellStyle name="Neutra 38 2 2" xfId="13775"/>
    <cellStyle name="Neutra 38 3" xfId="6348"/>
    <cellStyle name="Neutra 39" xfId="3553"/>
    <cellStyle name="Neutra 39 2" xfId="10203"/>
    <cellStyle name="Neutra 39 2 2" xfId="13776"/>
    <cellStyle name="Neutra 39 3" xfId="6349"/>
    <cellStyle name="Neutra 4" xfId="2047"/>
    <cellStyle name="Neutra 4 2" xfId="3937"/>
    <cellStyle name="Neutra 4 2 2" xfId="10531"/>
    <cellStyle name="Neutra 4 2 2 2" xfId="13777"/>
    <cellStyle name="Neutra 4 2 3" xfId="6351"/>
    <cellStyle name="Neutra 4 3" xfId="7594"/>
    <cellStyle name="Neutra 4 3 2" xfId="11053"/>
    <cellStyle name="Neutra 4 3 2 2" xfId="13778"/>
    <cellStyle name="Neutra 4 4" xfId="8539"/>
    <cellStyle name="Neutra 4 4 2" xfId="13779"/>
    <cellStyle name="Neutra 4 5" xfId="6350"/>
    <cellStyle name="Neutra 40" xfId="3554"/>
    <cellStyle name="Neutra 40 2" xfId="10204"/>
    <cellStyle name="Neutra 40 2 2" xfId="13780"/>
    <cellStyle name="Neutra 40 3" xfId="6352"/>
    <cellStyle name="Neutra 41" xfId="3555"/>
    <cellStyle name="Neutra 41 2" xfId="10205"/>
    <cellStyle name="Neutra 41 2 2" xfId="13781"/>
    <cellStyle name="Neutra 41 3" xfId="6353"/>
    <cellStyle name="Neutra 42" xfId="3556"/>
    <cellStyle name="Neutra 42 2" xfId="10206"/>
    <cellStyle name="Neutra 42 2 2" xfId="13782"/>
    <cellStyle name="Neutra 42 3" xfId="6354"/>
    <cellStyle name="Neutra 43" xfId="3557"/>
    <cellStyle name="Neutra 43 2" xfId="10207"/>
    <cellStyle name="Neutra 43 2 2" xfId="13783"/>
    <cellStyle name="Neutra 43 3" xfId="6355"/>
    <cellStyle name="Neutra 44" xfId="3558"/>
    <cellStyle name="Neutra 44 2" xfId="10208"/>
    <cellStyle name="Neutra 44 2 2" xfId="13784"/>
    <cellStyle name="Neutra 44 3" xfId="6356"/>
    <cellStyle name="Neutra 45" xfId="3559"/>
    <cellStyle name="Neutra 45 2" xfId="10209"/>
    <cellStyle name="Neutra 45 2 2" xfId="13785"/>
    <cellStyle name="Neutra 45 3" xfId="6357"/>
    <cellStyle name="Neutra 46" xfId="3560"/>
    <cellStyle name="Neutra 46 2" xfId="10210"/>
    <cellStyle name="Neutra 46 2 2" xfId="13786"/>
    <cellStyle name="Neutra 46 3" xfId="6358"/>
    <cellStyle name="Neutra 47" xfId="3561"/>
    <cellStyle name="Neutra 47 2" xfId="10211"/>
    <cellStyle name="Neutra 47 2 2" xfId="13787"/>
    <cellStyle name="Neutra 47 3" xfId="6359"/>
    <cellStyle name="Neutra 48" xfId="3562"/>
    <cellStyle name="Neutra 48 2" xfId="10212"/>
    <cellStyle name="Neutra 48 2 2" xfId="13788"/>
    <cellStyle name="Neutra 48 3" xfId="6360"/>
    <cellStyle name="Neutra 49" xfId="3563"/>
    <cellStyle name="Neutra 49 2" xfId="10213"/>
    <cellStyle name="Neutra 49 2 2" xfId="13789"/>
    <cellStyle name="Neutra 49 3" xfId="6361"/>
    <cellStyle name="Neutra 5" xfId="3564"/>
    <cellStyle name="Neutra 5 2" xfId="7595"/>
    <cellStyle name="Neutra 5 2 2" xfId="11054"/>
    <cellStyle name="Neutra 5 2 2 2" xfId="13790"/>
    <cellStyle name="Neutra 5 3" xfId="7596"/>
    <cellStyle name="Neutra 5 3 2" xfId="11055"/>
    <cellStyle name="Neutra 5 3 2 2" xfId="13791"/>
    <cellStyle name="Neutra 5 4" xfId="10214"/>
    <cellStyle name="Neutra 5 4 2" xfId="13792"/>
    <cellStyle name="Neutra 5 5" xfId="6362"/>
    <cellStyle name="Neutra 50" xfId="3565"/>
    <cellStyle name="Neutra 50 2" xfId="10215"/>
    <cellStyle name="Neutra 50 2 2" xfId="13793"/>
    <cellStyle name="Neutra 50 3" xfId="6363"/>
    <cellStyle name="Neutra 51" xfId="3566"/>
    <cellStyle name="Neutra 51 2" xfId="10216"/>
    <cellStyle name="Neutra 51 2 2" xfId="13794"/>
    <cellStyle name="Neutra 51 3" xfId="6364"/>
    <cellStyle name="Neutra 52" xfId="2044"/>
    <cellStyle name="Neutra 52 2" xfId="11056"/>
    <cellStyle name="Neutra 52 2 2" xfId="13795"/>
    <cellStyle name="Neutra 52 3" xfId="7597"/>
    <cellStyle name="Neutra 53" xfId="8536"/>
    <cellStyle name="Neutra 53 2" xfId="13796"/>
    <cellStyle name="Neutra 6" xfId="3567"/>
    <cellStyle name="Neutra 6 2" xfId="10217"/>
    <cellStyle name="Neutra 6 2 2" xfId="13797"/>
    <cellStyle name="Neutra 6 3" xfId="6365"/>
    <cellStyle name="Neutra 7" xfId="3568"/>
    <cellStyle name="Neutra 7 2" xfId="10218"/>
    <cellStyle name="Neutra 7 2 2" xfId="13798"/>
    <cellStyle name="Neutra 7 3" xfId="6366"/>
    <cellStyle name="Neutra 8" xfId="3569"/>
    <cellStyle name="Neutra 8 2" xfId="10219"/>
    <cellStyle name="Neutra 8 2 2" xfId="13799"/>
    <cellStyle name="Neutra 8 3" xfId="6367"/>
    <cellStyle name="Neutra 9" xfId="3570"/>
    <cellStyle name="Neutra 9 2" xfId="10220"/>
    <cellStyle name="Neutra 9 2 2" xfId="13800"/>
    <cellStyle name="Neutra 9 3" xfId="6368"/>
    <cellStyle name="Neutral" xfId="9" builtinId="28" customBuiltin="1"/>
    <cellStyle name="Normal" xfId="0" builtinId="0"/>
    <cellStyle name="Normal 10" xfId="2048"/>
    <cellStyle name="Normal 11" xfId="3571"/>
    <cellStyle name="Normal 12" xfId="3572"/>
    <cellStyle name="Normal 13" xfId="3573"/>
    <cellStyle name="Normal 14" xfId="3870"/>
    <cellStyle name="Normal 15" xfId="3951"/>
    <cellStyle name="Normal 16" xfId="3952"/>
    <cellStyle name="Normal 17" xfId="3967"/>
    <cellStyle name="Normal 17 2" xfId="26610"/>
    <cellStyle name="Normal 18" xfId="3982"/>
    <cellStyle name="Normal 19" xfId="1851"/>
    <cellStyle name="Normal 19 2" xfId="4116"/>
    <cellStyle name="Normal 19 3" xfId="4205"/>
    <cellStyle name="Normal 2" xfId="43"/>
    <cellStyle name="Normal 2 2" xfId="1333"/>
    <cellStyle name="Normal 2 2 2" xfId="7598"/>
    <cellStyle name="Normal 2 2 3" xfId="7599"/>
    <cellStyle name="Normal 2 3" xfId="2049"/>
    <cellStyle name="Normal 2 3 2" xfId="4015"/>
    <cellStyle name="Normal 2 3 2 2" xfId="7600"/>
    <cellStyle name="Normal 2 3 3" xfId="4206"/>
    <cellStyle name="Normal 2 3 4" xfId="14824"/>
    <cellStyle name="Normal 2 4" xfId="2050"/>
    <cellStyle name="Normal 2 4 2" xfId="4051"/>
    <cellStyle name="Normal 2 4 2 10" xfId="19990"/>
    <cellStyle name="Normal 2 4 2 2" xfId="4280"/>
    <cellStyle name="Normal 2 4 2 2 2" xfId="14970"/>
    <cellStyle name="Normal 2 4 2 2 2 2" xfId="16252"/>
    <cellStyle name="Normal 2 4 2 2 2 2 2" xfId="18366"/>
    <cellStyle name="Normal 2 4 2 2 2 2 2 2" xfId="32762"/>
    <cellStyle name="Normal 2 4 2 2 2 2 2 3" xfId="25084"/>
    <cellStyle name="Normal 2 4 2 2 2 2 3" xfId="30655"/>
    <cellStyle name="Normal 2 4 2 2 2 2 4" xfId="22977"/>
    <cellStyle name="Normal 2 4 2 2 2 3" xfId="17116"/>
    <cellStyle name="Normal 2 4 2 2 2 3 2" xfId="31512"/>
    <cellStyle name="Normal 2 4 2 2 2 3 3" xfId="23834"/>
    <cellStyle name="Normal 2 4 2 2 2 4" xfId="19619"/>
    <cellStyle name="Normal 2 4 2 2 2 4 2" xfId="34012"/>
    <cellStyle name="Normal 2 4 2 2 2 4 3" xfId="26334"/>
    <cellStyle name="Normal 2 4 2 2 2 5" xfId="21727"/>
    <cellStyle name="Normal 2 4 2 2 2 5 2" xfId="29405"/>
    <cellStyle name="Normal 2 4 2 2 2 6" xfId="26989"/>
    <cellStyle name="Normal 2 4 2 2 2 7" xfId="28549"/>
    <cellStyle name="Normal 2 4 2 2 2 8" xfId="20871"/>
    <cellStyle name="Normal 2 4 2 2 3" xfId="15611"/>
    <cellStyle name="Normal 2 4 2 2 3 2" xfId="17741"/>
    <cellStyle name="Normal 2 4 2 2 3 2 2" xfId="32137"/>
    <cellStyle name="Normal 2 4 2 2 3 2 3" xfId="24459"/>
    <cellStyle name="Normal 2 4 2 2 3 3" xfId="30030"/>
    <cellStyle name="Normal 2 4 2 2 3 4" xfId="22352"/>
    <cellStyle name="Normal 2 4 2 2 4" xfId="16738"/>
    <cellStyle name="Normal 2 4 2 2 4 2" xfId="31135"/>
    <cellStyle name="Normal 2 4 2 2 4 3" xfId="23457"/>
    <cellStyle name="Normal 2 4 2 2 5" xfId="18994"/>
    <cellStyle name="Normal 2 4 2 2 5 2" xfId="33387"/>
    <cellStyle name="Normal 2 4 2 2 5 3" xfId="25709"/>
    <cellStyle name="Normal 2 4 2 2 6" xfId="21338"/>
    <cellStyle name="Normal 2 4 2 2 6 2" xfId="29016"/>
    <cellStyle name="Normal 2 4 2 2 7" xfId="26988"/>
    <cellStyle name="Normal 2 4 2 2 8" xfId="27924"/>
    <cellStyle name="Normal 2 4 2 2 9" xfId="20246"/>
    <cellStyle name="Normal 2 4 2 3" xfId="4427"/>
    <cellStyle name="Normal 2 4 2 3 2" xfId="15980"/>
    <cellStyle name="Normal 2 4 2 3 2 2" xfId="18110"/>
    <cellStyle name="Normal 2 4 2 3 2 2 2" xfId="32506"/>
    <cellStyle name="Normal 2 4 2 3 2 2 3" xfId="24828"/>
    <cellStyle name="Normal 2 4 2 3 2 3" xfId="30399"/>
    <cellStyle name="Normal 2 4 2 3 2 4" xfId="22721"/>
    <cellStyle name="Normal 2 4 2 3 3" xfId="16871"/>
    <cellStyle name="Normal 2 4 2 3 3 2" xfId="31268"/>
    <cellStyle name="Normal 2 4 2 3 3 3" xfId="23590"/>
    <cellStyle name="Normal 2 4 2 3 4" xfId="19363"/>
    <cellStyle name="Normal 2 4 2 3 4 2" xfId="33756"/>
    <cellStyle name="Normal 2 4 2 3 4 3" xfId="26078"/>
    <cellStyle name="Normal 2 4 2 3 5" xfId="21483"/>
    <cellStyle name="Normal 2 4 2 3 5 2" xfId="29161"/>
    <cellStyle name="Normal 2 4 2 3 6" xfId="26990"/>
    <cellStyle name="Normal 2 4 2 3 7" xfId="28293"/>
    <cellStyle name="Normal 2 4 2 3 8" xfId="20615"/>
    <cellStyle name="Normal 2 4 2 4" xfId="15353"/>
    <cellStyle name="Normal 2 4 2 4 2" xfId="17485"/>
    <cellStyle name="Normal 2 4 2 4 2 2" xfId="31881"/>
    <cellStyle name="Normal 2 4 2 4 2 3" xfId="24203"/>
    <cellStyle name="Normal 2 4 2 4 3" xfId="29774"/>
    <cellStyle name="Normal 2 4 2 4 4" xfId="22096"/>
    <cellStyle name="Normal 2 4 2 5" xfId="16608"/>
    <cellStyle name="Normal 2 4 2 5 2" xfId="31005"/>
    <cellStyle name="Normal 2 4 2 5 3" xfId="23327"/>
    <cellStyle name="Normal 2 4 2 6" xfId="18736"/>
    <cellStyle name="Normal 2 4 2 6 2" xfId="33131"/>
    <cellStyle name="Normal 2 4 2 6 3" xfId="25453"/>
    <cellStyle name="Normal 2 4 2 7" xfId="21208"/>
    <cellStyle name="Normal 2 4 2 7 2" xfId="28886"/>
    <cellStyle name="Normal 2 4 2 8" xfId="26987"/>
    <cellStyle name="Normal 2 4 2 9" xfId="27668"/>
    <cellStyle name="Normal 2 4 3" xfId="4207"/>
    <cellStyle name="Normal 2 4 4" xfId="4181"/>
    <cellStyle name="Normal 2 4 4 2" xfId="14890"/>
    <cellStyle name="Normal 2 4 4 2 2" xfId="16172"/>
    <cellStyle name="Normal 2 4 4 2 2 2" xfId="18286"/>
    <cellStyle name="Normal 2 4 4 2 2 2 2" xfId="32682"/>
    <cellStyle name="Normal 2 4 4 2 2 2 3" xfId="25004"/>
    <cellStyle name="Normal 2 4 4 2 2 3" xfId="30575"/>
    <cellStyle name="Normal 2 4 4 2 2 4" xfId="22897"/>
    <cellStyle name="Normal 2 4 4 2 3" xfId="17036"/>
    <cellStyle name="Normal 2 4 4 2 3 2" xfId="31432"/>
    <cellStyle name="Normal 2 4 4 2 3 3" xfId="23754"/>
    <cellStyle name="Normal 2 4 4 2 4" xfId="19539"/>
    <cellStyle name="Normal 2 4 4 2 4 2" xfId="33932"/>
    <cellStyle name="Normal 2 4 4 2 4 3" xfId="26254"/>
    <cellStyle name="Normal 2 4 4 2 5" xfId="21647"/>
    <cellStyle name="Normal 2 4 4 2 5 2" xfId="29325"/>
    <cellStyle name="Normal 2 4 4 2 6" xfId="26992"/>
    <cellStyle name="Normal 2 4 4 2 7" xfId="28469"/>
    <cellStyle name="Normal 2 4 4 2 8" xfId="20791"/>
    <cellStyle name="Normal 2 4 4 3" xfId="15531"/>
    <cellStyle name="Normal 2 4 4 3 2" xfId="17661"/>
    <cellStyle name="Normal 2 4 4 3 2 2" xfId="32057"/>
    <cellStyle name="Normal 2 4 4 3 2 3" xfId="24379"/>
    <cellStyle name="Normal 2 4 4 3 3" xfId="29950"/>
    <cellStyle name="Normal 2 4 4 3 4" xfId="22272"/>
    <cellStyle name="Normal 2 4 4 4" xfId="16662"/>
    <cellStyle name="Normal 2 4 4 4 2" xfId="31059"/>
    <cellStyle name="Normal 2 4 4 4 3" xfId="23381"/>
    <cellStyle name="Normal 2 4 4 5" xfId="18914"/>
    <cellStyle name="Normal 2 4 4 5 2" xfId="33307"/>
    <cellStyle name="Normal 2 4 4 5 3" xfId="25629"/>
    <cellStyle name="Normal 2 4 4 6" xfId="21262"/>
    <cellStyle name="Normal 2 4 4 6 2" xfId="28940"/>
    <cellStyle name="Normal 2 4 4 7" xfId="26991"/>
    <cellStyle name="Normal 2 4 4 8" xfId="27844"/>
    <cellStyle name="Normal 2 4 4 9" xfId="20166"/>
    <cellStyle name="Normal 2 4 5" xfId="4351"/>
    <cellStyle name="Normal 2 4 5 2" xfId="15904"/>
    <cellStyle name="Normal 2 4 5 2 2" xfId="18034"/>
    <cellStyle name="Normal 2 4 5 2 2 2" xfId="32430"/>
    <cellStyle name="Normal 2 4 5 2 2 3" xfId="24752"/>
    <cellStyle name="Normal 2 4 5 2 3" xfId="30323"/>
    <cellStyle name="Normal 2 4 5 2 4" xfId="22645"/>
    <cellStyle name="Normal 2 4 5 3" xfId="16795"/>
    <cellStyle name="Normal 2 4 5 3 2" xfId="31192"/>
    <cellStyle name="Normal 2 4 5 3 3" xfId="23514"/>
    <cellStyle name="Normal 2 4 5 4" xfId="19287"/>
    <cellStyle name="Normal 2 4 5 4 2" xfId="33680"/>
    <cellStyle name="Normal 2 4 5 4 3" xfId="26002"/>
    <cellStyle name="Normal 2 4 5 5" xfId="21407"/>
    <cellStyle name="Normal 2 4 5 5 2" xfId="29085"/>
    <cellStyle name="Normal 2 4 5 6" xfId="26993"/>
    <cellStyle name="Normal 2 4 5 7" xfId="28217"/>
    <cellStyle name="Normal 2 4 5 8" xfId="20539"/>
    <cellStyle name="Normal 2 4 6" xfId="15277"/>
    <cellStyle name="Normal 2 4 6 2" xfId="17409"/>
    <cellStyle name="Normal 2 4 6 2 2" xfId="31805"/>
    <cellStyle name="Normal 2 4 6 2 3" xfId="24127"/>
    <cellStyle name="Normal 2 4 6 3" xfId="29698"/>
    <cellStyle name="Normal 2 4 6 4" xfId="22020"/>
    <cellStyle name="Normal 2 4 7" xfId="18660"/>
    <cellStyle name="Normal 2 4 7 2" xfId="33055"/>
    <cellStyle name="Normal 2 4 7 3" xfId="25377"/>
    <cellStyle name="Normal 2 4 8" xfId="27592"/>
    <cellStyle name="Normal 2 4 9" xfId="19914"/>
    <cellStyle name="Normal 2 5" xfId="4287"/>
    <cellStyle name="Normal 2 5 10" xfId="19992"/>
    <cellStyle name="Normal 2 5 2" xfId="14972"/>
    <cellStyle name="Normal 2 5 2 2" xfId="16254"/>
    <cellStyle name="Normal 2 5 2 2 2" xfId="18368"/>
    <cellStyle name="Normal 2 5 2 2 2 2" xfId="32764"/>
    <cellStyle name="Normal 2 5 2 2 2 3" xfId="25086"/>
    <cellStyle name="Normal 2 5 2 2 3" xfId="19621"/>
    <cellStyle name="Normal 2 5 2 2 3 2" xfId="34014"/>
    <cellStyle name="Normal 2 5 2 2 3 3" xfId="26336"/>
    <cellStyle name="Normal 2 5 2 2 4" xfId="22979"/>
    <cellStyle name="Normal 2 5 2 2 4 2" xfId="30657"/>
    <cellStyle name="Normal 2 5 2 2 5" xfId="28551"/>
    <cellStyle name="Normal 2 5 2 2 6" xfId="20873"/>
    <cellStyle name="Normal 2 5 2 3" xfId="15613"/>
    <cellStyle name="Normal 2 5 2 3 2" xfId="17743"/>
    <cellStyle name="Normal 2 5 2 3 2 2" xfId="32139"/>
    <cellStyle name="Normal 2 5 2 3 2 3" xfId="24461"/>
    <cellStyle name="Normal 2 5 2 3 3" xfId="30032"/>
    <cellStyle name="Normal 2 5 2 3 4" xfId="22354"/>
    <cellStyle name="Normal 2 5 2 4" xfId="17118"/>
    <cellStyle name="Normal 2 5 2 4 2" xfId="31514"/>
    <cellStyle name="Normal 2 5 2 4 3" xfId="23836"/>
    <cellStyle name="Normal 2 5 2 5" xfId="18996"/>
    <cellStyle name="Normal 2 5 2 5 2" xfId="33389"/>
    <cellStyle name="Normal 2 5 2 5 3" xfId="25711"/>
    <cellStyle name="Normal 2 5 2 6" xfId="21729"/>
    <cellStyle name="Normal 2 5 2 6 2" xfId="29407"/>
    <cellStyle name="Normal 2 5 2 7" xfId="26995"/>
    <cellStyle name="Normal 2 5 2 8" xfId="27926"/>
    <cellStyle name="Normal 2 5 2 9" xfId="20248"/>
    <cellStyle name="Normal 2 5 3" xfId="4429"/>
    <cellStyle name="Normal 2 5 3 2" xfId="15982"/>
    <cellStyle name="Normal 2 5 3 2 2" xfId="18112"/>
    <cellStyle name="Normal 2 5 3 2 2 2" xfId="32508"/>
    <cellStyle name="Normal 2 5 3 2 2 3" xfId="24830"/>
    <cellStyle name="Normal 2 5 3 2 3" xfId="30401"/>
    <cellStyle name="Normal 2 5 3 2 4" xfId="22723"/>
    <cellStyle name="Normal 2 5 3 3" xfId="16873"/>
    <cellStyle name="Normal 2 5 3 3 2" xfId="31270"/>
    <cellStyle name="Normal 2 5 3 3 3" xfId="23592"/>
    <cellStyle name="Normal 2 5 3 4" xfId="19365"/>
    <cellStyle name="Normal 2 5 3 4 2" xfId="33758"/>
    <cellStyle name="Normal 2 5 3 4 3" xfId="26080"/>
    <cellStyle name="Normal 2 5 3 5" xfId="21485"/>
    <cellStyle name="Normal 2 5 3 5 2" xfId="29163"/>
    <cellStyle name="Normal 2 5 3 6" xfId="26996"/>
    <cellStyle name="Normal 2 5 3 7" xfId="28295"/>
    <cellStyle name="Normal 2 5 3 8" xfId="20617"/>
    <cellStyle name="Normal 2 5 4" xfId="15355"/>
    <cellStyle name="Normal 2 5 4 2" xfId="17487"/>
    <cellStyle name="Normal 2 5 4 2 2" xfId="31883"/>
    <cellStyle name="Normal 2 5 4 2 3" xfId="24205"/>
    <cellStyle name="Normal 2 5 4 3" xfId="29776"/>
    <cellStyle name="Normal 2 5 4 4" xfId="22098"/>
    <cellStyle name="Normal 2 5 5" xfId="16740"/>
    <cellStyle name="Normal 2 5 5 2" xfId="31137"/>
    <cellStyle name="Normal 2 5 5 3" xfId="23459"/>
    <cellStyle name="Normal 2 5 6" xfId="18738"/>
    <cellStyle name="Normal 2 5 6 2" xfId="33133"/>
    <cellStyle name="Normal 2 5 6 3" xfId="25455"/>
    <cellStyle name="Normal 2 5 7" xfId="21340"/>
    <cellStyle name="Normal 2 5 7 2" xfId="29018"/>
    <cellStyle name="Normal 2 5 8" xfId="26994"/>
    <cellStyle name="Normal 2 5 9" xfId="27670"/>
    <cellStyle name="Normal 2 6" xfId="14823"/>
    <cellStyle name="Normal 2 6 2" xfId="16127"/>
    <cellStyle name="Normal 2 6 2 2" xfId="18249"/>
    <cellStyle name="Normal 2 6 2 2 2" xfId="32645"/>
    <cellStyle name="Normal 2 6 2 2 3" xfId="24967"/>
    <cellStyle name="Normal 2 6 2 3" xfId="19502"/>
    <cellStyle name="Normal 2 6 2 3 2" xfId="33895"/>
    <cellStyle name="Normal 2 6 2 3 3" xfId="26217"/>
    <cellStyle name="Normal 2 6 2 4" xfId="22860"/>
    <cellStyle name="Normal 2 6 2 4 2" xfId="30538"/>
    <cellStyle name="Normal 2 6 2 5" xfId="28432"/>
    <cellStyle name="Normal 2 6 2 6" xfId="20754"/>
    <cellStyle name="Normal 2 6 3" xfId="15494"/>
    <cellStyle name="Normal 2 6 3 2" xfId="17624"/>
    <cellStyle name="Normal 2 6 3 2 2" xfId="32020"/>
    <cellStyle name="Normal 2 6 3 2 3" xfId="24342"/>
    <cellStyle name="Normal 2 6 3 3" xfId="29913"/>
    <cellStyle name="Normal 2 6 3 4" xfId="22235"/>
    <cellStyle name="Normal 2 6 4" xfId="16999"/>
    <cellStyle name="Normal 2 6 4 2" xfId="31395"/>
    <cellStyle name="Normal 2 6 4 3" xfId="23717"/>
    <cellStyle name="Normal 2 6 5" xfId="18877"/>
    <cellStyle name="Normal 2 6 5 2" xfId="33270"/>
    <cellStyle name="Normal 2 6 5 3" xfId="25592"/>
    <cellStyle name="Normal 2 6 6" xfId="21610"/>
    <cellStyle name="Normal 2 6 6 2" xfId="29288"/>
    <cellStyle name="Normal 2 6 7" xfId="26997"/>
    <cellStyle name="Normal 2 6 8" xfId="27807"/>
    <cellStyle name="Normal 2 6 9" xfId="20129"/>
    <cellStyle name="Normal 2 7" xfId="26626"/>
    <cellStyle name="Normal 2 8" xfId="736"/>
    <cellStyle name="Normal 20" xfId="4117"/>
    <cellStyle name="Normal 21" xfId="4133"/>
    <cellStyle name="Normal 22" xfId="4059"/>
    <cellStyle name="Normal 22 10" xfId="20016"/>
    <cellStyle name="Normal 22 2" xfId="4311"/>
    <cellStyle name="Normal 22 2 10" xfId="20019"/>
    <cellStyle name="Normal 22 2 2" xfId="14999"/>
    <cellStyle name="Normal 22 2 2 2" xfId="16281"/>
    <cellStyle name="Normal 22 2 2 2 2" xfId="18395"/>
    <cellStyle name="Normal 22 2 2 2 2 2" xfId="32791"/>
    <cellStyle name="Normal 22 2 2 2 2 3" xfId="25113"/>
    <cellStyle name="Normal 22 2 2 2 3" xfId="19648"/>
    <cellStyle name="Normal 22 2 2 2 3 2" xfId="34041"/>
    <cellStyle name="Normal 22 2 2 2 3 3" xfId="26363"/>
    <cellStyle name="Normal 22 2 2 2 4" xfId="23006"/>
    <cellStyle name="Normal 22 2 2 2 4 2" xfId="30684"/>
    <cellStyle name="Normal 22 2 2 2 5" xfId="28578"/>
    <cellStyle name="Normal 22 2 2 2 6" xfId="20900"/>
    <cellStyle name="Normal 22 2 2 3" xfId="15640"/>
    <cellStyle name="Normal 22 2 2 3 2" xfId="17770"/>
    <cellStyle name="Normal 22 2 2 3 2 2" xfId="32166"/>
    <cellStyle name="Normal 22 2 2 3 2 3" xfId="24488"/>
    <cellStyle name="Normal 22 2 2 3 3" xfId="30059"/>
    <cellStyle name="Normal 22 2 2 3 4" xfId="22381"/>
    <cellStyle name="Normal 22 2 2 4" xfId="17145"/>
    <cellStyle name="Normal 22 2 2 4 2" xfId="31541"/>
    <cellStyle name="Normal 22 2 2 4 3" xfId="23863"/>
    <cellStyle name="Normal 22 2 2 5" xfId="19023"/>
    <cellStyle name="Normal 22 2 2 5 2" xfId="33416"/>
    <cellStyle name="Normal 22 2 2 5 3" xfId="25738"/>
    <cellStyle name="Normal 22 2 2 6" xfId="21756"/>
    <cellStyle name="Normal 22 2 2 6 2" xfId="29434"/>
    <cellStyle name="Normal 22 2 2 7" xfId="26999"/>
    <cellStyle name="Normal 22 2 2 8" xfId="27953"/>
    <cellStyle name="Normal 22 2 2 9" xfId="20275"/>
    <cellStyle name="Normal 22 2 3" xfId="4458"/>
    <cellStyle name="Normal 22 2 3 2" xfId="16009"/>
    <cellStyle name="Normal 22 2 3 2 2" xfId="18139"/>
    <cellStyle name="Normal 22 2 3 2 2 2" xfId="32535"/>
    <cellStyle name="Normal 22 2 3 2 2 3" xfId="24857"/>
    <cellStyle name="Normal 22 2 3 2 3" xfId="30428"/>
    <cellStyle name="Normal 22 2 3 2 4" xfId="22750"/>
    <cellStyle name="Normal 22 2 3 3" xfId="16900"/>
    <cellStyle name="Normal 22 2 3 3 2" xfId="31297"/>
    <cellStyle name="Normal 22 2 3 3 3" xfId="23619"/>
    <cellStyle name="Normal 22 2 3 4" xfId="19392"/>
    <cellStyle name="Normal 22 2 3 4 2" xfId="33785"/>
    <cellStyle name="Normal 22 2 3 4 3" xfId="26107"/>
    <cellStyle name="Normal 22 2 3 5" xfId="21512"/>
    <cellStyle name="Normal 22 2 3 5 2" xfId="29190"/>
    <cellStyle name="Normal 22 2 3 6" xfId="27000"/>
    <cellStyle name="Normal 22 2 3 7" xfId="28322"/>
    <cellStyle name="Normal 22 2 3 8" xfId="20644"/>
    <cellStyle name="Normal 22 2 4" xfId="15382"/>
    <cellStyle name="Normal 22 2 4 2" xfId="17514"/>
    <cellStyle name="Normal 22 2 4 2 2" xfId="31910"/>
    <cellStyle name="Normal 22 2 4 2 3" xfId="24232"/>
    <cellStyle name="Normal 22 2 4 3" xfId="29803"/>
    <cellStyle name="Normal 22 2 4 4" xfId="22125"/>
    <cellStyle name="Normal 22 2 5" xfId="16764"/>
    <cellStyle name="Normal 22 2 5 2" xfId="31161"/>
    <cellStyle name="Normal 22 2 5 3" xfId="23483"/>
    <cellStyle name="Normal 22 2 6" xfId="18765"/>
    <cellStyle name="Normal 22 2 6 2" xfId="33160"/>
    <cellStyle name="Normal 22 2 6 3" xfId="25482"/>
    <cellStyle name="Normal 22 2 7" xfId="21364"/>
    <cellStyle name="Normal 22 2 7 2" xfId="29042"/>
    <cellStyle name="Normal 22 2 8" xfId="26998"/>
    <cellStyle name="Normal 22 2 9" xfId="27697"/>
    <cellStyle name="Normal 22 3" xfId="7152"/>
    <cellStyle name="Normal 22 4" xfId="14996"/>
    <cellStyle name="Normal 22 4 2" xfId="16278"/>
    <cellStyle name="Normal 22 4 2 2" xfId="18392"/>
    <cellStyle name="Normal 22 4 2 2 2" xfId="32788"/>
    <cellStyle name="Normal 22 4 2 2 3" xfId="25110"/>
    <cellStyle name="Normal 22 4 2 3" xfId="19645"/>
    <cellStyle name="Normal 22 4 2 3 2" xfId="34038"/>
    <cellStyle name="Normal 22 4 2 3 3" xfId="26360"/>
    <cellStyle name="Normal 22 4 2 4" xfId="23003"/>
    <cellStyle name="Normal 22 4 2 4 2" xfId="30681"/>
    <cellStyle name="Normal 22 4 2 5" xfId="28575"/>
    <cellStyle name="Normal 22 4 2 6" xfId="20897"/>
    <cellStyle name="Normal 22 4 3" xfId="15637"/>
    <cellStyle name="Normal 22 4 3 2" xfId="17767"/>
    <cellStyle name="Normal 22 4 3 2 2" xfId="32163"/>
    <cellStyle name="Normal 22 4 3 2 3" xfId="24485"/>
    <cellStyle name="Normal 22 4 3 3" xfId="30056"/>
    <cellStyle name="Normal 22 4 3 4" xfId="22378"/>
    <cellStyle name="Normal 22 4 4" xfId="17142"/>
    <cellStyle name="Normal 22 4 4 2" xfId="31538"/>
    <cellStyle name="Normal 22 4 4 3" xfId="23860"/>
    <cellStyle name="Normal 22 4 5" xfId="19020"/>
    <cellStyle name="Normal 22 4 5 2" xfId="33413"/>
    <cellStyle name="Normal 22 4 5 3" xfId="25735"/>
    <cellStyle name="Normal 22 4 6" xfId="21753"/>
    <cellStyle name="Normal 22 4 6 2" xfId="29431"/>
    <cellStyle name="Normal 22 4 7" xfId="27001"/>
    <cellStyle name="Normal 22 4 8" xfId="27950"/>
    <cellStyle name="Normal 22 4 9" xfId="20272"/>
    <cellStyle name="Normal 22 5" xfId="15052"/>
    <cellStyle name="Normal 22 6" xfId="4453"/>
    <cellStyle name="Normal 22 6 2" xfId="16006"/>
    <cellStyle name="Normal 22 6 2 2" xfId="18136"/>
    <cellStyle name="Normal 22 6 2 2 2" xfId="32532"/>
    <cellStyle name="Normal 22 6 2 2 3" xfId="24854"/>
    <cellStyle name="Normal 22 6 2 3" xfId="30425"/>
    <cellStyle name="Normal 22 6 2 4" xfId="22747"/>
    <cellStyle name="Normal 22 6 3" xfId="16897"/>
    <cellStyle name="Normal 22 6 3 2" xfId="31294"/>
    <cellStyle name="Normal 22 6 3 3" xfId="23616"/>
    <cellStyle name="Normal 22 6 4" xfId="19389"/>
    <cellStyle name="Normal 22 6 4 2" xfId="33782"/>
    <cellStyle name="Normal 22 6 4 3" xfId="26104"/>
    <cellStyle name="Normal 22 6 5" xfId="21509"/>
    <cellStyle name="Normal 22 6 5 2" xfId="29187"/>
    <cellStyle name="Normal 22 6 6" xfId="27002"/>
    <cellStyle name="Normal 22 6 7" xfId="28319"/>
    <cellStyle name="Normal 22 6 8" xfId="20641"/>
    <cellStyle name="Normal 22 7" xfId="15379"/>
    <cellStyle name="Normal 22 7 2" xfId="17511"/>
    <cellStyle name="Normal 22 7 2 2" xfId="31907"/>
    <cellStyle name="Normal 22 7 2 3" xfId="24229"/>
    <cellStyle name="Normal 22 7 3" xfId="29800"/>
    <cellStyle name="Normal 22 7 4" xfId="22122"/>
    <cellStyle name="Normal 22 8" xfId="18762"/>
    <cellStyle name="Normal 22 8 2" xfId="33157"/>
    <cellStyle name="Normal 22 8 3" xfId="25479"/>
    <cellStyle name="Normal 22 9" xfId="27694"/>
    <cellStyle name="Normal 23" xfId="7172"/>
    <cellStyle name="Normal 23 2" xfId="27554"/>
    <cellStyle name="Normal 24" xfId="7176"/>
    <cellStyle name="Normal 24 2" xfId="11337"/>
    <cellStyle name="Normal 25" xfId="737"/>
    <cellStyle name="Normal 25 2" xfId="1623"/>
    <cellStyle name="Normal 26" xfId="11340"/>
    <cellStyle name="Normal 27" xfId="11358"/>
    <cellStyle name="Normal 28" xfId="14811"/>
    <cellStyle name="Normal 28 10" xfId="20116"/>
    <cellStyle name="Normal 28 2" xfId="15141"/>
    <cellStyle name="Normal 28 2 2" xfId="16422"/>
    <cellStyle name="Normal 28 2 2 2" xfId="18536"/>
    <cellStyle name="Normal 28 2 2 2 2" xfId="32932"/>
    <cellStyle name="Normal 28 2 2 2 3" xfId="25254"/>
    <cellStyle name="Normal 28 2 2 3" xfId="19789"/>
    <cellStyle name="Normal 28 2 2 3 2" xfId="34182"/>
    <cellStyle name="Normal 28 2 2 3 3" xfId="26504"/>
    <cellStyle name="Normal 28 2 2 4" xfId="23147"/>
    <cellStyle name="Normal 28 2 2 4 2" xfId="30825"/>
    <cellStyle name="Normal 28 2 2 5" xfId="28719"/>
    <cellStyle name="Normal 28 2 2 6" xfId="21041"/>
    <cellStyle name="Normal 28 2 3" xfId="15781"/>
    <cellStyle name="Normal 28 2 3 2" xfId="17911"/>
    <cellStyle name="Normal 28 2 3 2 2" xfId="32307"/>
    <cellStyle name="Normal 28 2 3 2 3" xfId="24629"/>
    <cellStyle name="Normal 28 2 3 3" xfId="30200"/>
    <cellStyle name="Normal 28 2 3 4" xfId="22522"/>
    <cellStyle name="Normal 28 2 4" xfId="17286"/>
    <cellStyle name="Normal 28 2 4 2" xfId="31682"/>
    <cellStyle name="Normal 28 2 4 3" xfId="24004"/>
    <cellStyle name="Normal 28 2 5" xfId="19164"/>
    <cellStyle name="Normal 28 2 5 2" xfId="33557"/>
    <cellStyle name="Normal 28 2 5 3" xfId="25879"/>
    <cellStyle name="Normal 28 2 6" xfId="21897"/>
    <cellStyle name="Normal 28 2 6 2" xfId="29575"/>
    <cellStyle name="Normal 28 2 7" xfId="27004"/>
    <cellStyle name="Normal 28 2 8" xfId="28094"/>
    <cellStyle name="Normal 28 2 9" xfId="20416"/>
    <cellStyle name="Normal 28 3" xfId="16106"/>
    <cellStyle name="Normal 28 3 2" xfId="18236"/>
    <cellStyle name="Normal 28 3 2 2" xfId="32632"/>
    <cellStyle name="Normal 28 3 2 3" xfId="24954"/>
    <cellStyle name="Normal 28 3 3" xfId="19489"/>
    <cellStyle name="Normal 28 3 3 2" xfId="33882"/>
    <cellStyle name="Normal 28 3 3 3" xfId="26204"/>
    <cellStyle name="Normal 28 3 4" xfId="22847"/>
    <cellStyle name="Normal 28 3 4 2" xfId="30525"/>
    <cellStyle name="Normal 28 3 5" xfId="28419"/>
    <cellStyle name="Normal 28 3 6" xfId="20741"/>
    <cellStyle name="Normal 28 4" xfId="15481"/>
    <cellStyle name="Normal 28 4 2" xfId="17611"/>
    <cellStyle name="Normal 28 4 2 2" xfId="32007"/>
    <cellStyle name="Normal 28 4 2 3" xfId="24329"/>
    <cellStyle name="Normal 28 4 3" xfId="29900"/>
    <cellStyle name="Normal 28 4 4" xfId="22222"/>
    <cellStyle name="Normal 28 5" xfId="16998"/>
    <cellStyle name="Normal 28 5 2" xfId="31394"/>
    <cellStyle name="Normal 28 5 3" xfId="23716"/>
    <cellStyle name="Normal 28 6" xfId="18864"/>
    <cellStyle name="Normal 28 6 2" xfId="33257"/>
    <cellStyle name="Normal 28 6 3" xfId="25579"/>
    <cellStyle name="Normal 28 7" xfId="21609"/>
    <cellStyle name="Normal 28 7 2" xfId="29287"/>
    <cellStyle name="Normal 28 8" xfId="27003"/>
    <cellStyle name="Normal 28 9" xfId="27794"/>
    <cellStyle name="Normal 29" xfId="16529"/>
    <cellStyle name="Normal 3" xfId="45"/>
    <cellStyle name="Normal 3 2" xfId="2051"/>
    <cellStyle name="Normal 3 2 2" xfId="14825"/>
    <cellStyle name="Normal 3 3" xfId="2052"/>
    <cellStyle name="Normal 3 3 2" xfId="2053"/>
    <cellStyle name="Normal 3 3 2 10" xfId="21156"/>
    <cellStyle name="Normal 3 3 2 10 2" xfId="28834"/>
    <cellStyle name="Normal 3 3 2 11" xfId="27005"/>
    <cellStyle name="Normal 3 3 2 12" xfId="27616"/>
    <cellStyle name="Normal 3 3 2 13" xfId="19938"/>
    <cellStyle name="Normal 3 3 2 2" xfId="4069"/>
    <cellStyle name="Normal 3 3 2 2 10" xfId="19994"/>
    <cellStyle name="Normal 3 3 2 2 2" xfId="4289"/>
    <cellStyle name="Normal 3 3 2 2 2 2" xfId="14974"/>
    <cellStyle name="Normal 3 3 2 2 2 2 2" xfId="16256"/>
    <cellStyle name="Normal 3 3 2 2 2 2 2 2" xfId="18370"/>
    <cellStyle name="Normal 3 3 2 2 2 2 2 2 2" xfId="32766"/>
    <cellStyle name="Normal 3 3 2 2 2 2 2 2 3" xfId="25088"/>
    <cellStyle name="Normal 3 3 2 2 2 2 2 3" xfId="30659"/>
    <cellStyle name="Normal 3 3 2 2 2 2 2 4" xfId="22981"/>
    <cellStyle name="Normal 3 3 2 2 2 2 3" xfId="17120"/>
    <cellStyle name="Normal 3 3 2 2 2 2 3 2" xfId="31516"/>
    <cellStyle name="Normal 3 3 2 2 2 2 3 3" xfId="23838"/>
    <cellStyle name="Normal 3 3 2 2 2 2 4" xfId="19623"/>
    <cellStyle name="Normal 3 3 2 2 2 2 4 2" xfId="34016"/>
    <cellStyle name="Normal 3 3 2 2 2 2 4 3" xfId="26338"/>
    <cellStyle name="Normal 3 3 2 2 2 2 5" xfId="21731"/>
    <cellStyle name="Normal 3 3 2 2 2 2 5 2" xfId="29409"/>
    <cellStyle name="Normal 3 3 2 2 2 2 6" xfId="27008"/>
    <cellStyle name="Normal 3 3 2 2 2 2 7" xfId="28553"/>
    <cellStyle name="Normal 3 3 2 2 2 2 8" xfId="20875"/>
    <cellStyle name="Normal 3 3 2 2 2 3" xfId="15615"/>
    <cellStyle name="Normal 3 3 2 2 2 3 2" xfId="17745"/>
    <cellStyle name="Normal 3 3 2 2 2 3 2 2" xfId="32141"/>
    <cellStyle name="Normal 3 3 2 2 2 3 2 3" xfId="24463"/>
    <cellStyle name="Normal 3 3 2 2 2 3 3" xfId="30034"/>
    <cellStyle name="Normal 3 3 2 2 2 3 4" xfId="22356"/>
    <cellStyle name="Normal 3 3 2 2 2 4" xfId="16742"/>
    <cellStyle name="Normal 3 3 2 2 2 4 2" xfId="31139"/>
    <cellStyle name="Normal 3 3 2 2 2 4 3" xfId="23461"/>
    <cellStyle name="Normal 3 3 2 2 2 5" xfId="18998"/>
    <cellStyle name="Normal 3 3 2 2 2 5 2" xfId="33391"/>
    <cellStyle name="Normal 3 3 2 2 2 5 3" xfId="25713"/>
    <cellStyle name="Normal 3 3 2 2 2 6" xfId="21342"/>
    <cellStyle name="Normal 3 3 2 2 2 6 2" xfId="29020"/>
    <cellStyle name="Normal 3 3 2 2 2 7" xfId="27007"/>
    <cellStyle name="Normal 3 3 2 2 2 8" xfId="27928"/>
    <cellStyle name="Normal 3 3 2 2 2 9" xfId="20250"/>
    <cellStyle name="Normal 3 3 2 2 3" xfId="4431"/>
    <cellStyle name="Normal 3 3 2 2 3 2" xfId="15984"/>
    <cellStyle name="Normal 3 3 2 2 3 2 2" xfId="18114"/>
    <cellStyle name="Normal 3 3 2 2 3 2 2 2" xfId="32510"/>
    <cellStyle name="Normal 3 3 2 2 3 2 2 3" xfId="24832"/>
    <cellStyle name="Normal 3 3 2 2 3 2 3" xfId="30403"/>
    <cellStyle name="Normal 3 3 2 2 3 2 4" xfId="22725"/>
    <cellStyle name="Normal 3 3 2 2 3 3" xfId="16875"/>
    <cellStyle name="Normal 3 3 2 2 3 3 2" xfId="31272"/>
    <cellStyle name="Normal 3 3 2 2 3 3 3" xfId="23594"/>
    <cellStyle name="Normal 3 3 2 2 3 4" xfId="19367"/>
    <cellStyle name="Normal 3 3 2 2 3 4 2" xfId="33760"/>
    <cellStyle name="Normal 3 3 2 2 3 4 3" xfId="26082"/>
    <cellStyle name="Normal 3 3 2 2 3 5" xfId="21487"/>
    <cellStyle name="Normal 3 3 2 2 3 5 2" xfId="29165"/>
    <cellStyle name="Normal 3 3 2 2 3 6" xfId="27009"/>
    <cellStyle name="Normal 3 3 2 2 3 7" xfId="28297"/>
    <cellStyle name="Normal 3 3 2 2 3 8" xfId="20619"/>
    <cellStyle name="Normal 3 3 2 2 4" xfId="15357"/>
    <cellStyle name="Normal 3 3 2 2 4 2" xfId="17489"/>
    <cellStyle name="Normal 3 3 2 2 4 2 2" xfId="31885"/>
    <cellStyle name="Normal 3 3 2 2 4 2 3" xfId="24207"/>
    <cellStyle name="Normal 3 3 2 2 4 3" xfId="29778"/>
    <cellStyle name="Normal 3 3 2 2 4 4" xfId="22100"/>
    <cellStyle name="Normal 3 3 2 2 5" xfId="16610"/>
    <cellStyle name="Normal 3 3 2 2 5 2" xfId="31007"/>
    <cellStyle name="Normal 3 3 2 2 5 3" xfId="23329"/>
    <cellStyle name="Normal 3 3 2 2 6" xfId="18740"/>
    <cellStyle name="Normal 3 3 2 2 6 2" xfId="33135"/>
    <cellStyle name="Normal 3 3 2 2 6 3" xfId="25457"/>
    <cellStyle name="Normal 3 3 2 2 7" xfId="21210"/>
    <cellStyle name="Normal 3 3 2 2 7 2" xfId="28888"/>
    <cellStyle name="Normal 3 3 2 2 8" xfId="27006"/>
    <cellStyle name="Normal 3 3 2 2 9" xfId="27672"/>
    <cellStyle name="Normal 3 3 2 3" xfId="4208"/>
    <cellStyle name="Normal 3 3 2 3 10" xfId="20036"/>
    <cellStyle name="Normal 3 3 2 3 2" xfId="15016"/>
    <cellStyle name="Normal 3 3 2 3 2 2" xfId="16298"/>
    <cellStyle name="Normal 3 3 2 3 2 2 2" xfId="18412"/>
    <cellStyle name="Normal 3 3 2 3 2 2 2 2" xfId="32808"/>
    <cellStyle name="Normal 3 3 2 3 2 2 2 3" xfId="25130"/>
    <cellStyle name="Normal 3 3 2 3 2 2 3" xfId="19665"/>
    <cellStyle name="Normal 3 3 2 3 2 2 3 2" xfId="34058"/>
    <cellStyle name="Normal 3 3 2 3 2 2 3 3" xfId="26380"/>
    <cellStyle name="Normal 3 3 2 3 2 2 4" xfId="23023"/>
    <cellStyle name="Normal 3 3 2 3 2 2 4 2" xfId="30701"/>
    <cellStyle name="Normal 3 3 2 3 2 2 5" xfId="28595"/>
    <cellStyle name="Normal 3 3 2 3 2 2 6" xfId="20917"/>
    <cellStyle name="Normal 3 3 2 3 2 3" xfId="15657"/>
    <cellStyle name="Normal 3 3 2 3 2 3 2" xfId="17787"/>
    <cellStyle name="Normal 3 3 2 3 2 3 2 2" xfId="32183"/>
    <cellStyle name="Normal 3 3 2 3 2 3 2 3" xfId="24505"/>
    <cellStyle name="Normal 3 3 2 3 2 3 3" xfId="30076"/>
    <cellStyle name="Normal 3 3 2 3 2 3 4" xfId="22398"/>
    <cellStyle name="Normal 3 3 2 3 2 4" xfId="17162"/>
    <cellStyle name="Normal 3 3 2 3 2 4 2" xfId="31558"/>
    <cellStyle name="Normal 3 3 2 3 2 4 3" xfId="23880"/>
    <cellStyle name="Normal 3 3 2 3 2 5" xfId="19040"/>
    <cellStyle name="Normal 3 3 2 3 2 5 2" xfId="33433"/>
    <cellStyle name="Normal 3 3 2 3 2 5 3" xfId="25755"/>
    <cellStyle name="Normal 3 3 2 3 2 6" xfId="21773"/>
    <cellStyle name="Normal 3 3 2 3 2 6 2" xfId="29451"/>
    <cellStyle name="Normal 3 3 2 3 2 7" xfId="27011"/>
    <cellStyle name="Normal 3 3 2 3 2 8" xfId="27970"/>
    <cellStyle name="Normal 3 3 2 3 2 9" xfId="20292"/>
    <cellStyle name="Normal 3 3 2 3 3" xfId="6369"/>
    <cellStyle name="Normal 3 3 2 3 3 2" xfId="16026"/>
    <cellStyle name="Normal 3 3 2 3 3 2 2" xfId="18156"/>
    <cellStyle name="Normal 3 3 2 3 3 2 2 2" xfId="32552"/>
    <cellStyle name="Normal 3 3 2 3 3 2 2 3" xfId="24874"/>
    <cellStyle name="Normal 3 3 2 3 3 2 3" xfId="30445"/>
    <cellStyle name="Normal 3 3 2 3 3 2 4" xfId="22767"/>
    <cellStyle name="Normal 3 3 2 3 3 3" xfId="16917"/>
    <cellStyle name="Normal 3 3 2 3 3 3 2" xfId="31314"/>
    <cellStyle name="Normal 3 3 2 3 3 3 3" xfId="23636"/>
    <cellStyle name="Normal 3 3 2 3 3 4" xfId="19409"/>
    <cellStyle name="Normal 3 3 2 3 3 4 2" xfId="33802"/>
    <cellStyle name="Normal 3 3 2 3 3 4 3" xfId="26124"/>
    <cellStyle name="Normal 3 3 2 3 3 5" xfId="21529"/>
    <cellStyle name="Normal 3 3 2 3 3 5 2" xfId="29207"/>
    <cellStyle name="Normal 3 3 2 3 3 6" xfId="27012"/>
    <cellStyle name="Normal 3 3 2 3 3 7" xfId="28339"/>
    <cellStyle name="Normal 3 3 2 3 3 8" xfId="20661"/>
    <cellStyle name="Normal 3 3 2 3 4" xfId="15399"/>
    <cellStyle name="Normal 3 3 2 3 4 2" xfId="17531"/>
    <cellStyle name="Normal 3 3 2 3 4 2 2" xfId="31927"/>
    <cellStyle name="Normal 3 3 2 3 4 2 3" xfId="24249"/>
    <cellStyle name="Normal 3 3 2 3 4 3" xfId="29820"/>
    <cellStyle name="Normal 3 3 2 3 4 4" xfId="22142"/>
    <cellStyle name="Normal 3 3 2 3 5" xfId="16686"/>
    <cellStyle name="Normal 3 3 2 3 5 2" xfId="31083"/>
    <cellStyle name="Normal 3 3 2 3 5 3" xfId="23405"/>
    <cellStyle name="Normal 3 3 2 3 6" xfId="18782"/>
    <cellStyle name="Normal 3 3 2 3 6 2" xfId="33177"/>
    <cellStyle name="Normal 3 3 2 3 6 3" xfId="25499"/>
    <cellStyle name="Normal 3 3 2 3 7" xfId="21286"/>
    <cellStyle name="Normal 3 3 2 3 7 2" xfId="28964"/>
    <cellStyle name="Normal 3 3 2 3 8" xfId="27010"/>
    <cellStyle name="Normal 3 3 2 3 9" xfId="27714"/>
    <cellStyle name="Normal 3 3 2 4" xfId="14914"/>
    <cellStyle name="Normal 3 3 2 4 2" xfId="16196"/>
    <cellStyle name="Normal 3 3 2 4 2 2" xfId="18310"/>
    <cellStyle name="Normal 3 3 2 4 2 2 2" xfId="32706"/>
    <cellStyle name="Normal 3 3 2 4 2 2 3" xfId="25028"/>
    <cellStyle name="Normal 3 3 2 4 2 3" xfId="19563"/>
    <cellStyle name="Normal 3 3 2 4 2 3 2" xfId="33956"/>
    <cellStyle name="Normal 3 3 2 4 2 3 3" xfId="26278"/>
    <cellStyle name="Normal 3 3 2 4 2 4" xfId="22921"/>
    <cellStyle name="Normal 3 3 2 4 2 4 2" xfId="30599"/>
    <cellStyle name="Normal 3 3 2 4 2 5" xfId="28493"/>
    <cellStyle name="Normal 3 3 2 4 2 6" xfId="20815"/>
    <cellStyle name="Normal 3 3 2 4 3" xfId="15555"/>
    <cellStyle name="Normal 3 3 2 4 3 2" xfId="17685"/>
    <cellStyle name="Normal 3 3 2 4 3 2 2" xfId="32081"/>
    <cellStyle name="Normal 3 3 2 4 3 2 3" xfId="24403"/>
    <cellStyle name="Normal 3 3 2 4 3 3" xfId="29974"/>
    <cellStyle name="Normal 3 3 2 4 3 4" xfId="22296"/>
    <cellStyle name="Normal 3 3 2 4 4" xfId="17060"/>
    <cellStyle name="Normal 3 3 2 4 4 2" xfId="31456"/>
    <cellStyle name="Normal 3 3 2 4 4 3" xfId="23778"/>
    <cellStyle name="Normal 3 3 2 4 5" xfId="18938"/>
    <cellStyle name="Normal 3 3 2 4 5 2" xfId="33331"/>
    <cellStyle name="Normal 3 3 2 4 5 3" xfId="25653"/>
    <cellStyle name="Normal 3 3 2 4 6" xfId="21671"/>
    <cellStyle name="Normal 3 3 2 4 6 2" xfId="29349"/>
    <cellStyle name="Normal 3 3 2 4 7" xfId="27013"/>
    <cellStyle name="Normal 3 3 2 4 8" xfId="27868"/>
    <cellStyle name="Normal 3 3 2 4 9" xfId="20190"/>
    <cellStyle name="Normal 3 3 2 5" xfId="15158"/>
    <cellStyle name="Normal 3 3 2 5 2" xfId="16435"/>
    <cellStyle name="Normal 3 3 2 5 2 2" xfId="18549"/>
    <cellStyle name="Normal 3 3 2 5 2 2 2" xfId="32945"/>
    <cellStyle name="Normal 3 3 2 5 2 2 3" xfId="25267"/>
    <cellStyle name="Normal 3 3 2 5 2 3" xfId="19802"/>
    <cellStyle name="Normal 3 3 2 5 2 3 2" xfId="34195"/>
    <cellStyle name="Normal 3 3 2 5 2 3 3" xfId="26517"/>
    <cellStyle name="Normal 3 3 2 5 2 4" xfId="23160"/>
    <cellStyle name="Normal 3 3 2 5 2 4 2" xfId="30838"/>
    <cellStyle name="Normal 3 3 2 5 2 5" xfId="28732"/>
    <cellStyle name="Normal 3 3 2 5 2 6" xfId="21054"/>
    <cellStyle name="Normal 3 3 2 5 3" xfId="15794"/>
    <cellStyle name="Normal 3 3 2 5 3 2" xfId="17924"/>
    <cellStyle name="Normal 3 3 2 5 3 2 2" xfId="32320"/>
    <cellStyle name="Normal 3 3 2 5 3 2 3" xfId="24642"/>
    <cellStyle name="Normal 3 3 2 5 3 3" xfId="30213"/>
    <cellStyle name="Normal 3 3 2 5 3 4" xfId="22535"/>
    <cellStyle name="Normal 3 3 2 5 4" xfId="17299"/>
    <cellStyle name="Normal 3 3 2 5 4 2" xfId="31695"/>
    <cellStyle name="Normal 3 3 2 5 4 3" xfId="24017"/>
    <cellStyle name="Normal 3 3 2 5 5" xfId="19177"/>
    <cellStyle name="Normal 3 3 2 5 5 2" xfId="33570"/>
    <cellStyle name="Normal 3 3 2 5 5 3" xfId="25892"/>
    <cellStyle name="Normal 3 3 2 5 6" xfId="21910"/>
    <cellStyle name="Normal 3 3 2 5 6 2" xfId="29588"/>
    <cellStyle name="Normal 3 3 2 5 7" xfId="27014"/>
    <cellStyle name="Normal 3 3 2 5 8" xfId="28107"/>
    <cellStyle name="Normal 3 3 2 5 9" xfId="20429"/>
    <cellStyle name="Normal 3 3 2 6" xfId="4375"/>
    <cellStyle name="Normal 3 3 2 6 2" xfId="15928"/>
    <cellStyle name="Normal 3 3 2 6 2 2" xfId="18058"/>
    <cellStyle name="Normal 3 3 2 6 2 2 2" xfId="32454"/>
    <cellStyle name="Normal 3 3 2 6 2 2 3" xfId="24776"/>
    <cellStyle name="Normal 3 3 2 6 2 3" xfId="30347"/>
    <cellStyle name="Normal 3 3 2 6 2 4" xfId="22669"/>
    <cellStyle name="Normal 3 3 2 6 3" xfId="16819"/>
    <cellStyle name="Normal 3 3 2 6 3 2" xfId="31216"/>
    <cellStyle name="Normal 3 3 2 6 3 3" xfId="23538"/>
    <cellStyle name="Normal 3 3 2 6 4" xfId="19311"/>
    <cellStyle name="Normal 3 3 2 6 4 2" xfId="33704"/>
    <cellStyle name="Normal 3 3 2 6 4 3" xfId="26026"/>
    <cellStyle name="Normal 3 3 2 6 5" xfId="21431"/>
    <cellStyle name="Normal 3 3 2 6 5 2" xfId="29109"/>
    <cellStyle name="Normal 3 3 2 6 6" xfId="27015"/>
    <cellStyle name="Normal 3 3 2 6 7" xfId="28241"/>
    <cellStyle name="Normal 3 3 2 6 8" xfId="20563"/>
    <cellStyle name="Normal 3 3 2 7" xfId="15301"/>
    <cellStyle name="Normal 3 3 2 7 2" xfId="17433"/>
    <cellStyle name="Normal 3 3 2 7 2 2" xfId="31829"/>
    <cellStyle name="Normal 3 3 2 7 2 3" xfId="24151"/>
    <cellStyle name="Normal 3 3 2 7 3" xfId="29722"/>
    <cellStyle name="Normal 3 3 2 7 4" xfId="22044"/>
    <cellStyle name="Normal 3 3 2 8" xfId="16556"/>
    <cellStyle name="Normal 3 3 2 8 2" xfId="30953"/>
    <cellStyle name="Normal 3 3 2 8 3" xfId="23275"/>
    <cellStyle name="Normal 3 3 2 9" xfId="18684"/>
    <cellStyle name="Normal 3 3 2 9 2" xfId="33079"/>
    <cellStyle name="Normal 3 3 2 9 3" xfId="25401"/>
    <cellStyle name="Normal 3 4" xfId="2054"/>
    <cellStyle name="Normal 3 4 10" xfId="21157"/>
    <cellStyle name="Normal 3 4 10 2" xfId="28835"/>
    <cellStyle name="Normal 3 4 11" xfId="27016"/>
    <cellStyle name="Normal 3 4 12" xfId="27617"/>
    <cellStyle name="Normal 3 4 13" xfId="19939"/>
    <cellStyle name="Normal 3 4 2" xfId="4070"/>
    <cellStyle name="Normal 3 4 2 10" xfId="19995"/>
    <cellStyle name="Normal 3 4 2 2" xfId="4290"/>
    <cellStyle name="Normal 3 4 2 2 2" xfId="14975"/>
    <cellStyle name="Normal 3 4 2 2 2 2" xfId="16257"/>
    <cellStyle name="Normal 3 4 2 2 2 2 2" xfId="18371"/>
    <cellStyle name="Normal 3 4 2 2 2 2 2 2" xfId="32767"/>
    <cellStyle name="Normal 3 4 2 2 2 2 2 3" xfId="25089"/>
    <cellStyle name="Normal 3 4 2 2 2 2 3" xfId="30660"/>
    <cellStyle name="Normal 3 4 2 2 2 2 4" xfId="22982"/>
    <cellStyle name="Normal 3 4 2 2 2 3" xfId="17121"/>
    <cellStyle name="Normal 3 4 2 2 2 3 2" xfId="31517"/>
    <cellStyle name="Normal 3 4 2 2 2 3 3" xfId="23839"/>
    <cellStyle name="Normal 3 4 2 2 2 4" xfId="19624"/>
    <cellStyle name="Normal 3 4 2 2 2 4 2" xfId="34017"/>
    <cellStyle name="Normal 3 4 2 2 2 4 3" xfId="26339"/>
    <cellStyle name="Normal 3 4 2 2 2 5" xfId="21732"/>
    <cellStyle name="Normal 3 4 2 2 2 5 2" xfId="29410"/>
    <cellStyle name="Normal 3 4 2 2 2 6" xfId="27019"/>
    <cellStyle name="Normal 3 4 2 2 2 7" xfId="28554"/>
    <cellStyle name="Normal 3 4 2 2 2 8" xfId="20876"/>
    <cellStyle name="Normal 3 4 2 2 3" xfId="15616"/>
    <cellStyle name="Normal 3 4 2 2 3 2" xfId="17746"/>
    <cellStyle name="Normal 3 4 2 2 3 2 2" xfId="32142"/>
    <cellStyle name="Normal 3 4 2 2 3 2 3" xfId="24464"/>
    <cellStyle name="Normal 3 4 2 2 3 3" xfId="30035"/>
    <cellStyle name="Normal 3 4 2 2 3 4" xfId="22357"/>
    <cellStyle name="Normal 3 4 2 2 4" xfId="16743"/>
    <cellStyle name="Normal 3 4 2 2 4 2" xfId="31140"/>
    <cellStyle name="Normal 3 4 2 2 4 3" xfId="23462"/>
    <cellStyle name="Normal 3 4 2 2 5" xfId="18999"/>
    <cellStyle name="Normal 3 4 2 2 5 2" xfId="33392"/>
    <cellStyle name="Normal 3 4 2 2 5 3" xfId="25714"/>
    <cellStyle name="Normal 3 4 2 2 6" xfId="21343"/>
    <cellStyle name="Normal 3 4 2 2 6 2" xfId="29021"/>
    <cellStyle name="Normal 3 4 2 2 7" xfId="27018"/>
    <cellStyle name="Normal 3 4 2 2 8" xfId="27929"/>
    <cellStyle name="Normal 3 4 2 2 9" xfId="20251"/>
    <cellStyle name="Normal 3 4 2 3" xfId="4432"/>
    <cellStyle name="Normal 3 4 2 3 2" xfId="15985"/>
    <cellStyle name="Normal 3 4 2 3 2 2" xfId="18115"/>
    <cellStyle name="Normal 3 4 2 3 2 2 2" xfId="32511"/>
    <cellStyle name="Normal 3 4 2 3 2 2 3" xfId="24833"/>
    <cellStyle name="Normal 3 4 2 3 2 3" xfId="30404"/>
    <cellStyle name="Normal 3 4 2 3 2 4" xfId="22726"/>
    <cellStyle name="Normal 3 4 2 3 3" xfId="16876"/>
    <cellStyle name="Normal 3 4 2 3 3 2" xfId="31273"/>
    <cellStyle name="Normal 3 4 2 3 3 3" xfId="23595"/>
    <cellStyle name="Normal 3 4 2 3 4" xfId="19368"/>
    <cellStyle name="Normal 3 4 2 3 4 2" xfId="33761"/>
    <cellStyle name="Normal 3 4 2 3 4 3" xfId="26083"/>
    <cellStyle name="Normal 3 4 2 3 5" xfId="21488"/>
    <cellStyle name="Normal 3 4 2 3 5 2" xfId="29166"/>
    <cellStyle name="Normal 3 4 2 3 6" xfId="27020"/>
    <cellStyle name="Normal 3 4 2 3 7" xfId="28298"/>
    <cellStyle name="Normal 3 4 2 3 8" xfId="20620"/>
    <cellStyle name="Normal 3 4 2 4" xfId="15358"/>
    <cellStyle name="Normal 3 4 2 4 2" xfId="17490"/>
    <cellStyle name="Normal 3 4 2 4 2 2" xfId="31886"/>
    <cellStyle name="Normal 3 4 2 4 2 3" xfId="24208"/>
    <cellStyle name="Normal 3 4 2 4 3" xfId="29779"/>
    <cellStyle name="Normal 3 4 2 4 4" xfId="22101"/>
    <cellStyle name="Normal 3 4 2 5" xfId="16611"/>
    <cellStyle name="Normal 3 4 2 5 2" xfId="31008"/>
    <cellStyle name="Normal 3 4 2 5 3" xfId="23330"/>
    <cellStyle name="Normal 3 4 2 6" xfId="18741"/>
    <cellStyle name="Normal 3 4 2 6 2" xfId="33136"/>
    <cellStyle name="Normal 3 4 2 6 3" xfId="25458"/>
    <cellStyle name="Normal 3 4 2 7" xfId="21211"/>
    <cellStyle name="Normal 3 4 2 7 2" xfId="28889"/>
    <cellStyle name="Normal 3 4 2 8" xfId="27017"/>
    <cellStyle name="Normal 3 4 2 9" xfId="27673"/>
    <cellStyle name="Normal 3 4 3" xfId="4209"/>
    <cellStyle name="Normal 3 4 3 10" xfId="20037"/>
    <cellStyle name="Normal 3 4 3 2" xfId="15017"/>
    <cellStyle name="Normal 3 4 3 2 2" xfId="16299"/>
    <cellStyle name="Normal 3 4 3 2 2 2" xfId="18413"/>
    <cellStyle name="Normal 3 4 3 2 2 2 2" xfId="32809"/>
    <cellStyle name="Normal 3 4 3 2 2 2 3" xfId="25131"/>
    <cellStyle name="Normal 3 4 3 2 2 3" xfId="19666"/>
    <cellStyle name="Normal 3 4 3 2 2 3 2" xfId="34059"/>
    <cellStyle name="Normal 3 4 3 2 2 3 3" xfId="26381"/>
    <cellStyle name="Normal 3 4 3 2 2 4" xfId="23024"/>
    <cellStyle name="Normal 3 4 3 2 2 4 2" xfId="30702"/>
    <cellStyle name="Normal 3 4 3 2 2 5" xfId="28596"/>
    <cellStyle name="Normal 3 4 3 2 2 6" xfId="20918"/>
    <cellStyle name="Normal 3 4 3 2 3" xfId="15658"/>
    <cellStyle name="Normal 3 4 3 2 3 2" xfId="17788"/>
    <cellStyle name="Normal 3 4 3 2 3 2 2" xfId="32184"/>
    <cellStyle name="Normal 3 4 3 2 3 2 3" xfId="24506"/>
    <cellStyle name="Normal 3 4 3 2 3 3" xfId="30077"/>
    <cellStyle name="Normal 3 4 3 2 3 4" xfId="22399"/>
    <cellStyle name="Normal 3 4 3 2 4" xfId="17163"/>
    <cellStyle name="Normal 3 4 3 2 4 2" xfId="31559"/>
    <cellStyle name="Normal 3 4 3 2 4 3" xfId="23881"/>
    <cellStyle name="Normal 3 4 3 2 5" xfId="19041"/>
    <cellStyle name="Normal 3 4 3 2 5 2" xfId="33434"/>
    <cellStyle name="Normal 3 4 3 2 5 3" xfId="25756"/>
    <cellStyle name="Normal 3 4 3 2 6" xfId="21774"/>
    <cellStyle name="Normal 3 4 3 2 6 2" xfId="29452"/>
    <cellStyle name="Normal 3 4 3 2 7" xfId="27022"/>
    <cellStyle name="Normal 3 4 3 2 8" xfId="27971"/>
    <cellStyle name="Normal 3 4 3 2 9" xfId="20293"/>
    <cellStyle name="Normal 3 4 3 3" xfId="6370"/>
    <cellStyle name="Normal 3 4 3 3 2" xfId="16027"/>
    <cellStyle name="Normal 3 4 3 3 2 2" xfId="18157"/>
    <cellStyle name="Normal 3 4 3 3 2 2 2" xfId="32553"/>
    <cellStyle name="Normal 3 4 3 3 2 2 3" xfId="24875"/>
    <cellStyle name="Normal 3 4 3 3 2 3" xfId="30446"/>
    <cellStyle name="Normal 3 4 3 3 2 4" xfId="22768"/>
    <cellStyle name="Normal 3 4 3 3 3" xfId="16918"/>
    <cellStyle name="Normal 3 4 3 3 3 2" xfId="31315"/>
    <cellStyle name="Normal 3 4 3 3 3 3" xfId="23637"/>
    <cellStyle name="Normal 3 4 3 3 4" xfId="19410"/>
    <cellStyle name="Normal 3 4 3 3 4 2" xfId="33803"/>
    <cellStyle name="Normal 3 4 3 3 4 3" xfId="26125"/>
    <cellStyle name="Normal 3 4 3 3 5" xfId="21530"/>
    <cellStyle name="Normal 3 4 3 3 5 2" xfId="29208"/>
    <cellStyle name="Normal 3 4 3 3 6" xfId="27023"/>
    <cellStyle name="Normal 3 4 3 3 7" xfId="28340"/>
    <cellStyle name="Normal 3 4 3 3 8" xfId="20662"/>
    <cellStyle name="Normal 3 4 3 4" xfId="15400"/>
    <cellStyle name="Normal 3 4 3 4 2" xfId="17532"/>
    <cellStyle name="Normal 3 4 3 4 2 2" xfId="31928"/>
    <cellStyle name="Normal 3 4 3 4 2 3" xfId="24250"/>
    <cellStyle name="Normal 3 4 3 4 3" xfId="29821"/>
    <cellStyle name="Normal 3 4 3 4 4" xfId="22143"/>
    <cellStyle name="Normal 3 4 3 5" xfId="16687"/>
    <cellStyle name="Normal 3 4 3 5 2" xfId="31084"/>
    <cellStyle name="Normal 3 4 3 5 3" xfId="23406"/>
    <cellStyle name="Normal 3 4 3 6" xfId="18783"/>
    <cellStyle name="Normal 3 4 3 6 2" xfId="33178"/>
    <cellStyle name="Normal 3 4 3 6 3" xfId="25500"/>
    <cellStyle name="Normal 3 4 3 7" xfId="21287"/>
    <cellStyle name="Normal 3 4 3 7 2" xfId="28965"/>
    <cellStyle name="Normal 3 4 3 8" xfId="27021"/>
    <cellStyle name="Normal 3 4 3 9" xfId="27715"/>
    <cellStyle name="Normal 3 4 4" xfId="14915"/>
    <cellStyle name="Normal 3 4 4 2" xfId="16197"/>
    <cellStyle name="Normal 3 4 4 2 2" xfId="18311"/>
    <cellStyle name="Normal 3 4 4 2 2 2" xfId="32707"/>
    <cellStyle name="Normal 3 4 4 2 2 3" xfId="25029"/>
    <cellStyle name="Normal 3 4 4 2 3" xfId="19564"/>
    <cellStyle name="Normal 3 4 4 2 3 2" xfId="33957"/>
    <cellStyle name="Normal 3 4 4 2 3 3" xfId="26279"/>
    <cellStyle name="Normal 3 4 4 2 4" xfId="22922"/>
    <cellStyle name="Normal 3 4 4 2 4 2" xfId="30600"/>
    <cellStyle name="Normal 3 4 4 2 5" xfId="28494"/>
    <cellStyle name="Normal 3 4 4 2 6" xfId="20816"/>
    <cellStyle name="Normal 3 4 4 3" xfId="15556"/>
    <cellStyle name="Normal 3 4 4 3 2" xfId="17686"/>
    <cellStyle name="Normal 3 4 4 3 2 2" xfId="32082"/>
    <cellStyle name="Normal 3 4 4 3 2 3" xfId="24404"/>
    <cellStyle name="Normal 3 4 4 3 3" xfId="29975"/>
    <cellStyle name="Normal 3 4 4 3 4" xfId="22297"/>
    <cellStyle name="Normal 3 4 4 4" xfId="17061"/>
    <cellStyle name="Normal 3 4 4 4 2" xfId="31457"/>
    <cellStyle name="Normal 3 4 4 4 3" xfId="23779"/>
    <cellStyle name="Normal 3 4 4 5" xfId="18939"/>
    <cellStyle name="Normal 3 4 4 5 2" xfId="33332"/>
    <cellStyle name="Normal 3 4 4 5 3" xfId="25654"/>
    <cellStyle name="Normal 3 4 4 6" xfId="21672"/>
    <cellStyle name="Normal 3 4 4 6 2" xfId="29350"/>
    <cellStyle name="Normal 3 4 4 7" xfId="27024"/>
    <cellStyle name="Normal 3 4 4 8" xfId="27869"/>
    <cellStyle name="Normal 3 4 4 9" xfId="20191"/>
    <cellStyle name="Normal 3 4 5" xfId="15159"/>
    <cellStyle name="Normal 3 4 5 2" xfId="16436"/>
    <cellStyle name="Normal 3 4 5 2 2" xfId="18550"/>
    <cellStyle name="Normal 3 4 5 2 2 2" xfId="32946"/>
    <cellStyle name="Normal 3 4 5 2 2 3" xfId="25268"/>
    <cellStyle name="Normal 3 4 5 2 3" xfId="19803"/>
    <cellStyle name="Normal 3 4 5 2 3 2" xfId="34196"/>
    <cellStyle name="Normal 3 4 5 2 3 3" xfId="26518"/>
    <cellStyle name="Normal 3 4 5 2 4" xfId="23161"/>
    <cellStyle name="Normal 3 4 5 2 4 2" xfId="30839"/>
    <cellStyle name="Normal 3 4 5 2 5" xfId="28733"/>
    <cellStyle name="Normal 3 4 5 2 6" xfId="21055"/>
    <cellStyle name="Normal 3 4 5 3" xfId="15795"/>
    <cellStyle name="Normal 3 4 5 3 2" xfId="17925"/>
    <cellStyle name="Normal 3 4 5 3 2 2" xfId="32321"/>
    <cellStyle name="Normal 3 4 5 3 2 3" xfId="24643"/>
    <cellStyle name="Normal 3 4 5 3 3" xfId="30214"/>
    <cellStyle name="Normal 3 4 5 3 4" xfId="22536"/>
    <cellStyle name="Normal 3 4 5 4" xfId="17300"/>
    <cellStyle name="Normal 3 4 5 4 2" xfId="31696"/>
    <cellStyle name="Normal 3 4 5 4 3" xfId="24018"/>
    <cellStyle name="Normal 3 4 5 5" xfId="19178"/>
    <cellStyle name="Normal 3 4 5 5 2" xfId="33571"/>
    <cellStyle name="Normal 3 4 5 5 3" xfId="25893"/>
    <cellStyle name="Normal 3 4 5 6" xfId="21911"/>
    <cellStyle name="Normal 3 4 5 6 2" xfId="29589"/>
    <cellStyle name="Normal 3 4 5 7" xfId="27025"/>
    <cellStyle name="Normal 3 4 5 8" xfId="28108"/>
    <cellStyle name="Normal 3 4 5 9" xfId="20430"/>
    <cellStyle name="Normal 3 4 6" xfId="4376"/>
    <cellStyle name="Normal 3 4 6 2" xfId="15929"/>
    <cellStyle name="Normal 3 4 6 2 2" xfId="18059"/>
    <cellStyle name="Normal 3 4 6 2 2 2" xfId="32455"/>
    <cellStyle name="Normal 3 4 6 2 2 3" xfId="24777"/>
    <cellStyle name="Normal 3 4 6 2 3" xfId="30348"/>
    <cellStyle name="Normal 3 4 6 2 4" xfId="22670"/>
    <cellStyle name="Normal 3 4 6 3" xfId="16820"/>
    <cellStyle name="Normal 3 4 6 3 2" xfId="31217"/>
    <cellStyle name="Normal 3 4 6 3 3" xfId="23539"/>
    <cellStyle name="Normal 3 4 6 4" xfId="19312"/>
    <cellStyle name="Normal 3 4 6 4 2" xfId="33705"/>
    <cellStyle name="Normal 3 4 6 4 3" xfId="26027"/>
    <cellStyle name="Normal 3 4 6 5" xfId="21432"/>
    <cellStyle name="Normal 3 4 6 5 2" xfId="29110"/>
    <cellStyle name="Normal 3 4 6 6" xfId="27026"/>
    <cellStyle name="Normal 3 4 6 7" xfId="28242"/>
    <cellStyle name="Normal 3 4 6 8" xfId="20564"/>
    <cellStyle name="Normal 3 4 7" xfId="15302"/>
    <cellStyle name="Normal 3 4 7 2" xfId="17434"/>
    <cellStyle name="Normal 3 4 7 2 2" xfId="31830"/>
    <cellStyle name="Normal 3 4 7 2 3" xfId="24152"/>
    <cellStyle name="Normal 3 4 7 3" xfId="29723"/>
    <cellStyle name="Normal 3 4 7 4" xfId="22045"/>
    <cellStyle name="Normal 3 4 8" xfId="16557"/>
    <cellStyle name="Normal 3 4 8 2" xfId="30954"/>
    <cellStyle name="Normal 3 4 8 3" xfId="23276"/>
    <cellStyle name="Normal 3 4 9" xfId="18685"/>
    <cellStyle name="Normal 3 4 9 2" xfId="33080"/>
    <cellStyle name="Normal 3 4 9 3" xfId="25402"/>
    <cellStyle name="Normal 30" xfId="16516"/>
    <cellStyle name="Normal 30 2" xfId="30918"/>
    <cellStyle name="Normal 30 3" xfId="23240"/>
    <cellStyle name="Normal 31" xfId="34275"/>
    <cellStyle name="Normal 4" xfId="51"/>
    <cellStyle name="Normal 4 10" xfId="15247"/>
    <cellStyle name="Normal 4 10 2" xfId="17379"/>
    <cellStyle name="Normal 4 10 2 2" xfId="31775"/>
    <cellStyle name="Normal 4 10 2 3" xfId="24097"/>
    <cellStyle name="Normal 4 10 3" xfId="29668"/>
    <cellStyle name="Normal 4 10 4" xfId="21990"/>
    <cellStyle name="Normal 4 11" xfId="16534"/>
    <cellStyle name="Normal 4 11 2" xfId="30931"/>
    <cellStyle name="Normal 4 11 3" xfId="23253"/>
    <cellStyle name="Normal 4 12" xfId="18630"/>
    <cellStyle name="Normal 4 12 2" xfId="33025"/>
    <cellStyle name="Normal 4 12 3" xfId="25347"/>
    <cellStyle name="Normal 4 13" xfId="21134"/>
    <cellStyle name="Normal 4 13 2" xfId="28812"/>
    <cellStyle name="Normal 4 14" xfId="26640"/>
    <cellStyle name="Normal 4 15" xfId="27562"/>
    <cellStyle name="Normal 4 16" xfId="19884"/>
    <cellStyle name="Normal 4 17" xfId="1329"/>
    <cellStyle name="Normal 4 2" xfId="1832"/>
    <cellStyle name="Normal 4 2 10" xfId="16537"/>
    <cellStyle name="Normal 4 2 10 2" xfId="30934"/>
    <cellStyle name="Normal 4 2 10 3" xfId="23256"/>
    <cellStyle name="Normal 4 2 11" xfId="18635"/>
    <cellStyle name="Normal 4 2 11 2" xfId="33030"/>
    <cellStyle name="Normal 4 2 11 3" xfId="25352"/>
    <cellStyle name="Normal 4 2 12" xfId="21137"/>
    <cellStyle name="Normal 4 2 12 2" xfId="28815"/>
    <cellStyle name="Normal 4 2 13" xfId="27027"/>
    <cellStyle name="Normal 4 2 14" xfId="27567"/>
    <cellStyle name="Normal 4 2 15" xfId="19889"/>
    <cellStyle name="Normal 4 2 2" xfId="1840"/>
    <cellStyle name="Normal 4 2 2 10" xfId="27028"/>
    <cellStyle name="Normal 4 2 2 11" xfId="27581"/>
    <cellStyle name="Normal 4 2 2 12" xfId="19903"/>
    <cellStyle name="Normal 4 2 2 2" xfId="4032"/>
    <cellStyle name="Normal 4 2 2 2 10" xfId="19979"/>
    <cellStyle name="Normal 4 2 2 2 2" xfId="4261"/>
    <cellStyle name="Normal 4 2 2 2 2 2" xfId="14959"/>
    <cellStyle name="Normal 4 2 2 2 2 2 2" xfId="16241"/>
    <cellStyle name="Normal 4 2 2 2 2 2 2 2" xfId="18355"/>
    <cellStyle name="Normal 4 2 2 2 2 2 2 2 2" xfId="32751"/>
    <cellStyle name="Normal 4 2 2 2 2 2 2 2 3" xfId="25073"/>
    <cellStyle name="Normal 4 2 2 2 2 2 2 3" xfId="30644"/>
    <cellStyle name="Normal 4 2 2 2 2 2 2 4" xfId="22966"/>
    <cellStyle name="Normal 4 2 2 2 2 2 3" xfId="17105"/>
    <cellStyle name="Normal 4 2 2 2 2 2 3 2" xfId="31501"/>
    <cellStyle name="Normal 4 2 2 2 2 2 3 3" xfId="23823"/>
    <cellStyle name="Normal 4 2 2 2 2 2 4" xfId="19608"/>
    <cellStyle name="Normal 4 2 2 2 2 2 4 2" xfId="34001"/>
    <cellStyle name="Normal 4 2 2 2 2 2 4 3" xfId="26323"/>
    <cellStyle name="Normal 4 2 2 2 2 2 5" xfId="21716"/>
    <cellStyle name="Normal 4 2 2 2 2 2 5 2" xfId="29394"/>
    <cellStyle name="Normal 4 2 2 2 2 2 6" xfId="27031"/>
    <cellStyle name="Normal 4 2 2 2 2 2 7" xfId="28538"/>
    <cellStyle name="Normal 4 2 2 2 2 2 8" xfId="20860"/>
    <cellStyle name="Normal 4 2 2 2 2 3" xfId="15600"/>
    <cellStyle name="Normal 4 2 2 2 2 3 2" xfId="17730"/>
    <cellStyle name="Normal 4 2 2 2 2 3 2 2" xfId="32126"/>
    <cellStyle name="Normal 4 2 2 2 2 3 2 3" xfId="24448"/>
    <cellStyle name="Normal 4 2 2 2 2 3 3" xfId="30019"/>
    <cellStyle name="Normal 4 2 2 2 2 3 4" xfId="22341"/>
    <cellStyle name="Normal 4 2 2 2 2 4" xfId="16727"/>
    <cellStyle name="Normal 4 2 2 2 2 4 2" xfId="31124"/>
    <cellStyle name="Normal 4 2 2 2 2 4 3" xfId="23446"/>
    <cellStyle name="Normal 4 2 2 2 2 5" xfId="18983"/>
    <cellStyle name="Normal 4 2 2 2 2 5 2" xfId="33376"/>
    <cellStyle name="Normal 4 2 2 2 2 5 3" xfId="25698"/>
    <cellStyle name="Normal 4 2 2 2 2 6" xfId="21327"/>
    <cellStyle name="Normal 4 2 2 2 2 6 2" xfId="29005"/>
    <cellStyle name="Normal 4 2 2 2 2 7" xfId="27030"/>
    <cellStyle name="Normal 4 2 2 2 2 8" xfId="27913"/>
    <cellStyle name="Normal 4 2 2 2 2 9" xfId="20235"/>
    <cellStyle name="Normal 4 2 2 2 3" xfId="4416"/>
    <cellStyle name="Normal 4 2 2 2 3 2" xfId="15969"/>
    <cellStyle name="Normal 4 2 2 2 3 2 2" xfId="18099"/>
    <cellStyle name="Normal 4 2 2 2 3 2 2 2" xfId="32495"/>
    <cellStyle name="Normal 4 2 2 2 3 2 2 3" xfId="24817"/>
    <cellStyle name="Normal 4 2 2 2 3 2 3" xfId="30388"/>
    <cellStyle name="Normal 4 2 2 2 3 2 4" xfId="22710"/>
    <cellStyle name="Normal 4 2 2 2 3 3" xfId="16860"/>
    <cellStyle name="Normal 4 2 2 2 3 3 2" xfId="31257"/>
    <cellStyle name="Normal 4 2 2 2 3 3 3" xfId="23579"/>
    <cellStyle name="Normal 4 2 2 2 3 4" xfId="19352"/>
    <cellStyle name="Normal 4 2 2 2 3 4 2" xfId="33745"/>
    <cellStyle name="Normal 4 2 2 2 3 4 3" xfId="26067"/>
    <cellStyle name="Normal 4 2 2 2 3 5" xfId="21472"/>
    <cellStyle name="Normal 4 2 2 2 3 5 2" xfId="29150"/>
    <cellStyle name="Normal 4 2 2 2 3 6" xfId="27032"/>
    <cellStyle name="Normal 4 2 2 2 3 7" xfId="28282"/>
    <cellStyle name="Normal 4 2 2 2 3 8" xfId="20604"/>
    <cellStyle name="Normal 4 2 2 2 4" xfId="15342"/>
    <cellStyle name="Normal 4 2 2 2 4 2" xfId="17474"/>
    <cellStyle name="Normal 4 2 2 2 4 2 2" xfId="31870"/>
    <cellStyle name="Normal 4 2 2 2 4 2 3" xfId="24192"/>
    <cellStyle name="Normal 4 2 2 2 4 3" xfId="29763"/>
    <cellStyle name="Normal 4 2 2 2 4 4" xfId="22085"/>
    <cellStyle name="Normal 4 2 2 2 5" xfId="16597"/>
    <cellStyle name="Normal 4 2 2 2 5 2" xfId="30994"/>
    <cellStyle name="Normal 4 2 2 2 5 3" xfId="23316"/>
    <cellStyle name="Normal 4 2 2 2 6" xfId="18725"/>
    <cellStyle name="Normal 4 2 2 2 6 2" xfId="33120"/>
    <cellStyle name="Normal 4 2 2 2 6 3" xfId="25442"/>
    <cellStyle name="Normal 4 2 2 2 7" xfId="21197"/>
    <cellStyle name="Normal 4 2 2 2 7 2" xfId="28875"/>
    <cellStyle name="Normal 4 2 2 2 8" xfId="27029"/>
    <cellStyle name="Normal 4 2 2 2 9" xfId="27657"/>
    <cellStyle name="Normal 4 2 2 3" xfId="4194"/>
    <cellStyle name="Normal 4 2 2 3 10" xfId="19927"/>
    <cellStyle name="Normal 4 2 2 3 2" xfId="14903"/>
    <cellStyle name="Normal 4 2 2 3 2 2" xfId="16185"/>
    <cellStyle name="Normal 4 2 2 3 2 2 2" xfId="18299"/>
    <cellStyle name="Normal 4 2 2 3 2 2 2 2" xfId="32695"/>
    <cellStyle name="Normal 4 2 2 3 2 2 2 3" xfId="25017"/>
    <cellStyle name="Normal 4 2 2 3 2 2 3" xfId="19552"/>
    <cellStyle name="Normal 4 2 2 3 2 2 3 2" xfId="33945"/>
    <cellStyle name="Normal 4 2 2 3 2 2 3 3" xfId="26267"/>
    <cellStyle name="Normal 4 2 2 3 2 2 4" xfId="22910"/>
    <cellStyle name="Normal 4 2 2 3 2 2 4 2" xfId="30588"/>
    <cellStyle name="Normal 4 2 2 3 2 2 5" xfId="28482"/>
    <cellStyle name="Normal 4 2 2 3 2 2 6" xfId="20804"/>
    <cellStyle name="Normal 4 2 2 3 2 3" xfId="15544"/>
    <cellStyle name="Normal 4 2 2 3 2 3 2" xfId="17674"/>
    <cellStyle name="Normal 4 2 2 3 2 3 2 2" xfId="32070"/>
    <cellStyle name="Normal 4 2 2 3 2 3 2 3" xfId="24392"/>
    <cellStyle name="Normal 4 2 2 3 2 3 3" xfId="29963"/>
    <cellStyle name="Normal 4 2 2 3 2 3 4" xfId="22285"/>
    <cellStyle name="Normal 4 2 2 3 2 4" xfId="17049"/>
    <cellStyle name="Normal 4 2 2 3 2 4 2" xfId="31445"/>
    <cellStyle name="Normal 4 2 2 3 2 4 3" xfId="23767"/>
    <cellStyle name="Normal 4 2 2 3 2 5" xfId="18927"/>
    <cellStyle name="Normal 4 2 2 3 2 5 2" xfId="33320"/>
    <cellStyle name="Normal 4 2 2 3 2 5 3" xfId="25642"/>
    <cellStyle name="Normal 4 2 2 3 2 6" xfId="21660"/>
    <cellStyle name="Normal 4 2 2 3 2 6 2" xfId="29338"/>
    <cellStyle name="Normal 4 2 2 3 2 7" xfId="27034"/>
    <cellStyle name="Normal 4 2 2 3 2 8" xfId="27857"/>
    <cellStyle name="Normal 4 2 2 3 2 9" xfId="20179"/>
    <cellStyle name="Normal 4 2 2 3 3" xfId="4364"/>
    <cellStyle name="Normal 4 2 2 3 3 2" xfId="15917"/>
    <cellStyle name="Normal 4 2 2 3 3 2 2" xfId="18047"/>
    <cellStyle name="Normal 4 2 2 3 3 2 2 2" xfId="32443"/>
    <cellStyle name="Normal 4 2 2 3 3 2 2 3" xfId="24765"/>
    <cellStyle name="Normal 4 2 2 3 3 2 3" xfId="30336"/>
    <cellStyle name="Normal 4 2 2 3 3 2 4" xfId="22658"/>
    <cellStyle name="Normal 4 2 2 3 3 3" xfId="16808"/>
    <cellStyle name="Normal 4 2 2 3 3 3 2" xfId="31205"/>
    <cellStyle name="Normal 4 2 2 3 3 3 3" xfId="23527"/>
    <cellStyle name="Normal 4 2 2 3 3 4" xfId="19300"/>
    <cellStyle name="Normal 4 2 2 3 3 4 2" xfId="33693"/>
    <cellStyle name="Normal 4 2 2 3 3 4 3" xfId="26015"/>
    <cellStyle name="Normal 4 2 2 3 3 5" xfId="21420"/>
    <cellStyle name="Normal 4 2 2 3 3 5 2" xfId="29098"/>
    <cellStyle name="Normal 4 2 2 3 3 6" xfId="27035"/>
    <cellStyle name="Normal 4 2 2 3 3 7" xfId="28230"/>
    <cellStyle name="Normal 4 2 2 3 3 8" xfId="20552"/>
    <cellStyle name="Normal 4 2 2 3 4" xfId="15290"/>
    <cellStyle name="Normal 4 2 2 3 4 2" xfId="17422"/>
    <cellStyle name="Normal 4 2 2 3 4 2 2" xfId="31818"/>
    <cellStyle name="Normal 4 2 2 3 4 2 3" xfId="24140"/>
    <cellStyle name="Normal 4 2 2 3 4 3" xfId="29711"/>
    <cellStyle name="Normal 4 2 2 3 4 4" xfId="22033"/>
    <cellStyle name="Normal 4 2 2 3 5" xfId="16675"/>
    <cellStyle name="Normal 4 2 2 3 5 2" xfId="31072"/>
    <cellStyle name="Normal 4 2 2 3 5 3" xfId="23394"/>
    <cellStyle name="Normal 4 2 2 3 6" xfId="18673"/>
    <cellStyle name="Normal 4 2 2 3 6 2" xfId="33068"/>
    <cellStyle name="Normal 4 2 2 3 6 3" xfId="25390"/>
    <cellStyle name="Normal 4 2 2 3 7" xfId="21275"/>
    <cellStyle name="Normal 4 2 2 3 7 2" xfId="28953"/>
    <cellStyle name="Normal 4 2 2 3 8" xfId="27033"/>
    <cellStyle name="Normal 4 2 2 3 9" xfId="27605"/>
    <cellStyle name="Normal 4 2 2 4" xfId="4170"/>
    <cellStyle name="Normal 4 2 2 4 2" xfId="14879"/>
    <cellStyle name="Normal 4 2 2 4 2 2" xfId="16161"/>
    <cellStyle name="Normal 4 2 2 4 2 2 2" xfId="18275"/>
    <cellStyle name="Normal 4 2 2 4 2 2 2 2" xfId="32671"/>
    <cellStyle name="Normal 4 2 2 4 2 2 2 3" xfId="24993"/>
    <cellStyle name="Normal 4 2 2 4 2 2 3" xfId="30564"/>
    <cellStyle name="Normal 4 2 2 4 2 2 4" xfId="22886"/>
    <cellStyle name="Normal 4 2 2 4 2 3" xfId="17025"/>
    <cellStyle name="Normal 4 2 2 4 2 3 2" xfId="31421"/>
    <cellStyle name="Normal 4 2 2 4 2 3 3" xfId="23743"/>
    <cellStyle name="Normal 4 2 2 4 2 4" xfId="19528"/>
    <cellStyle name="Normal 4 2 2 4 2 4 2" xfId="33921"/>
    <cellStyle name="Normal 4 2 2 4 2 4 3" xfId="26243"/>
    <cellStyle name="Normal 4 2 2 4 2 5" xfId="21636"/>
    <cellStyle name="Normal 4 2 2 4 2 5 2" xfId="29314"/>
    <cellStyle name="Normal 4 2 2 4 2 6" xfId="27037"/>
    <cellStyle name="Normal 4 2 2 4 2 7" xfId="28458"/>
    <cellStyle name="Normal 4 2 2 4 2 8" xfId="20780"/>
    <cellStyle name="Normal 4 2 2 4 3" xfId="15520"/>
    <cellStyle name="Normal 4 2 2 4 3 2" xfId="17650"/>
    <cellStyle name="Normal 4 2 2 4 3 2 2" xfId="32046"/>
    <cellStyle name="Normal 4 2 2 4 3 2 3" xfId="24368"/>
    <cellStyle name="Normal 4 2 2 4 3 3" xfId="29939"/>
    <cellStyle name="Normal 4 2 2 4 3 4" xfId="22261"/>
    <cellStyle name="Normal 4 2 2 4 4" xfId="16651"/>
    <cellStyle name="Normal 4 2 2 4 4 2" xfId="31048"/>
    <cellStyle name="Normal 4 2 2 4 4 3" xfId="23370"/>
    <cellStyle name="Normal 4 2 2 4 5" xfId="18903"/>
    <cellStyle name="Normal 4 2 2 4 5 2" xfId="33296"/>
    <cellStyle name="Normal 4 2 2 4 5 3" xfId="25618"/>
    <cellStyle name="Normal 4 2 2 4 6" xfId="21251"/>
    <cellStyle name="Normal 4 2 2 4 6 2" xfId="28929"/>
    <cellStyle name="Normal 4 2 2 4 7" xfId="27036"/>
    <cellStyle name="Normal 4 2 2 4 8" xfId="27833"/>
    <cellStyle name="Normal 4 2 2 4 9" xfId="20155"/>
    <cellStyle name="Normal 4 2 2 5" xfId="4340"/>
    <cellStyle name="Normal 4 2 2 5 2" xfId="15893"/>
    <cellStyle name="Normal 4 2 2 5 2 2" xfId="18023"/>
    <cellStyle name="Normal 4 2 2 5 2 2 2" xfId="32419"/>
    <cellStyle name="Normal 4 2 2 5 2 2 3" xfId="24741"/>
    <cellStyle name="Normal 4 2 2 5 2 3" xfId="30312"/>
    <cellStyle name="Normal 4 2 2 5 2 4" xfId="22634"/>
    <cellStyle name="Normal 4 2 2 5 3" xfId="16784"/>
    <cellStyle name="Normal 4 2 2 5 3 2" xfId="31181"/>
    <cellStyle name="Normal 4 2 2 5 3 3" xfId="23503"/>
    <cellStyle name="Normal 4 2 2 5 4" xfId="19276"/>
    <cellStyle name="Normal 4 2 2 5 4 2" xfId="33669"/>
    <cellStyle name="Normal 4 2 2 5 4 3" xfId="25991"/>
    <cellStyle name="Normal 4 2 2 5 5" xfId="21396"/>
    <cellStyle name="Normal 4 2 2 5 5 2" xfId="29074"/>
    <cellStyle name="Normal 4 2 2 5 6" xfId="27038"/>
    <cellStyle name="Normal 4 2 2 5 7" xfId="28206"/>
    <cellStyle name="Normal 4 2 2 5 8" xfId="20528"/>
    <cellStyle name="Normal 4 2 2 6" xfId="15266"/>
    <cellStyle name="Normal 4 2 2 6 2" xfId="17398"/>
    <cellStyle name="Normal 4 2 2 6 2 2" xfId="31794"/>
    <cellStyle name="Normal 4 2 2 6 2 3" xfId="24116"/>
    <cellStyle name="Normal 4 2 2 6 3" xfId="29687"/>
    <cellStyle name="Normal 4 2 2 6 4" xfId="22009"/>
    <cellStyle name="Normal 4 2 2 7" xfId="16545"/>
    <cellStyle name="Normal 4 2 2 7 2" xfId="30942"/>
    <cellStyle name="Normal 4 2 2 7 3" xfId="23264"/>
    <cellStyle name="Normal 4 2 2 8" xfId="18649"/>
    <cellStyle name="Normal 4 2 2 8 2" xfId="33044"/>
    <cellStyle name="Normal 4 2 2 8 3" xfId="25366"/>
    <cellStyle name="Normal 4 2 2 9" xfId="21145"/>
    <cellStyle name="Normal 4 2 2 9 2" xfId="28823"/>
    <cellStyle name="Normal 4 2 3" xfId="1848"/>
    <cellStyle name="Normal 4 2 3 10" xfId="27039"/>
    <cellStyle name="Normal 4 2 3 11" xfId="27589"/>
    <cellStyle name="Normal 4 2 3 12" xfId="19911"/>
    <cellStyle name="Normal 4 2 3 2" xfId="4040"/>
    <cellStyle name="Normal 4 2 3 2 10" xfId="19987"/>
    <cellStyle name="Normal 4 2 3 2 2" xfId="4269"/>
    <cellStyle name="Normal 4 2 3 2 2 2" xfId="14967"/>
    <cellStyle name="Normal 4 2 3 2 2 2 2" xfId="16249"/>
    <cellStyle name="Normal 4 2 3 2 2 2 2 2" xfId="18363"/>
    <cellStyle name="Normal 4 2 3 2 2 2 2 2 2" xfId="32759"/>
    <cellStyle name="Normal 4 2 3 2 2 2 2 2 3" xfId="25081"/>
    <cellStyle name="Normal 4 2 3 2 2 2 2 3" xfId="30652"/>
    <cellStyle name="Normal 4 2 3 2 2 2 2 4" xfId="22974"/>
    <cellStyle name="Normal 4 2 3 2 2 2 3" xfId="17113"/>
    <cellStyle name="Normal 4 2 3 2 2 2 3 2" xfId="31509"/>
    <cellStyle name="Normal 4 2 3 2 2 2 3 3" xfId="23831"/>
    <cellStyle name="Normal 4 2 3 2 2 2 4" xfId="19616"/>
    <cellStyle name="Normal 4 2 3 2 2 2 4 2" xfId="34009"/>
    <cellStyle name="Normal 4 2 3 2 2 2 4 3" xfId="26331"/>
    <cellStyle name="Normal 4 2 3 2 2 2 5" xfId="21724"/>
    <cellStyle name="Normal 4 2 3 2 2 2 5 2" xfId="29402"/>
    <cellStyle name="Normal 4 2 3 2 2 2 6" xfId="27042"/>
    <cellStyle name="Normal 4 2 3 2 2 2 7" xfId="28546"/>
    <cellStyle name="Normal 4 2 3 2 2 2 8" xfId="20868"/>
    <cellStyle name="Normal 4 2 3 2 2 3" xfId="15608"/>
    <cellStyle name="Normal 4 2 3 2 2 3 2" xfId="17738"/>
    <cellStyle name="Normal 4 2 3 2 2 3 2 2" xfId="32134"/>
    <cellStyle name="Normal 4 2 3 2 2 3 2 3" xfId="24456"/>
    <cellStyle name="Normal 4 2 3 2 2 3 3" xfId="30027"/>
    <cellStyle name="Normal 4 2 3 2 2 3 4" xfId="22349"/>
    <cellStyle name="Normal 4 2 3 2 2 4" xfId="16735"/>
    <cellStyle name="Normal 4 2 3 2 2 4 2" xfId="31132"/>
    <cellStyle name="Normal 4 2 3 2 2 4 3" xfId="23454"/>
    <cellStyle name="Normal 4 2 3 2 2 5" xfId="18991"/>
    <cellStyle name="Normal 4 2 3 2 2 5 2" xfId="33384"/>
    <cellStyle name="Normal 4 2 3 2 2 5 3" xfId="25706"/>
    <cellStyle name="Normal 4 2 3 2 2 6" xfId="21335"/>
    <cellStyle name="Normal 4 2 3 2 2 6 2" xfId="29013"/>
    <cellStyle name="Normal 4 2 3 2 2 7" xfId="27041"/>
    <cellStyle name="Normal 4 2 3 2 2 8" xfId="27921"/>
    <cellStyle name="Normal 4 2 3 2 2 9" xfId="20243"/>
    <cellStyle name="Normal 4 2 3 2 3" xfId="4424"/>
    <cellStyle name="Normal 4 2 3 2 3 2" xfId="15977"/>
    <cellStyle name="Normal 4 2 3 2 3 2 2" xfId="18107"/>
    <cellStyle name="Normal 4 2 3 2 3 2 2 2" xfId="32503"/>
    <cellStyle name="Normal 4 2 3 2 3 2 2 3" xfId="24825"/>
    <cellStyle name="Normal 4 2 3 2 3 2 3" xfId="30396"/>
    <cellStyle name="Normal 4 2 3 2 3 2 4" xfId="22718"/>
    <cellStyle name="Normal 4 2 3 2 3 3" xfId="16868"/>
    <cellStyle name="Normal 4 2 3 2 3 3 2" xfId="31265"/>
    <cellStyle name="Normal 4 2 3 2 3 3 3" xfId="23587"/>
    <cellStyle name="Normal 4 2 3 2 3 4" xfId="19360"/>
    <cellStyle name="Normal 4 2 3 2 3 4 2" xfId="33753"/>
    <cellStyle name="Normal 4 2 3 2 3 4 3" xfId="26075"/>
    <cellStyle name="Normal 4 2 3 2 3 5" xfId="21480"/>
    <cellStyle name="Normal 4 2 3 2 3 5 2" xfId="29158"/>
    <cellStyle name="Normal 4 2 3 2 3 6" xfId="27043"/>
    <cellStyle name="Normal 4 2 3 2 3 7" xfId="28290"/>
    <cellStyle name="Normal 4 2 3 2 3 8" xfId="20612"/>
    <cellStyle name="Normal 4 2 3 2 4" xfId="15350"/>
    <cellStyle name="Normal 4 2 3 2 4 2" xfId="17482"/>
    <cellStyle name="Normal 4 2 3 2 4 2 2" xfId="31878"/>
    <cellStyle name="Normal 4 2 3 2 4 2 3" xfId="24200"/>
    <cellStyle name="Normal 4 2 3 2 4 3" xfId="29771"/>
    <cellStyle name="Normal 4 2 3 2 4 4" xfId="22093"/>
    <cellStyle name="Normal 4 2 3 2 5" xfId="16605"/>
    <cellStyle name="Normal 4 2 3 2 5 2" xfId="31002"/>
    <cellStyle name="Normal 4 2 3 2 5 3" xfId="23324"/>
    <cellStyle name="Normal 4 2 3 2 6" xfId="18733"/>
    <cellStyle name="Normal 4 2 3 2 6 2" xfId="33128"/>
    <cellStyle name="Normal 4 2 3 2 6 3" xfId="25450"/>
    <cellStyle name="Normal 4 2 3 2 7" xfId="21205"/>
    <cellStyle name="Normal 4 2 3 2 7 2" xfId="28883"/>
    <cellStyle name="Normal 4 2 3 2 8" xfId="27040"/>
    <cellStyle name="Normal 4 2 3 2 9" xfId="27665"/>
    <cellStyle name="Normal 4 2 3 3" xfId="4202"/>
    <cellStyle name="Normal 4 2 3 3 10" xfId="19935"/>
    <cellStyle name="Normal 4 2 3 3 2" xfId="14911"/>
    <cellStyle name="Normal 4 2 3 3 2 2" xfId="16193"/>
    <cellStyle name="Normal 4 2 3 3 2 2 2" xfId="18307"/>
    <cellStyle name="Normal 4 2 3 3 2 2 2 2" xfId="32703"/>
    <cellStyle name="Normal 4 2 3 3 2 2 2 3" xfId="25025"/>
    <cellStyle name="Normal 4 2 3 3 2 2 3" xfId="19560"/>
    <cellStyle name="Normal 4 2 3 3 2 2 3 2" xfId="33953"/>
    <cellStyle name="Normal 4 2 3 3 2 2 3 3" xfId="26275"/>
    <cellStyle name="Normal 4 2 3 3 2 2 4" xfId="22918"/>
    <cellStyle name="Normal 4 2 3 3 2 2 4 2" xfId="30596"/>
    <cellStyle name="Normal 4 2 3 3 2 2 5" xfId="28490"/>
    <cellStyle name="Normal 4 2 3 3 2 2 6" xfId="20812"/>
    <cellStyle name="Normal 4 2 3 3 2 3" xfId="15552"/>
    <cellStyle name="Normal 4 2 3 3 2 3 2" xfId="17682"/>
    <cellStyle name="Normal 4 2 3 3 2 3 2 2" xfId="32078"/>
    <cellStyle name="Normal 4 2 3 3 2 3 2 3" xfId="24400"/>
    <cellStyle name="Normal 4 2 3 3 2 3 3" xfId="29971"/>
    <cellStyle name="Normal 4 2 3 3 2 3 4" xfId="22293"/>
    <cellStyle name="Normal 4 2 3 3 2 4" xfId="17057"/>
    <cellStyle name="Normal 4 2 3 3 2 4 2" xfId="31453"/>
    <cellStyle name="Normal 4 2 3 3 2 4 3" xfId="23775"/>
    <cellStyle name="Normal 4 2 3 3 2 5" xfId="18935"/>
    <cellStyle name="Normal 4 2 3 3 2 5 2" xfId="33328"/>
    <cellStyle name="Normal 4 2 3 3 2 5 3" xfId="25650"/>
    <cellStyle name="Normal 4 2 3 3 2 6" xfId="21668"/>
    <cellStyle name="Normal 4 2 3 3 2 6 2" xfId="29346"/>
    <cellStyle name="Normal 4 2 3 3 2 7" xfId="27045"/>
    <cellStyle name="Normal 4 2 3 3 2 8" xfId="27865"/>
    <cellStyle name="Normal 4 2 3 3 2 9" xfId="20187"/>
    <cellStyle name="Normal 4 2 3 3 3" xfId="4372"/>
    <cellStyle name="Normal 4 2 3 3 3 2" xfId="15925"/>
    <cellStyle name="Normal 4 2 3 3 3 2 2" xfId="18055"/>
    <cellStyle name="Normal 4 2 3 3 3 2 2 2" xfId="32451"/>
    <cellStyle name="Normal 4 2 3 3 3 2 2 3" xfId="24773"/>
    <cellStyle name="Normal 4 2 3 3 3 2 3" xfId="30344"/>
    <cellStyle name="Normal 4 2 3 3 3 2 4" xfId="22666"/>
    <cellStyle name="Normal 4 2 3 3 3 3" xfId="16816"/>
    <cellStyle name="Normal 4 2 3 3 3 3 2" xfId="31213"/>
    <cellStyle name="Normal 4 2 3 3 3 3 3" xfId="23535"/>
    <cellStyle name="Normal 4 2 3 3 3 4" xfId="19308"/>
    <cellStyle name="Normal 4 2 3 3 3 4 2" xfId="33701"/>
    <cellStyle name="Normal 4 2 3 3 3 4 3" xfId="26023"/>
    <cellStyle name="Normal 4 2 3 3 3 5" xfId="21428"/>
    <cellStyle name="Normal 4 2 3 3 3 5 2" xfId="29106"/>
    <cellStyle name="Normal 4 2 3 3 3 6" xfId="27046"/>
    <cellStyle name="Normal 4 2 3 3 3 7" xfId="28238"/>
    <cellStyle name="Normal 4 2 3 3 3 8" xfId="20560"/>
    <cellStyle name="Normal 4 2 3 3 4" xfId="15298"/>
    <cellStyle name="Normal 4 2 3 3 4 2" xfId="17430"/>
    <cellStyle name="Normal 4 2 3 3 4 2 2" xfId="31826"/>
    <cellStyle name="Normal 4 2 3 3 4 2 3" xfId="24148"/>
    <cellStyle name="Normal 4 2 3 3 4 3" xfId="29719"/>
    <cellStyle name="Normal 4 2 3 3 4 4" xfId="22041"/>
    <cellStyle name="Normal 4 2 3 3 5" xfId="16683"/>
    <cellStyle name="Normal 4 2 3 3 5 2" xfId="31080"/>
    <cellStyle name="Normal 4 2 3 3 5 3" xfId="23402"/>
    <cellStyle name="Normal 4 2 3 3 6" xfId="18681"/>
    <cellStyle name="Normal 4 2 3 3 6 2" xfId="33076"/>
    <cellStyle name="Normal 4 2 3 3 6 3" xfId="25398"/>
    <cellStyle name="Normal 4 2 3 3 7" xfId="21283"/>
    <cellStyle name="Normal 4 2 3 3 7 2" xfId="28961"/>
    <cellStyle name="Normal 4 2 3 3 8" xfId="27044"/>
    <cellStyle name="Normal 4 2 3 3 9" xfId="27613"/>
    <cellStyle name="Normal 4 2 3 4" xfId="4178"/>
    <cellStyle name="Normal 4 2 3 4 2" xfId="14887"/>
    <cellStyle name="Normal 4 2 3 4 2 2" xfId="16169"/>
    <cellStyle name="Normal 4 2 3 4 2 2 2" xfId="18283"/>
    <cellStyle name="Normal 4 2 3 4 2 2 2 2" xfId="32679"/>
    <cellStyle name="Normal 4 2 3 4 2 2 2 3" xfId="25001"/>
    <cellStyle name="Normal 4 2 3 4 2 2 3" xfId="30572"/>
    <cellStyle name="Normal 4 2 3 4 2 2 4" xfId="22894"/>
    <cellStyle name="Normal 4 2 3 4 2 3" xfId="17033"/>
    <cellStyle name="Normal 4 2 3 4 2 3 2" xfId="31429"/>
    <cellStyle name="Normal 4 2 3 4 2 3 3" xfId="23751"/>
    <cellStyle name="Normal 4 2 3 4 2 4" xfId="19536"/>
    <cellStyle name="Normal 4 2 3 4 2 4 2" xfId="33929"/>
    <cellStyle name="Normal 4 2 3 4 2 4 3" xfId="26251"/>
    <cellStyle name="Normal 4 2 3 4 2 5" xfId="21644"/>
    <cellStyle name="Normal 4 2 3 4 2 5 2" xfId="29322"/>
    <cellStyle name="Normal 4 2 3 4 2 6" xfId="27048"/>
    <cellStyle name="Normal 4 2 3 4 2 7" xfId="28466"/>
    <cellStyle name="Normal 4 2 3 4 2 8" xfId="20788"/>
    <cellStyle name="Normal 4 2 3 4 3" xfId="15528"/>
    <cellStyle name="Normal 4 2 3 4 3 2" xfId="17658"/>
    <cellStyle name="Normal 4 2 3 4 3 2 2" xfId="32054"/>
    <cellStyle name="Normal 4 2 3 4 3 2 3" xfId="24376"/>
    <cellStyle name="Normal 4 2 3 4 3 3" xfId="29947"/>
    <cellStyle name="Normal 4 2 3 4 3 4" xfId="22269"/>
    <cellStyle name="Normal 4 2 3 4 4" xfId="16659"/>
    <cellStyle name="Normal 4 2 3 4 4 2" xfId="31056"/>
    <cellStyle name="Normal 4 2 3 4 4 3" xfId="23378"/>
    <cellStyle name="Normal 4 2 3 4 5" xfId="18911"/>
    <cellStyle name="Normal 4 2 3 4 5 2" xfId="33304"/>
    <cellStyle name="Normal 4 2 3 4 5 3" xfId="25626"/>
    <cellStyle name="Normal 4 2 3 4 6" xfId="21259"/>
    <cellStyle name="Normal 4 2 3 4 6 2" xfId="28937"/>
    <cellStyle name="Normal 4 2 3 4 7" xfId="27047"/>
    <cellStyle name="Normal 4 2 3 4 8" xfId="27841"/>
    <cellStyle name="Normal 4 2 3 4 9" xfId="20163"/>
    <cellStyle name="Normal 4 2 3 5" xfId="4348"/>
    <cellStyle name="Normal 4 2 3 5 2" xfId="15901"/>
    <cellStyle name="Normal 4 2 3 5 2 2" xfId="18031"/>
    <cellStyle name="Normal 4 2 3 5 2 2 2" xfId="32427"/>
    <cellStyle name="Normal 4 2 3 5 2 2 3" xfId="24749"/>
    <cellStyle name="Normal 4 2 3 5 2 3" xfId="30320"/>
    <cellStyle name="Normal 4 2 3 5 2 4" xfId="22642"/>
    <cellStyle name="Normal 4 2 3 5 3" xfId="16792"/>
    <cellStyle name="Normal 4 2 3 5 3 2" xfId="31189"/>
    <cellStyle name="Normal 4 2 3 5 3 3" xfId="23511"/>
    <cellStyle name="Normal 4 2 3 5 4" xfId="19284"/>
    <cellStyle name="Normal 4 2 3 5 4 2" xfId="33677"/>
    <cellStyle name="Normal 4 2 3 5 4 3" xfId="25999"/>
    <cellStyle name="Normal 4 2 3 5 5" xfId="21404"/>
    <cellStyle name="Normal 4 2 3 5 5 2" xfId="29082"/>
    <cellStyle name="Normal 4 2 3 5 6" xfId="27049"/>
    <cellStyle name="Normal 4 2 3 5 7" xfId="28214"/>
    <cellStyle name="Normal 4 2 3 5 8" xfId="20536"/>
    <cellStyle name="Normal 4 2 3 6" xfId="15274"/>
    <cellStyle name="Normal 4 2 3 6 2" xfId="17406"/>
    <cellStyle name="Normal 4 2 3 6 2 2" xfId="31802"/>
    <cellStyle name="Normal 4 2 3 6 2 3" xfId="24124"/>
    <cellStyle name="Normal 4 2 3 6 3" xfId="29695"/>
    <cellStyle name="Normal 4 2 3 6 4" xfId="22017"/>
    <cellStyle name="Normal 4 2 3 7" xfId="16553"/>
    <cellStyle name="Normal 4 2 3 7 2" xfId="30950"/>
    <cellStyle name="Normal 4 2 3 7 3" xfId="23272"/>
    <cellStyle name="Normal 4 2 3 8" xfId="18657"/>
    <cellStyle name="Normal 4 2 3 8 2" xfId="33052"/>
    <cellStyle name="Normal 4 2 3 8 3" xfId="25374"/>
    <cellStyle name="Normal 4 2 3 9" xfId="21153"/>
    <cellStyle name="Normal 4 2 3 9 2" xfId="28831"/>
    <cellStyle name="Normal 4 2 4" xfId="2056"/>
    <cellStyle name="Normal 4 2 4 2" xfId="4024"/>
    <cellStyle name="Normal 4 2 4 2 10" xfId="19971"/>
    <cellStyle name="Normal 4 2 4 2 2" xfId="4253"/>
    <cellStyle name="Normal 4 2 4 2 2 2" xfId="14951"/>
    <cellStyle name="Normal 4 2 4 2 2 2 2" xfId="16233"/>
    <cellStyle name="Normal 4 2 4 2 2 2 2 2" xfId="18347"/>
    <cellStyle name="Normal 4 2 4 2 2 2 2 2 2" xfId="32743"/>
    <cellStyle name="Normal 4 2 4 2 2 2 2 2 3" xfId="25065"/>
    <cellStyle name="Normal 4 2 4 2 2 2 2 3" xfId="30636"/>
    <cellStyle name="Normal 4 2 4 2 2 2 2 4" xfId="22958"/>
    <cellStyle name="Normal 4 2 4 2 2 2 3" xfId="17097"/>
    <cellStyle name="Normal 4 2 4 2 2 2 3 2" xfId="31493"/>
    <cellStyle name="Normal 4 2 4 2 2 2 3 3" xfId="23815"/>
    <cellStyle name="Normal 4 2 4 2 2 2 4" xfId="19600"/>
    <cellStyle name="Normal 4 2 4 2 2 2 4 2" xfId="33993"/>
    <cellStyle name="Normal 4 2 4 2 2 2 4 3" xfId="26315"/>
    <cellStyle name="Normal 4 2 4 2 2 2 5" xfId="21708"/>
    <cellStyle name="Normal 4 2 4 2 2 2 5 2" xfId="29386"/>
    <cellStyle name="Normal 4 2 4 2 2 2 6" xfId="27052"/>
    <cellStyle name="Normal 4 2 4 2 2 2 7" xfId="28530"/>
    <cellStyle name="Normal 4 2 4 2 2 2 8" xfId="20852"/>
    <cellStyle name="Normal 4 2 4 2 2 3" xfId="15592"/>
    <cellStyle name="Normal 4 2 4 2 2 3 2" xfId="17722"/>
    <cellStyle name="Normal 4 2 4 2 2 3 2 2" xfId="32118"/>
    <cellStyle name="Normal 4 2 4 2 2 3 2 3" xfId="24440"/>
    <cellStyle name="Normal 4 2 4 2 2 3 3" xfId="30011"/>
    <cellStyle name="Normal 4 2 4 2 2 3 4" xfId="22333"/>
    <cellStyle name="Normal 4 2 4 2 2 4" xfId="16719"/>
    <cellStyle name="Normal 4 2 4 2 2 4 2" xfId="31116"/>
    <cellStyle name="Normal 4 2 4 2 2 4 3" xfId="23438"/>
    <cellStyle name="Normal 4 2 4 2 2 5" xfId="18975"/>
    <cellStyle name="Normal 4 2 4 2 2 5 2" xfId="33368"/>
    <cellStyle name="Normal 4 2 4 2 2 5 3" xfId="25690"/>
    <cellStyle name="Normal 4 2 4 2 2 6" xfId="21319"/>
    <cellStyle name="Normal 4 2 4 2 2 6 2" xfId="28997"/>
    <cellStyle name="Normal 4 2 4 2 2 7" xfId="27051"/>
    <cellStyle name="Normal 4 2 4 2 2 8" xfId="27905"/>
    <cellStyle name="Normal 4 2 4 2 2 9" xfId="20227"/>
    <cellStyle name="Normal 4 2 4 2 3" xfId="4408"/>
    <cellStyle name="Normal 4 2 4 2 3 2" xfId="15961"/>
    <cellStyle name="Normal 4 2 4 2 3 2 2" xfId="18091"/>
    <cellStyle name="Normal 4 2 4 2 3 2 2 2" xfId="32487"/>
    <cellStyle name="Normal 4 2 4 2 3 2 2 3" xfId="24809"/>
    <cellStyle name="Normal 4 2 4 2 3 2 3" xfId="30380"/>
    <cellStyle name="Normal 4 2 4 2 3 2 4" xfId="22702"/>
    <cellStyle name="Normal 4 2 4 2 3 3" xfId="16852"/>
    <cellStyle name="Normal 4 2 4 2 3 3 2" xfId="31249"/>
    <cellStyle name="Normal 4 2 4 2 3 3 3" xfId="23571"/>
    <cellStyle name="Normal 4 2 4 2 3 4" xfId="19344"/>
    <cellStyle name="Normal 4 2 4 2 3 4 2" xfId="33737"/>
    <cellStyle name="Normal 4 2 4 2 3 4 3" xfId="26059"/>
    <cellStyle name="Normal 4 2 4 2 3 5" xfId="21464"/>
    <cellStyle name="Normal 4 2 4 2 3 5 2" xfId="29142"/>
    <cellStyle name="Normal 4 2 4 2 3 6" xfId="27053"/>
    <cellStyle name="Normal 4 2 4 2 3 7" xfId="28274"/>
    <cellStyle name="Normal 4 2 4 2 3 8" xfId="20596"/>
    <cellStyle name="Normal 4 2 4 2 4" xfId="15334"/>
    <cellStyle name="Normal 4 2 4 2 4 2" xfId="17466"/>
    <cellStyle name="Normal 4 2 4 2 4 2 2" xfId="31862"/>
    <cellStyle name="Normal 4 2 4 2 4 2 3" xfId="24184"/>
    <cellStyle name="Normal 4 2 4 2 4 3" xfId="29755"/>
    <cellStyle name="Normal 4 2 4 2 4 4" xfId="22077"/>
    <cellStyle name="Normal 4 2 4 2 5" xfId="16589"/>
    <cellStyle name="Normal 4 2 4 2 5 2" xfId="30986"/>
    <cellStyle name="Normal 4 2 4 2 5 3" xfId="23308"/>
    <cellStyle name="Normal 4 2 4 2 6" xfId="18717"/>
    <cellStyle name="Normal 4 2 4 2 6 2" xfId="33112"/>
    <cellStyle name="Normal 4 2 4 2 6 3" xfId="25434"/>
    <cellStyle name="Normal 4 2 4 2 7" xfId="21189"/>
    <cellStyle name="Normal 4 2 4 2 7 2" xfId="28867"/>
    <cellStyle name="Normal 4 2 4 2 8" xfId="27050"/>
    <cellStyle name="Normal 4 2 4 2 9" xfId="27649"/>
    <cellStyle name="Normal 4 2 4 3" xfId="4211"/>
    <cellStyle name="Normal 4 2 4 4" xfId="4162"/>
    <cellStyle name="Normal 4 2 4 4 2" xfId="14871"/>
    <cellStyle name="Normal 4 2 4 4 2 2" xfId="16153"/>
    <cellStyle name="Normal 4 2 4 4 2 2 2" xfId="18267"/>
    <cellStyle name="Normal 4 2 4 4 2 2 2 2" xfId="32663"/>
    <cellStyle name="Normal 4 2 4 4 2 2 2 3" xfId="24985"/>
    <cellStyle name="Normal 4 2 4 4 2 2 3" xfId="30556"/>
    <cellStyle name="Normal 4 2 4 4 2 2 4" xfId="22878"/>
    <cellStyle name="Normal 4 2 4 4 2 3" xfId="17017"/>
    <cellStyle name="Normal 4 2 4 4 2 3 2" xfId="31413"/>
    <cellStyle name="Normal 4 2 4 4 2 3 3" xfId="23735"/>
    <cellStyle name="Normal 4 2 4 4 2 4" xfId="19520"/>
    <cellStyle name="Normal 4 2 4 4 2 4 2" xfId="33913"/>
    <cellStyle name="Normal 4 2 4 4 2 4 3" xfId="26235"/>
    <cellStyle name="Normal 4 2 4 4 2 5" xfId="21628"/>
    <cellStyle name="Normal 4 2 4 4 2 5 2" xfId="29306"/>
    <cellStyle name="Normal 4 2 4 4 2 6" xfId="27055"/>
    <cellStyle name="Normal 4 2 4 4 2 7" xfId="28450"/>
    <cellStyle name="Normal 4 2 4 4 2 8" xfId="20772"/>
    <cellStyle name="Normal 4 2 4 4 3" xfId="15512"/>
    <cellStyle name="Normal 4 2 4 4 3 2" xfId="17642"/>
    <cellStyle name="Normal 4 2 4 4 3 2 2" xfId="32038"/>
    <cellStyle name="Normal 4 2 4 4 3 2 3" xfId="24360"/>
    <cellStyle name="Normal 4 2 4 4 3 3" xfId="29931"/>
    <cellStyle name="Normal 4 2 4 4 3 4" xfId="22253"/>
    <cellStyle name="Normal 4 2 4 4 4" xfId="16643"/>
    <cellStyle name="Normal 4 2 4 4 4 2" xfId="31040"/>
    <cellStyle name="Normal 4 2 4 4 4 3" xfId="23362"/>
    <cellStyle name="Normal 4 2 4 4 5" xfId="18895"/>
    <cellStyle name="Normal 4 2 4 4 5 2" xfId="33288"/>
    <cellStyle name="Normal 4 2 4 4 5 3" xfId="25610"/>
    <cellStyle name="Normal 4 2 4 4 6" xfId="21243"/>
    <cellStyle name="Normal 4 2 4 4 6 2" xfId="28921"/>
    <cellStyle name="Normal 4 2 4 4 7" xfId="27054"/>
    <cellStyle name="Normal 4 2 4 4 8" xfId="27825"/>
    <cellStyle name="Normal 4 2 4 4 9" xfId="20147"/>
    <cellStyle name="Normal 4 2 4 5" xfId="4332"/>
    <cellStyle name="Normal 4 2 4 5 2" xfId="15885"/>
    <cellStyle name="Normal 4 2 4 5 2 2" xfId="18015"/>
    <cellStyle name="Normal 4 2 4 5 2 2 2" xfId="32411"/>
    <cellStyle name="Normal 4 2 4 5 2 2 3" xfId="24733"/>
    <cellStyle name="Normal 4 2 4 5 2 3" xfId="30304"/>
    <cellStyle name="Normal 4 2 4 5 2 4" xfId="22626"/>
    <cellStyle name="Normal 4 2 4 5 3" xfId="16776"/>
    <cellStyle name="Normal 4 2 4 5 3 2" xfId="31173"/>
    <cellStyle name="Normal 4 2 4 5 3 3" xfId="23495"/>
    <cellStyle name="Normal 4 2 4 5 4" xfId="19268"/>
    <cellStyle name="Normal 4 2 4 5 4 2" xfId="33661"/>
    <cellStyle name="Normal 4 2 4 5 4 3" xfId="25983"/>
    <cellStyle name="Normal 4 2 4 5 5" xfId="21388"/>
    <cellStyle name="Normal 4 2 4 5 5 2" xfId="29066"/>
    <cellStyle name="Normal 4 2 4 5 6" xfId="27056"/>
    <cellStyle name="Normal 4 2 4 5 7" xfId="28198"/>
    <cellStyle name="Normal 4 2 4 5 8" xfId="20520"/>
    <cellStyle name="Normal 4 2 4 6" xfId="15258"/>
    <cellStyle name="Normal 4 2 4 6 2" xfId="17390"/>
    <cellStyle name="Normal 4 2 4 6 2 2" xfId="31786"/>
    <cellStyle name="Normal 4 2 4 6 2 3" xfId="24108"/>
    <cellStyle name="Normal 4 2 4 6 3" xfId="29679"/>
    <cellStyle name="Normal 4 2 4 6 4" xfId="22001"/>
    <cellStyle name="Normal 4 2 4 7" xfId="18641"/>
    <cellStyle name="Normal 4 2 4 7 2" xfId="33036"/>
    <cellStyle name="Normal 4 2 4 7 3" xfId="25358"/>
    <cellStyle name="Normal 4 2 4 8" xfId="27573"/>
    <cellStyle name="Normal 4 2 4 9" xfId="19895"/>
    <cellStyle name="Normal 4 2 5" xfId="4006"/>
    <cellStyle name="Normal 4 2 5 10" xfId="19965"/>
    <cellStyle name="Normal 4 2 5 2" xfId="4247"/>
    <cellStyle name="Normal 4 2 5 2 2" xfId="14945"/>
    <cellStyle name="Normal 4 2 5 2 2 2" xfId="16227"/>
    <cellStyle name="Normal 4 2 5 2 2 2 2" xfId="18341"/>
    <cellStyle name="Normal 4 2 5 2 2 2 2 2" xfId="32737"/>
    <cellStyle name="Normal 4 2 5 2 2 2 2 3" xfId="25059"/>
    <cellStyle name="Normal 4 2 5 2 2 2 3" xfId="30630"/>
    <cellStyle name="Normal 4 2 5 2 2 2 4" xfId="22952"/>
    <cellStyle name="Normal 4 2 5 2 2 3" xfId="17091"/>
    <cellStyle name="Normal 4 2 5 2 2 3 2" xfId="31487"/>
    <cellStyle name="Normal 4 2 5 2 2 3 3" xfId="23809"/>
    <cellStyle name="Normal 4 2 5 2 2 4" xfId="19594"/>
    <cellStyle name="Normal 4 2 5 2 2 4 2" xfId="33987"/>
    <cellStyle name="Normal 4 2 5 2 2 4 3" xfId="26309"/>
    <cellStyle name="Normal 4 2 5 2 2 5" xfId="21702"/>
    <cellStyle name="Normal 4 2 5 2 2 5 2" xfId="29380"/>
    <cellStyle name="Normal 4 2 5 2 2 6" xfId="27059"/>
    <cellStyle name="Normal 4 2 5 2 2 7" xfId="28524"/>
    <cellStyle name="Normal 4 2 5 2 2 8" xfId="20846"/>
    <cellStyle name="Normal 4 2 5 2 3" xfId="15586"/>
    <cellStyle name="Normal 4 2 5 2 3 2" xfId="17716"/>
    <cellStyle name="Normal 4 2 5 2 3 2 2" xfId="32112"/>
    <cellStyle name="Normal 4 2 5 2 3 2 3" xfId="24434"/>
    <cellStyle name="Normal 4 2 5 2 3 3" xfId="30005"/>
    <cellStyle name="Normal 4 2 5 2 3 4" xfId="22327"/>
    <cellStyle name="Normal 4 2 5 2 4" xfId="16713"/>
    <cellStyle name="Normal 4 2 5 2 4 2" xfId="31110"/>
    <cellStyle name="Normal 4 2 5 2 4 3" xfId="23432"/>
    <cellStyle name="Normal 4 2 5 2 5" xfId="18969"/>
    <cellStyle name="Normal 4 2 5 2 5 2" xfId="33362"/>
    <cellStyle name="Normal 4 2 5 2 5 3" xfId="25684"/>
    <cellStyle name="Normal 4 2 5 2 6" xfId="21313"/>
    <cellStyle name="Normal 4 2 5 2 6 2" xfId="28991"/>
    <cellStyle name="Normal 4 2 5 2 7" xfId="27058"/>
    <cellStyle name="Normal 4 2 5 2 8" xfId="27899"/>
    <cellStyle name="Normal 4 2 5 2 9" xfId="20221"/>
    <cellStyle name="Normal 4 2 5 3" xfId="4402"/>
    <cellStyle name="Normal 4 2 5 3 2" xfId="15955"/>
    <cellStyle name="Normal 4 2 5 3 2 2" xfId="18085"/>
    <cellStyle name="Normal 4 2 5 3 2 2 2" xfId="32481"/>
    <cellStyle name="Normal 4 2 5 3 2 2 3" xfId="24803"/>
    <cellStyle name="Normal 4 2 5 3 2 3" xfId="30374"/>
    <cellStyle name="Normal 4 2 5 3 2 4" xfId="22696"/>
    <cellStyle name="Normal 4 2 5 3 3" xfId="16846"/>
    <cellStyle name="Normal 4 2 5 3 3 2" xfId="31243"/>
    <cellStyle name="Normal 4 2 5 3 3 3" xfId="23565"/>
    <cellStyle name="Normal 4 2 5 3 4" xfId="19338"/>
    <cellStyle name="Normal 4 2 5 3 4 2" xfId="33731"/>
    <cellStyle name="Normal 4 2 5 3 4 3" xfId="26053"/>
    <cellStyle name="Normal 4 2 5 3 5" xfId="21458"/>
    <cellStyle name="Normal 4 2 5 3 5 2" xfId="29136"/>
    <cellStyle name="Normal 4 2 5 3 6" xfId="27060"/>
    <cellStyle name="Normal 4 2 5 3 7" xfId="28268"/>
    <cellStyle name="Normal 4 2 5 3 8" xfId="20590"/>
    <cellStyle name="Normal 4 2 5 4" xfId="15328"/>
    <cellStyle name="Normal 4 2 5 4 2" xfId="17460"/>
    <cellStyle name="Normal 4 2 5 4 2 2" xfId="31856"/>
    <cellStyle name="Normal 4 2 5 4 2 3" xfId="24178"/>
    <cellStyle name="Normal 4 2 5 4 3" xfId="29749"/>
    <cellStyle name="Normal 4 2 5 4 4" xfId="22071"/>
    <cellStyle name="Normal 4 2 5 5" xfId="16583"/>
    <cellStyle name="Normal 4 2 5 5 2" xfId="30980"/>
    <cellStyle name="Normal 4 2 5 5 3" xfId="23302"/>
    <cellStyle name="Normal 4 2 5 6" xfId="18711"/>
    <cellStyle name="Normal 4 2 5 6 2" xfId="33106"/>
    <cellStyle name="Normal 4 2 5 6 3" xfId="25428"/>
    <cellStyle name="Normal 4 2 5 7" xfId="21183"/>
    <cellStyle name="Normal 4 2 5 7 2" xfId="28861"/>
    <cellStyle name="Normal 4 2 5 8" xfId="27057"/>
    <cellStyle name="Normal 4 2 5 9" xfId="27643"/>
    <cellStyle name="Normal 4 2 6" xfId="4186"/>
    <cellStyle name="Normal 4 2 6 10" xfId="19919"/>
    <cellStyle name="Normal 4 2 6 2" xfId="14895"/>
    <cellStyle name="Normal 4 2 6 2 2" xfId="16177"/>
    <cellStyle name="Normal 4 2 6 2 2 2" xfId="18291"/>
    <cellStyle name="Normal 4 2 6 2 2 2 2" xfId="32687"/>
    <cellStyle name="Normal 4 2 6 2 2 2 3" xfId="25009"/>
    <cellStyle name="Normal 4 2 6 2 2 3" xfId="19544"/>
    <cellStyle name="Normal 4 2 6 2 2 3 2" xfId="33937"/>
    <cellStyle name="Normal 4 2 6 2 2 3 3" xfId="26259"/>
    <cellStyle name="Normal 4 2 6 2 2 4" xfId="22902"/>
    <cellStyle name="Normal 4 2 6 2 2 4 2" xfId="30580"/>
    <cellStyle name="Normal 4 2 6 2 2 5" xfId="28474"/>
    <cellStyle name="Normal 4 2 6 2 2 6" xfId="20796"/>
    <cellStyle name="Normal 4 2 6 2 3" xfId="15536"/>
    <cellStyle name="Normal 4 2 6 2 3 2" xfId="17666"/>
    <cellStyle name="Normal 4 2 6 2 3 2 2" xfId="32062"/>
    <cellStyle name="Normal 4 2 6 2 3 2 3" xfId="24384"/>
    <cellStyle name="Normal 4 2 6 2 3 3" xfId="29955"/>
    <cellStyle name="Normal 4 2 6 2 3 4" xfId="22277"/>
    <cellStyle name="Normal 4 2 6 2 4" xfId="17041"/>
    <cellStyle name="Normal 4 2 6 2 4 2" xfId="31437"/>
    <cellStyle name="Normal 4 2 6 2 4 3" xfId="23759"/>
    <cellStyle name="Normal 4 2 6 2 5" xfId="18919"/>
    <cellStyle name="Normal 4 2 6 2 5 2" xfId="33312"/>
    <cellStyle name="Normal 4 2 6 2 5 3" xfId="25634"/>
    <cellStyle name="Normal 4 2 6 2 6" xfId="21652"/>
    <cellStyle name="Normal 4 2 6 2 6 2" xfId="29330"/>
    <cellStyle name="Normal 4 2 6 2 7" xfId="27062"/>
    <cellStyle name="Normal 4 2 6 2 8" xfId="27849"/>
    <cellStyle name="Normal 4 2 6 2 9" xfId="20171"/>
    <cellStyle name="Normal 4 2 6 3" xfId="4356"/>
    <cellStyle name="Normal 4 2 6 3 2" xfId="15909"/>
    <cellStyle name="Normal 4 2 6 3 2 2" xfId="18039"/>
    <cellStyle name="Normal 4 2 6 3 2 2 2" xfId="32435"/>
    <cellStyle name="Normal 4 2 6 3 2 2 3" xfId="24757"/>
    <cellStyle name="Normal 4 2 6 3 2 3" xfId="30328"/>
    <cellStyle name="Normal 4 2 6 3 2 4" xfId="22650"/>
    <cellStyle name="Normal 4 2 6 3 3" xfId="16800"/>
    <cellStyle name="Normal 4 2 6 3 3 2" xfId="31197"/>
    <cellStyle name="Normal 4 2 6 3 3 3" xfId="23519"/>
    <cellStyle name="Normal 4 2 6 3 4" xfId="19292"/>
    <cellStyle name="Normal 4 2 6 3 4 2" xfId="33685"/>
    <cellStyle name="Normal 4 2 6 3 4 3" xfId="26007"/>
    <cellStyle name="Normal 4 2 6 3 5" xfId="21412"/>
    <cellStyle name="Normal 4 2 6 3 5 2" xfId="29090"/>
    <cellStyle name="Normal 4 2 6 3 6" xfId="27063"/>
    <cellStyle name="Normal 4 2 6 3 7" xfId="28222"/>
    <cellStyle name="Normal 4 2 6 3 8" xfId="20544"/>
    <cellStyle name="Normal 4 2 6 4" xfId="15282"/>
    <cellStyle name="Normal 4 2 6 4 2" xfId="17414"/>
    <cellStyle name="Normal 4 2 6 4 2 2" xfId="31810"/>
    <cellStyle name="Normal 4 2 6 4 2 3" xfId="24132"/>
    <cellStyle name="Normal 4 2 6 4 3" xfId="29703"/>
    <cellStyle name="Normal 4 2 6 4 4" xfId="22025"/>
    <cellStyle name="Normal 4 2 6 5" xfId="16667"/>
    <cellStyle name="Normal 4 2 6 5 2" xfId="31064"/>
    <cellStyle name="Normal 4 2 6 5 3" xfId="23386"/>
    <cellStyle name="Normal 4 2 6 6" xfId="18665"/>
    <cellStyle name="Normal 4 2 6 6 2" xfId="33060"/>
    <cellStyle name="Normal 4 2 6 6 3" xfId="25382"/>
    <cellStyle name="Normal 4 2 6 7" xfId="21267"/>
    <cellStyle name="Normal 4 2 6 7 2" xfId="28945"/>
    <cellStyle name="Normal 4 2 6 8" xfId="27061"/>
    <cellStyle name="Normal 4 2 6 9" xfId="27597"/>
    <cellStyle name="Normal 4 2 7" xfId="4156"/>
    <cellStyle name="Normal 4 2 7 2" xfId="14865"/>
    <cellStyle name="Normal 4 2 7 2 2" xfId="16147"/>
    <cellStyle name="Normal 4 2 7 2 2 2" xfId="18261"/>
    <cellStyle name="Normal 4 2 7 2 2 2 2" xfId="32657"/>
    <cellStyle name="Normal 4 2 7 2 2 2 3" xfId="24979"/>
    <cellStyle name="Normal 4 2 7 2 2 3" xfId="30550"/>
    <cellStyle name="Normal 4 2 7 2 2 4" xfId="22872"/>
    <cellStyle name="Normal 4 2 7 2 3" xfId="17011"/>
    <cellStyle name="Normal 4 2 7 2 3 2" xfId="31407"/>
    <cellStyle name="Normal 4 2 7 2 3 3" xfId="23729"/>
    <cellStyle name="Normal 4 2 7 2 4" xfId="19514"/>
    <cellStyle name="Normal 4 2 7 2 4 2" xfId="33907"/>
    <cellStyle name="Normal 4 2 7 2 4 3" xfId="26229"/>
    <cellStyle name="Normal 4 2 7 2 5" xfId="21622"/>
    <cellStyle name="Normal 4 2 7 2 5 2" xfId="29300"/>
    <cellStyle name="Normal 4 2 7 2 6" xfId="27065"/>
    <cellStyle name="Normal 4 2 7 2 7" xfId="28444"/>
    <cellStyle name="Normal 4 2 7 2 8" xfId="20766"/>
    <cellStyle name="Normal 4 2 7 3" xfId="15506"/>
    <cellStyle name="Normal 4 2 7 3 2" xfId="17636"/>
    <cellStyle name="Normal 4 2 7 3 2 2" xfId="32032"/>
    <cellStyle name="Normal 4 2 7 3 2 3" xfId="24354"/>
    <cellStyle name="Normal 4 2 7 3 3" xfId="29925"/>
    <cellStyle name="Normal 4 2 7 3 4" xfId="22247"/>
    <cellStyle name="Normal 4 2 7 4" xfId="16637"/>
    <cellStyle name="Normal 4 2 7 4 2" xfId="31034"/>
    <cellStyle name="Normal 4 2 7 4 3" xfId="23356"/>
    <cellStyle name="Normal 4 2 7 5" xfId="18889"/>
    <cellStyle name="Normal 4 2 7 5 2" xfId="33282"/>
    <cellStyle name="Normal 4 2 7 5 3" xfId="25604"/>
    <cellStyle name="Normal 4 2 7 6" xfId="21237"/>
    <cellStyle name="Normal 4 2 7 6 2" xfId="28915"/>
    <cellStyle name="Normal 4 2 7 7" xfId="27064"/>
    <cellStyle name="Normal 4 2 7 8" xfId="27819"/>
    <cellStyle name="Normal 4 2 7 9" xfId="20141"/>
    <cellStyle name="Normal 4 2 8" xfId="4326"/>
    <cellStyle name="Normal 4 2 8 2" xfId="15879"/>
    <cellStyle name="Normal 4 2 8 2 2" xfId="18009"/>
    <cellStyle name="Normal 4 2 8 2 2 2" xfId="32405"/>
    <cellStyle name="Normal 4 2 8 2 2 3" xfId="24727"/>
    <cellStyle name="Normal 4 2 8 2 3" xfId="30298"/>
    <cellStyle name="Normal 4 2 8 2 4" xfId="22620"/>
    <cellStyle name="Normal 4 2 8 3" xfId="16770"/>
    <cellStyle name="Normal 4 2 8 3 2" xfId="31167"/>
    <cellStyle name="Normal 4 2 8 3 3" xfId="23489"/>
    <cellStyle name="Normal 4 2 8 4" xfId="19262"/>
    <cellStyle name="Normal 4 2 8 4 2" xfId="33655"/>
    <cellStyle name="Normal 4 2 8 4 3" xfId="25977"/>
    <cellStyle name="Normal 4 2 8 5" xfId="21382"/>
    <cellStyle name="Normal 4 2 8 5 2" xfId="29060"/>
    <cellStyle name="Normal 4 2 8 6" xfId="27066"/>
    <cellStyle name="Normal 4 2 8 7" xfId="28192"/>
    <cellStyle name="Normal 4 2 8 8" xfId="20514"/>
    <cellStyle name="Normal 4 2 9" xfId="15252"/>
    <cellStyle name="Normal 4 2 9 2" xfId="17384"/>
    <cellStyle name="Normal 4 2 9 2 2" xfId="31780"/>
    <cellStyle name="Normal 4 2 9 2 3" xfId="24102"/>
    <cellStyle name="Normal 4 2 9 3" xfId="29673"/>
    <cellStyle name="Normal 4 2 9 4" xfId="21995"/>
    <cellStyle name="Normal 4 3" xfId="1835"/>
    <cellStyle name="Normal 4 3 10" xfId="15261"/>
    <cellStyle name="Normal 4 3 10 2" xfId="17393"/>
    <cellStyle name="Normal 4 3 10 2 2" xfId="31789"/>
    <cellStyle name="Normal 4 3 10 2 3" xfId="24111"/>
    <cellStyle name="Normal 4 3 10 3" xfId="29682"/>
    <cellStyle name="Normal 4 3 10 4" xfId="22004"/>
    <cellStyle name="Normal 4 3 11" xfId="16540"/>
    <cellStyle name="Normal 4 3 11 2" xfId="30937"/>
    <cellStyle name="Normal 4 3 11 3" xfId="23259"/>
    <cellStyle name="Normal 4 3 12" xfId="18644"/>
    <cellStyle name="Normal 4 3 12 2" xfId="33039"/>
    <cellStyle name="Normal 4 3 12 3" xfId="25361"/>
    <cellStyle name="Normal 4 3 13" xfId="21140"/>
    <cellStyle name="Normal 4 3 13 2" xfId="28818"/>
    <cellStyle name="Normal 4 3 14" xfId="27067"/>
    <cellStyle name="Normal 4 3 15" xfId="27576"/>
    <cellStyle name="Normal 4 3 16" xfId="19898"/>
    <cellStyle name="Normal 4 3 2" xfId="3574"/>
    <cellStyle name="Normal 4 3 2 10" xfId="19940"/>
    <cellStyle name="Normal 4 3 2 2" xfId="4219"/>
    <cellStyle name="Normal 4 3 2 2 2" xfId="14921"/>
    <cellStyle name="Normal 4 3 2 2 2 2" xfId="16203"/>
    <cellStyle name="Normal 4 3 2 2 2 2 2" xfId="18317"/>
    <cellStyle name="Normal 4 3 2 2 2 2 2 2" xfId="32713"/>
    <cellStyle name="Normal 4 3 2 2 2 2 2 3" xfId="25035"/>
    <cellStyle name="Normal 4 3 2 2 2 2 3" xfId="30606"/>
    <cellStyle name="Normal 4 3 2 2 2 2 4" xfId="22928"/>
    <cellStyle name="Normal 4 3 2 2 2 3" xfId="17067"/>
    <cellStyle name="Normal 4 3 2 2 2 3 2" xfId="31463"/>
    <cellStyle name="Normal 4 3 2 2 2 3 3" xfId="23785"/>
    <cellStyle name="Normal 4 3 2 2 2 4" xfId="19570"/>
    <cellStyle name="Normal 4 3 2 2 2 4 2" xfId="33963"/>
    <cellStyle name="Normal 4 3 2 2 2 4 3" xfId="26285"/>
    <cellStyle name="Normal 4 3 2 2 2 5" xfId="21678"/>
    <cellStyle name="Normal 4 3 2 2 2 5 2" xfId="29356"/>
    <cellStyle name="Normal 4 3 2 2 2 6" xfId="27070"/>
    <cellStyle name="Normal 4 3 2 2 2 7" xfId="28500"/>
    <cellStyle name="Normal 4 3 2 2 2 8" xfId="20822"/>
    <cellStyle name="Normal 4 3 2 2 3" xfId="15562"/>
    <cellStyle name="Normal 4 3 2 2 3 2" xfId="17692"/>
    <cellStyle name="Normal 4 3 2 2 3 2 2" xfId="32088"/>
    <cellStyle name="Normal 4 3 2 2 3 2 3" xfId="24410"/>
    <cellStyle name="Normal 4 3 2 2 3 3" xfId="29981"/>
    <cellStyle name="Normal 4 3 2 2 3 4" xfId="22303"/>
    <cellStyle name="Normal 4 3 2 2 4" xfId="16688"/>
    <cellStyle name="Normal 4 3 2 2 4 2" xfId="31085"/>
    <cellStyle name="Normal 4 3 2 2 4 3" xfId="23407"/>
    <cellStyle name="Normal 4 3 2 2 5" xfId="18945"/>
    <cellStyle name="Normal 4 3 2 2 5 2" xfId="33338"/>
    <cellStyle name="Normal 4 3 2 2 5 3" xfId="25660"/>
    <cellStyle name="Normal 4 3 2 2 6" xfId="21288"/>
    <cellStyle name="Normal 4 3 2 2 6 2" xfId="28966"/>
    <cellStyle name="Normal 4 3 2 2 7" xfId="27069"/>
    <cellStyle name="Normal 4 3 2 2 8" xfId="27875"/>
    <cellStyle name="Normal 4 3 2 2 9" xfId="20197"/>
    <cellStyle name="Normal 4 3 2 3" xfId="4377"/>
    <cellStyle name="Normal 4 3 2 3 2" xfId="15930"/>
    <cellStyle name="Normal 4 3 2 3 2 2" xfId="18060"/>
    <cellStyle name="Normal 4 3 2 3 2 2 2" xfId="32456"/>
    <cellStyle name="Normal 4 3 2 3 2 2 3" xfId="24778"/>
    <cellStyle name="Normal 4 3 2 3 2 3" xfId="30349"/>
    <cellStyle name="Normal 4 3 2 3 2 4" xfId="22671"/>
    <cellStyle name="Normal 4 3 2 3 3" xfId="16821"/>
    <cellStyle name="Normal 4 3 2 3 3 2" xfId="31218"/>
    <cellStyle name="Normal 4 3 2 3 3 3" xfId="23540"/>
    <cellStyle name="Normal 4 3 2 3 4" xfId="19313"/>
    <cellStyle name="Normal 4 3 2 3 4 2" xfId="33706"/>
    <cellStyle name="Normal 4 3 2 3 4 3" xfId="26028"/>
    <cellStyle name="Normal 4 3 2 3 5" xfId="21433"/>
    <cellStyle name="Normal 4 3 2 3 5 2" xfId="29111"/>
    <cellStyle name="Normal 4 3 2 3 6" xfId="27071"/>
    <cellStyle name="Normal 4 3 2 3 7" xfId="28243"/>
    <cellStyle name="Normal 4 3 2 3 8" xfId="20565"/>
    <cellStyle name="Normal 4 3 2 4" xfId="15303"/>
    <cellStyle name="Normal 4 3 2 4 2" xfId="17435"/>
    <cellStyle name="Normal 4 3 2 4 2 2" xfId="31831"/>
    <cellStyle name="Normal 4 3 2 4 2 3" xfId="24153"/>
    <cellStyle name="Normal 4 3 2 4 3" xfId="29724"/>
    <cellStyle name="Normal 4 3 2 4 4" xfId="22046"/>
    <cellStyle name="Normal 4 3 2 5" xfId="16558"/>
    <cellStyle name="Normal 4 3 2 5 2" xfId="30955"/>
    <cellStyle name="Normal 4 3 2 5 3" xfId="23277"/>
    <cellStyle name="Normal 4 3 2 6" xfId="18686"/>
    <cellStyle name="Normal 4 3 2 6 2" xfId="33081"/>
    <cellStyle name="Normal 4 3 2 6 3" xfId="25403"/>
    <cellStyle name="Normal 4 3 2 7" xfId="21158"/>
    <cellStyle name="Normal 4 3 2 7 2" xfId="28836"/>
    <cellStyle name="Normal 4 3 2 8" xfId="27068"/>
    <cellStyle name="Normal 4 3 2 9" xfId="27618"/>
    <cellStyle name="Normal 4 3 3" xfId="4027"/>
    <cellStyle name="Normal 4 3 3 10" xfId="19974"/>
    <cellStyle name="Normal 4 3 3 2" xfId="4256"/>
    <cellStyle name="Normal 4 3 3 2 2" xfId="14954"/>
    <cellStyle name="Normal 4 3 3 2 2 2" xfId="16236"/>
    <cellStyle name="Normal 4 3 3 2 2 2 2" xfId="18350"/>
    <cellStyle name="Normal 4 3 3 2 2 2 2 2" xfId="32746"/>
    <cellStyle name="Normal 4 3 3 2 2 2 2 3" xfId="25068"/>
    <cellStyle name="Normal 4 3 3 2 2 2 3" xfId="30639"/>
    <cellStyle name="Normal 4 3 3 2 2 2 4" xfId="22961"/>
    <cellStyle name="Normal 4 3 3 2 2 3" xfId="17100"/>
    <cellStyle name="Normal 4 3 3 2 2 3 2" xfId="31496"/>
    <cellStyle name="Normal 4 3 3 2 2 3 3" xfId="23818"/>
    <cellStyle name="Normal 4 3 3 2 2 4" xfId="19603"/>
    <cellStyle name="Normal 4 3 3 2 2 4 2" xfId="33996"/>
    <cellStyle name="Normal 4 3 3 2 2 4 3" xfId="26318"/>
    <cellStyle name="Normal 4 3 3 2 2 5" xfId="21711"/>
    <cellStyle name="Normal 4 3 3 2 2 5 2" xfId="29389"/>
    <cellStyle name="Normal 4 3 3 2 2 6" xfId="27074"/>
    <cellStyle name="Normal 4 3 3 2 2 7" xfId="28533"/>
    <cellStyle name="Normal 4 3 3 2 2 8" xfId="20855"/>
    <cellStyle name="Normal 4 3 3 2 3" xfId="15595"/>
    <cellStyle name="Normal 4 3 3 2 3 2" xfId="17725"/>
    <cellStyle name="Normal 4 3 3 2 3 2 2" xfId="32121"/>
    <cellStyle name="Normal 4 3 3 2 3 2 3" xfId="24443"/>
    <cellStyle name="Normal 4 3 3 2 3 3" xfId="30014"/>
    <cellStyle name="Normal 4 3 3 2 3 4" xfId="22336"/>
    <cellStyle name="Normal 4 3 3 2 4" xfId="16722"/>
    <cellStyle name="Normal 4 3 3 2 4 2" xfId="31119"/>
    <cellStyle name="Normal 4 3 3 2 4 3" xfId="23441"/>
    <cellStyle name="Normal 4 3 3 2 5" xfId="18978"/>
    <cellStyle name="Normal 4 3 3 2 5 2" xfId="33371"/>
    <cellStyle name="Normal 4 3 3 2 5 3" xfId="25693"/>
    <cellStyle name="Normal 4 3 3 2 6" xfId="21322"/>
    <cellStyle name="Normal 4 3 3 2 6 2" xfId="29000"/>
    <cellStyle name="Normal 4 3 3 2 7" xfId="27073"/>
    <cellStyle name="Normal 4 3 3 2 8" xfId="27908"/>
    <cellStyle name="Normal 4 3 3 2 9" xfId="20230"/>
    <cellStyle name="Normal 4 3 3 3" xfId="4411"/>
    <cellStyle name="Normal 4 3 3 3 2" xfId="15964"/>
    <cellStyle name="Normal 4 3 3 3 2 2" xfId="18094"/>
    <cellStyle name="Normal 4 3 3 3 2 2 2" xfId="32490"/>
    <cellStyle name="Normal 4 3 3 3 2 2 3" xfId="24812"/>
    <cellStyle name="Normal 4 3 3 3 2 3" xfId="30383"/>
    <cellStyle name="Normal 4 3 3 3 2 4" xfId="22705"/>
    <cellStyle name="Normal 4 3 3 3 3" xfId="16855"/>
    <cellStyle name="Normal 4 3 3 3 3 2" xfId="31252"/>
    <cellStyle name="Normal 4 3 3 3 3 3" xfId="23574"/>
    <cellStyle name="Normal 4 3 3 3 4" xfId="19347"/>
    <cellStyle name="Normal 4 3 3 3 4 2" xfId="33740"/>
    <cellStyle name="Normal 4 3 3 3 4 3" xfId="26062"/>
    <cellStyle name="Normal 4 3 3 3 5" xfId="21467"/>
    <cellStyle name="Normal 4 3 3 3 5 2" xfId="29145"/>
    <cellStyle name="Normal 4 3 3 3 6" xfId="27075"/>
    <cellStyle name="Normal 4 3 3 3 7" xfId="28277"/>
    <cellStyle name="Normal 4 3 3 3 8" xfId="20599"/>
    <cellStyle name="Normal 4 3 3 4" xfId="15337"/>
    <cellStyle name="Normal 4 3 3 4 2" xfId="17469"/>
    <cellStyle name="Normal 4 3 3 4 2 2" xfId="31865"/>
    <cellStyle name="Normal 4 3 3 4 2 3" xfId="24187"/>
    <cellStyle name="Normal 4 3 3 4 3" xfId="29758"/>
    <cellStyle name="Normal 4 3 3 4 4" xfId="22080"/>
    <cellStyle name="Normal 4 3 3 5" xfId="16592"/>
    <cellStyle name="Normal 4 3 3 5 2" xfId="30989"/>
    <cellStyle name="Normal 4 3 3 5 3" xfId="23311"/>
    <cellStyle name="Normal 4 3 3 6" xfId="18720"/>
    <cellStyle name="Normal 4 3 3 6 2" xfId="33115"/>
    <cellStyle name="Normal 4 3 3 6 3" xfId="25437"/>
    <cellStyle name="Normal 4 3 3 7" xfId="21192"/>
    <cellStyle name="Normal 4 3 3 7 2" xfId="28870"/>
    <cellStyle name="Normal 4 3 3 8" xfId="27072"/>
    <cellStyle name="Normal 4 3 3 9" xfId="27652"/>
    <cellStyle name="Normal 4 3 4" xfId="4096"/>
    <cellStyle name="Normal 4 3 4 10" xfId="19922"/>
    <cellStyle name="Normal 4 3 4 2" xfId="4189"/>
    <cellStyle name="Normal 4 3 4 2 2" xfId="14898"/>
    <cellStyle name="Normal 4 3 4 2 2 2" xfId="16180"/>
    <cellStyle name="Normal 4 3 4 2 2 2 2" xfId="18294"/>
    <cellStyle name="Normal 4 3 4 2 2 2 2 2" xfId="32690"/>
    <cellStyle name="Normal 4 3 4 2 2 2 2 3" xfId="25012"/>
    <cellStyle name="Normal 4 3 4 2 2 2 3" xfId="30583"/>
    <cellStyle name="Normal 4 3 4 2 2 2 4" xfId="22905"/>
    <cellStyle name="Normal 4 3 4 2 2 3" xfId="17044"/>
    <cellStyle name="Normal 4 3 4 2 2 3 2" xfId="31440"/>
    <cellStyle name="Normal 4 3 4 2 2 3 3" xfId="23762"/>
    <cellStyle name="Normal 4 3 4 2 2 4" xfId="19547"/>
    <cellStyle name="Normal 4 3 4 2 2 4 2" xfId="33940"/>
    <cellStyle name="Normal 4 3 4 2 2 4 3" xfId="26262"/>
    <cellStyle name="Normal 4 3 4 2 2 5" xfId="21655"/>
    <cellStyle name="Normal 4 3 4 2 2 5 2" xfId="29333"/>
    <cellStyle name="Normal 4 3 4 2 2 6" xfId="27078"/>
    <cellStyle name="Normal 4 3 4 2 2 7" xfId="28477"/>
    <cellStyle name="Normal 4 3 4 2 2 8" xfId="20799"/>
    <cellStyle name="Normal 4 3 4 2 3" xfId="15539"/>
    <cellStyle name="Normal 4 3 4 2 3 2" xfId="17669"/>
    <cellStyle name="Normal 4 3 4 2 3 2 2" xfId="32065"/>
    <cellStyle name="Normal 4 3 4 2 3 2 3" xfId="24387"/>
    <cellStyle name="Normal 4 3 4 2 3 3" xfId="29958"/>
    <cellStyle name="Normal 4 3 4 2 3 4" xfId="22280"/>
    <cellStyle name="Normal 4 3 4 2 4" xfId="16670"/>
    <cellStyle name="Normal 4 3 4 2 4 2" xfId="31067"/>
    <cellStyle name="Normal 4 3 4 2 4 3" xfId="23389"/>
    <cellStyle name="Normal 4 3 4 2 5" xfId="18922"/>
    <cellStyle name="Normal 4 3 4 2 5 2" xfId="33315"/>
    <cellStyle name="Normal 4 3 4 2 5 3" xfId="25637"/>
    <cellStyle name="Normal 4 3 4 2 6" xfId="21270"/>
    <cellStyle name="Normal 4 3 4 2 6 2" xfId="28948"/>
    <cellStyle name="Normal 4 3 4 2 7" xfId="27077"/>
    <cellStyle name="Normal 4 3 4 2 8" xfId="27852"/>
    <cellStyle name="Normal 4 3 4 2 9" xfId="20174"/>
    <cellStyle name="Normal 4 3 4 3" xfId="4359"/>
    <cellStyle name="Normal 4 3 4 3 2" xfId="15912"/>
    <cellStyle name="Normal 4 3 4 3 2 2" xfId="18042"/>
    <cellStyle name="Normal 4 3 4 3 2 2 2" xfId="32438"/>
    <cellStyle name="Normal 4 3 4 3 2 2 3" xfId="24760"/>
    <cellStyle name="Normal 4 3 4 3 2 3" xfId="30331"/>
    <cellStyle name="Normal 4 3 4 3 2 4" xfId="22653"/>
    <cellStyle name="Normal 4 3 4 3 3" xfId="16803"/>
    <cellStyle name="Normal 4 3 4 3 3 2" xfId="31200"/>
    <cellStyle name="Normal 4 3 4 3 3 3" xfId="23522"/>
    <cellStyle name="Normal 4 3 4 3 4" xfId="19295"/>
    <cellStyle name="Normal 4 3 4 3 4 2" xfId="33688"/>
    <cellStyle name="Normal 4 3 4 3 4 3" xfId="26010"/>
    <cellStyle name="Normal 4 3 4 3 5" xfId="21415"/>
    <cellStyle name="Normal 4 3 4 3 5 2" xfId="29093"/>
    <cellStyle name="Normal 4 3 4 3 6" xfId="27079"/>
    <cellStyle name="Normal 4 3 4 3 7" xfId="28225"/>
    <cellStyle name="Normal 4 3 4 3 8" xfId="20547"/>
    <cellStyle name="Normal 4 3 4 4" xfId="15285"/>
    <cellStyle name="Normal 4 3 4 4 2" xfId="17417"/>
    <cellStyle name="Normal 4 3 4 4 2 2" xfId="31813"/>
    <cellStyle name="Normal 4 3 4 4 2 3" xfId="24135"/>
    <cellStyle name="Normal 4 3 4 4 3" xfId="29706"/>
    <cellStyle name="Normal 4 3 4 4 4" xfId="22028"/>
    <cellStyle name="Normal 4 3 4 5" xfId="16612"/>
    <cellStyle name="Normal 4 3 4 5 2" xfId="31009"/>
    <cellStyle name="Normal 4 3 4 5 3" xfId="23331"/>
    <cellStyle name="Normal 4 3 4 6" xfId="18668"/>
    <cellStyle name="Normal 4 3 4 6 2" xfId="33063"/>
    <cellStyle name="Normal 4 3 4 6 3" xfId="25385"/>
    <cellStyle name="Normal 4 3 4 7" xfId="21212"/>
    <cellStyle name="Normal 4 3 4 7 2" xfId="28890"/>
    <cellStyle name="Normal 4 3 4 8" xfId="27076"/>
    <cellStyle name="Normal 4 3 4 9" xfId="27600"/>
    <cellStyle name="Normal 4 3 5" xfId="4291"/>
    <cellStyle name="Normal 4 3 5 10" xfId="19996"/>
    <cellStyle name="Normal 4 3 5 2" xfId="14976"/>
    <cellStyle name="Normal 4 3 5 2 2" xfId="16258"/>
    <cellStyle name="Normal 4 3 5 2 2 2" xfId="18372"/>
    <cellStyle name="Normal 4 3 5 2 2 2 2" xfId="32768"/>
    <cellStyle name="Normal 4 3 5 2 2 2 3" xfId="25090"/>
    <cellStyle name="Normal 4 3 5 2 2 3" xfId="19625"/>
    <cellStyle name="Normal 4 3 5 2 2 3 2" xfId="34018"/>
    <cellStyle name="Normal 4 3 5 2 2 3 3" xfId="26340"/>
    <cellStyle name="Normal 4 3 5 2 2 4" xfId="22983"/>
    <cellStyle name="Normal 4 3 5 2 2 4 2" xfId="30661"/>
    <cellStyle name="Normal 4 3 5 2 2 5" xfId="28555"/>
    <cellStyle name="Normal 4 3 5 2 2 6" xfId="20877"/>
    <cellStyle name="Normal 4 3 5 2 3" xfId="15617"/>
    <cellStyle name="Normal 4 3 5 2 3 2" xfId="17747"/>
    <cellStyle name="Normal 4 3 5 2 3 2 2" xfId="32143"/>
    <cellStyle name="Normal 4 3 5 2 3 2 3" xfId="24465"/>
    <cellStyle name="Normal 4 3 5 2 3 3" xfId="30036"/>
    <cellStyle name="Normal 4 3 5 2 3 4" xfId="22358"/>
    <cellStyle name="Normal 4 3 5 2 4" xfId="17122"/>
    <cellStyle name="Normal 4 3 5 2 4 2" xfId="31518"/>
    <cellStyle name="Normal 4 3 5 2 4 3" xfId="23840"/>
    <cellStyle name="Normal 4 3 5 2 5" xfId="19000"/>
    <cellStyle name="Normal 4 3 5 2 5 2" xfId="33393"/>
    <cellStyle name="Normal 4 3 5 2 5 3" xfId="25715"/>
    <cellStyle name="Normal 4 3 5 2 6" xfId="21733"/>
    <cellStyle name="Normal 4 3 5 2 6 2" xfId="29411"/>
    <cellStyle name="Normal 4 3 5 2 7" xfId="27081"/>
    <cellStyle name="Normal 4 3 5 2 8" xfId="27930"/>
    <cellStyle name="Normal 4 3 5 2 9" xfId="20252"/>
    <cellStyle name="Normal 4 3 5 3" xfId="4433"/>
    <cellStyle name="Normal 4 3 5 3 2" xfId="15986"/>
    <cellStyle name="Normal 4 3 5 3 2 2" xfId="18116"/>
    <cellStyle name="Normal 4 3 5 3 2 2 2" xfId="32512"/>
    <cellStyle name="Normal 4 3 5 3 2 2 3" xfId="24834"/>
    <cellStyle name="Normal 4 3 5 3 2 3" xfId="30405"/>
    <cellStyle name="Normal 4 3 5 3 2 4" xfId="22727"/>
    <cellStyle name="Normal 4 3 5 3 3" xfId="16877"/>
    <cellStyle name="Normal 4 3 5 3 3 2" xfId="31274"/>
    <cellStyle name="Normal 4 3 5 3 3 3" xfId="23596"/>
    <cellStyle name="Normal 4 3 5 3 4" xfId="19369"/>
    <cellStyle name="Normal 4 3 5 3 4 2" xfId="33762"/>
    <cellStyle name="Normal 4 3 5 3 4 3" xfId="26084"/>
    <cellStyle name="Normal 4 3 5 3 5" xfId="21489"/>
    <cellStyle name="Normal 4 3 5 3 5 2" xfId="29167"/>
    <cellStyle name="Normal 4 3 5 3 6" xfId="27082"/>
    <cellStyle name="Normal 4 3 5 3 7" xfId="28299"/>
    <cellStyle name="Normal 4 3 5 3 8" xfId="20621"/>
    <cellStyle name="Normal 4 3 5 4" xfId="15359"/>
    <cellStyle name="Normal 4 3 5 4 2" xfId="17491"/>
    <cellStyle name="Normal 4 3 5 4 2 2" xfId="31887"/>
    <cellStyle name="Normal 4 3 5 4 2 3" xfId="24209"/>
    <cellStyle name="Normal 4 3 5 4 3" xfId="29780"/>
    <cellStyle name="Normal 4 3 5 4 4" xfId="22102"/>
    <cellStyle name="Normal 4 3 5 5" xfId="16744"/>
    <cellStyle name="Normal 4 3 5 5 2" xfId="31141"/>
    <cellStyle name="Normal 4 3 5 5 3" xfId="23463"/>
    <cellStyle name="Normal 4 3 5 6" xfId="18742"/>
    <cellStyle name="Normal 4 3 5 6 2" xfId="33137"/>
    <cellStyle name="Normal 4 3 5 6 3" xfId="25459"/>
    <cellStyle name="Normal 4 3 5 7" xfId="21344"/>
    <cellStyle name="Normal 4 3 5 7 2" xfId="29022"/>
    <cellStyle name="Normal 4 3 5 8" xfId="27080"/>
    <cellStyle name="Normal 4 3 5 9" xfId="27674"/>
    <cellStyle name="Normal 4 3 6" xfId="4165"/>
    <cellStyle name="Normal 4 3 6 10" xfId="20038"/>
    <cellStyle name="Normal 4 3 6 2" xfId="15018"/>
    <cellStyle name="Normal 4 3 6 2 2" xfId="16300"/>
    <cellStyle name="Normal 4 3 6 2 2 2" xfId="18414"/>
    <cellStyle name="Normal 4 3 6 2 2 2 2" xfId="32810"/>
    <cellStyle name="Normal 4 3 6 2 2 2 3" xfId="25132"/>
    <cellStyle name="Normal 4 3 6 2 2 3" xfId="19667"/>
    <cellStyle name="Normal 4 3 6 2 2 3 2" xfId="34060"/>
    <cellStyle name="Normal 4 3 6 2 2 3 3" xfId="26382"/>
    <cellStyle name="Normal 4 3 6 2 2 4" xfId="23025"/>
    <cellStyle name="Normal 4 3 6 2 2 4 2" xfId="30703"/>
    <cellStyle name="Normal 4 3 6 2 2 5" xfId="28597"/>
    <cellStyle name="Normal 4 3 6 2 2 6" xfId="20919"/>
    <cellStyle name="Normal 4 3 6 2 3" xfId="15659"/>
    <cellStyle name="Normal 4 3 6 2 3 2" xfId="17789"/>
    <cellStyle name="Normal 4 3 6 2 3 2 2" xfId="32185"/>
    <cellStyle name="Normal 4 3 6 2 3 2 3" xfId="24507"/>
    <cellStyle name="Normal 4 3 6 2 3 3" xfId="30078"/>
    <cellStyle name="Normal 4 3 6 2 3 4" xfId="22400"/>
    <cellStyle name="Normal 4 3 6 2 4" xfId="17164"/>
    <cellStyle name="Normal 4 3 6 2 4 2" xfId="31560"/>
    <cellStyle name="Normal 4 3 6 2 4 3" xfId="23882"/>
    <cellStyle name="Normal 4 3 6 2 5" xfId="19042"/>
    <cellStyle name="Normal 4 3 6 2 5 2" xfId="33435"/>
    <cellStyle name="Normal 4 3 6 2 5 3" xfId="25757"/>
    <cellStyle name="Normal 4 3 6 2 6" xfId="21775"/>
    <cellStyle name="Normal 4 3 6 2 6 2" xfId="29453"/>
    <cellStyle name="Normal 4 3 6 2 7" xfId="27084"/>
    <cellStyle name="Normal 4 3 6 2 8" xfId="27972"/>
    <cellStyle name="Normal 4 3 6 2 9" xfId="20294"/>
    <cellStyle name="Normal 4 3 6 3" xfId="6371"/>
    <cellStyle name="Normal 4 3 6 3 2" xfId="16028"/>
    <cellStyle name="Normal 4 3 6 3 2 2" xfId="18158"/>
    <cellStyle name="Normal 4 3 6 3 2 2 2" xfId="32554"/>
    <cellStyle name="Normal 4 3 6 3 2 2 3" xfId="24876"/>
    <cellStyle name="Normal 4 3 6 3 2 3" xfId="30447"/>
    <cellStyle name="Normal 4 3 6 3 2 4" xfId="22769"/>
    <cellStyle name="Normal 4 3 6 3 3" xfId="16919"/>
    <cellStyle name="Normal 4 3 6 3 3 2" xfId="31316"/>
    <cellStyle name="Normal 4 3 6 3 3 3" xfId="23638"/>
    <cellStyle name="Normal 4 3 6 3 4" xfId="19411"/>
    <cellStyle name="Normal 4 3 6 3 4 2" xfId="33804"/>
    <cellStyle name="Normal 4 3 6 3 4 3" xfId="26126"/>
    <cellStyle name="Normal 4 3 6 3 5" xfId="21531"/>
    <cellStyle name="Normal 4 3 6 3 5 2" xfId="29209"/>
    <cellStyle name="Normal 4 3 6 3 6" xfId="27085"/>
    <cellStyle name="Normal 4 3 6 3 7" xfId="28341"/>
    <cellStyle name="Normal 4 3 6 3 8" xfId="20663"/>
    <cellStyle name="Normal 4 3 6 4" xfId="15401"/>
    <cellStyle name="Normal 4 3 6 4 2" xfId="17533"/>
    <cellStyle name="Normal 4 3 6 4 2 2" xfId="31929"/>
    <cellStyle name="Normal 4 3 6 4 2 3" xfId="24251"/>
    <cellStyle name="Normal 4 3 6 4 3" xfId="29822"/>
    <cellStyle name="Normal 4 3 6 4 4" xfId="22144"/>
    <cellStyle name="Normal 4 3 6 5" xfId="16646"/>
    <cellStyle name="Normal 4 3 6 5 2" xfId="31043"/>
    <cellStyle name="Normal 4 3 6 5 3" xfId="23365"/>
    <cellStyle name="Normal 4 3 6 6" xfId="18784"/>
    <cellStyle name="Normal 4 3 6 6 2" xfId="33179"/>
    <cellStyle name="Normal 4 3 6 6 3" xfId="25501"/>
    <cellStyle name="Normal 4 3 6 7" xfId="21246"/>
    <cellStyle name="Normal 4 3 6 7 2" xfId="28924"/>
    <cellStyle name="Normal 4 3 6 8" xfId="27083"/>
    <cellStyle name="Normal 4 3 6 9" xfId="27716"/>
    <cellStyle name="Normal 4 3 7" xfId="14874"/>
    <cellStyle name="Normal 4 3 7 2" xfId="16156"/>
    <cellStyle name="Normal 4 3 7 2 2" xfId="18270"/>
    <cellStyle name="Normal 4 3 7 2 2 2" xfId="32666"/>
    <cellStyle name="Normal 4 3 7 2 2 3" xfId="24988"/>
    <cellStyle name="Normal 4 3 7 2 3" xfId="19523"/>
    <cellStyle name="Normal 4 3 7 2 3 2" xfId="33916"/>
    <cellStyle name="Normal 4 3 7 2 3 3" xfId="26238"/>
    <cellStyle name="Normal 4 3 7 2 4" xfId="22881"/>
    <cellStyle name="Normal 4 3 7 2 4 2" xfId="30559"/>
    <cellStyle name="Normal 4 3 7 2 5" xfId="28453"/>
    <cellStyle name="Normal 4 3 7 2 6" xfId="20775"/>
    <cellStyle name="Normal 4 3 7 3" xfId="15515"/>
    <cellStyle name="Normal 4 3 7 3 2" xfId="17645"/>
    <cellStyle name="Normal 4 3 7 3 2 2" xfId="32041"/>
    <cellStyle name="Normal 4 3 7 3 2 3" xfId="24363"/>
    <cellStyle name="Normal 4 3 7 3 3" xfId="29934"/>
    <cellStyle name="Normal 4 3 7 3 4" xfId="22256"/>
    <cellStyle name="Normal 4 3 7 4" xfId="17020"/>
    <cellStyle name="Normal 4 3 7 4 2" xfId="31416"/>
    <cellStyle name="Normal 4 3 7 4 3" xfId="23738"/>
    <cellStyle name="Normal 4 3 7 5" xfId="18898"/>
    <cellStyle name="Normal 4 3 7 5 2" xfId="33291"/>
    <cellStyle name="Normal 4 3 7 5 3" xfId="25613"/>
    <cellStyle name="Normal 4 3 7 6" xfId="21631"/>
    <cellStyle name="Normal 4 3 7 6 2" xfId="29309"/>
    <cellStyle name="Normal 4 3 7 7" xfId="27086"/>
    <cellStyle name="Normal 4 3 7 8" xfId="27828"/>
    <cellStyle name="Normal 4 3 7 9" xfId="20150"/>
    <cellStyle name="Normal 4 3 8" xfId="15160"/>
    <cellStyle name="Normal 4 3 8 2" xfId="16437"/>
    <cellStyle name="Normal 4 3 8 2 2" xfId="18551"/>
    <cellStyle name="Normal 4 3 8 2 2 2" xfId="32947"/>
    <cellStyle name="Normal 4 3 8 2 2 3" xfId="25269"/>
    <cellStyle name="Normal 4 3 8 2 3" xfId="19804"/>
    <cellStyle name="Normal 4 3 8 2 3 2" xfId="34197"/>
    <cellStyle name="Normal 4 3 8 2 3 3" xfId="26519"/>
    <cellStyle name="Normal 4 3 8 2 4" xfId="23162"/>
    <cellStyle name="Normal 4 3 8 2 4 2" xfId="30840"/>
    <cellStyle name="Normal 4 3 8 2 5" xfId="28734"/>
    <cellStyle name="Normal 4 3 8 2 6" xfId="21056"/>
    <cellStyle name="Normal 4 3 8 3" xfId="15796"/>
    <cellStyle name="Normal 4 3 8 3 2" xfId="17926"/>
    <cellStyle name="Normal 4 3 8 3 2 2" xfId="32322"/>
    <cellStyle name="Normal 4 3 8 3 2 3" xfId="24644"/>
    <cellStyle name="Normal 4 3 8 3 3" xfId="30215"/>
    <cellStyle name="Normal 4 3 8 3 4" xfId="22537"/>
    <cellStyle name="Normal 4 3 8 4" xfId="17301"/>
    <cellStyle name="Normal 4 3 8 4 2" xfId="31697"/>
    <cellStyle name="Normal 4 3 8 4 3" xfId="24019"/>
    <cellStyle name="Normal 4 3 8 5" xfId="19179"/>
    <cellStyle name="Normal 4 3 8 5 2" xfId="33572"/>
    <cellStyle name="Normal 4 3 8 5 3" xfId="25894"/>
    <cellStyle name="Normal 4 3 8 6" xfId="21912"/>
    <cellStyle name="Normal 4 3 8 6 2" xfId="29590"/>
    <cellStyle name="Normal 4 3 8 7" xfId="27087"/>
    <cellStyle name="Normal 4 3 8 8" xfId="28109"/>
    <cellStyle name="Normal 4 3 8 9" xfId="20431"/>
    <cellStyle name="Normal 4 3 9" xfId="4335"/>
    <cellStyle name="Normal 4 3 9 2" xfId="15888"/>
    <cellStyle name="Normal 4 3 9 2 2" xfId="18018"/>
    <cellStyle name="Normal 4 3 9 2 2 2" xfId="32414"/>
    <cellStyle name="Normal 4 3 9 2 2 3" xfId="24736"/>
    <cellStyle name="Normal 4 3 9 2 3" xfId="30307"/>
    <cellStyle name="Normal 4 3 9 2 4" xfId="22629"/>
    <cellStyle name="Normal 4 3 9 3" xfId="16779"/>
    <cellStyle name="Normal 4 3 9 3 2" xfId="31176"/>
    <cellStyle name="Normal 4 3 9 3 3" xfId="23498"/>
    <cellStyle name="Normal 4 3 9 4" xfId="19271"/>
    <cellStyle name="Normal 4 3 9 4 2" xfId="33664"/>
    <cellStyle name="Normal 4 3 9 4 3" xfId="25986"/>
    <cellStyle name="Normal 4 3 9 5" xfId="21391"/>
    <cellStyle name="Normal 4 3 9 5 2" xfId="29069"/>
    <cellStyle name="Normal 4 3 9 6" xfId="27088"/>
    <cellStyle name="Normal 4 3 9 7" xfId="28201"/>
    <cellStyle name="Normal 4 3 9 8" xfId="20523"/>
    <cellStyle name="Normal 4 4" xfId="1843"/>
    <cellStyle name="Normal 4 4 10" xfId="21148"/>
    <cellStyle name="Normal 4 4 10 2" xfId="28826"/>
    <cellStyle name="Normal 4 4 11" xfId="27089"/>
    <cellStyle name="Normal 4 4 12" xfId="27584"/>
    <cellStyle name="Normal 4 4 13" xfId="19906"/>
    <cellStyle name="Normal 4 4 2" xfId="4035"/>
    <cellStyle name="Normal 4 4 2 10" xfId="19982"/>
    <cellStyle name="Normal 4 4 2 2" xfId="4264"/>
    <cellStyle name="Normal 4 4 2 2 2" xfId="14962"/>
    <cellStyle name="Normal 4 4 2 2 2 2" xfId="16244"/>
    <cellStyle name="Normal 4 4 2 2 2 2 2" xfId="18358"/>
    <cellStyle name="Normal 4 4 2 2 2 2 2 2" xfId="32754"/>
    <cellStyle name="Normal 4 4 2 2 2 2 2 3" xfId="25076"/>
    <cellStyle name="Normal 4 4 2 2 2 2 3" xfId="30647"/>
    <cellStyle name="Normal 4 4 2 2 2 2 4" xfId="22969"/>
    <cellStyle name="Normal 4 4 2 2 2 3" xfId="17108"/>
    <cellStyle name="Normal 4 4 2 2 2 3 2" xfId="31504"/>
    <cellStyle name="Normal 4 4 2 2 2 3 3" xfId="23826"/>
    <cellStyle name="Normal 4 4 2 2 2 4" xfId="19611"/>
    <cellStyle name="Normal 4 4 2 2 2 4 2" xfId="34004"/>
    <cellStyle name="Normal 4 4 2 2 2 4 3" xfId="26326"/>
    <cellStyle name="Normal 4 4 2 2 2 5" xfId="21719"/>
    <cellStyle name="Normal 4 4 2 2 2 5 2" xfId="29397"/>
    <cellStyle name="Normal 4 4 2 2 2 6" xfId="27092"/>
    <cellStyle name="Normal 4 4 2 2 2 7" xfId="28541"/>
    <cellStyle name="Normal 4 4 2 2 2 8" xfId="20863"/>
    <cellStyle name="Normal 4 4 2 2 3" xfId="15603"/>
    <cellStyle name="Normal 4 4 2 2 3 2" xfId="17733"/>
    <cellStyle name="Normal 4 4 2 2 3 2 2" xfId="32129"/>
    <cellStyle name="Normal 4 4 2 2 3 2 3" xfId="24451"/>
    <cellStyle name="Normal 4 4 2 2 3 3" xfId="30022"/>
    <cellStyle name="Normal 4 4 2 2 3 4" xfId="22344"/>
    <cellStyle name="Normal 4 4 2 2 4" xfId="16730"/>
    <cellStyle name="Normal 4 4 2 2 4 2" xfId="31127"/>
    <cellStyle name="Normal 4 4 2 2 4 3" xfId="23449"/>
    <cellStyle name="Normal 4 4 2 2 5" xfId="18986"/>
    <cellStyle name="Normal 4 4 2 2 5 2" xfId="33379"/>
    <cellStyle name="Normal 4 4 2 2 5 3" xfId="25701"/>
    <cellStyle name="Normal 4 4 2 2 6" xfId="21330"/>
    <cellStyle name="Normal 4 4 2 2 6 2" xfId="29008"/>
    <cellStyle name="Normal 4 4 2 2 7" xfId="27091"/>
    <cellStyle name="Normal 4 4 2 2 8" xfId="27916"/>
    <cellStyle name="Normal 4 4 2 2 9" xfId="20238"/>
    <cellStyle name="Normal 4 4 2 3" xfId="4419"/>
    <cellStyle name="Normal 4 4 2 3 2" xfId="15972"/>
    <cellStyle name="Normal 4 4 2 3 2 2" xfId="18102"/>
    <cellStyle name="Normal 4 4 2 3 2 2 2" xfId="32498"/>
    <cellStyle name="Normal 4 4 2 3 2 2 3" xfId="24820"/>
    <cellStyle name="Normal 4 4 2 3 2 3" xfId="30391"/>
    <cellStyle name="Normal 4 4 2 3 2 4" xfId="22713"/>
    <cellStyle name="Normal 4 4 2 3 3" xfId="16863"/>
    <cellStyle name="Normal 4 4 2 3 3 2" xfId="31260"/>
    <cellStyle name="Normal 4 4 2 3 3 3" xfId="23582"/>
    <cellStyle name="Normal 4 4 2 3 4" xfId="19355"/>
    <cellStyle name="Normal 4 4 2 3 4 2" xfId="33748"/>
    <cellStyle name="Normal 4 4 2 3 4 3" xfId="26070"/>
    <cellStyle name="Normal 4 4 2 3 5" xfId="21475"/>
    <cellStyle name="Normal 4 4 2 3 5 2" xfId="29153"/>
    <cellStyle name="Normal 4 4 2 3 6" xfId="27093"/>
    <cellStyle name="Normal 4 4 2 3 7" xfId="28285"/>
    <cellStyle name="Normal 4 4 2 3 8" xfId="20607"/>
    <cellStyle name="Normal 4 4 2 4" xfId="15345"/>
    <cellStyle name="Normal 4 4 2 4 2" xfId="17477"/>
    <cellStyle name="Normal 4 4 2 4 2 2" xfId="31873"/>
    <cellStyle name="Normal 4 4 2 4 2 3" xfId="24195"/>
    <cellStyle name="Normal 4 4 2 4 3" xfId="29766"/>
    <cellStyle name="Normal 4 4 2 4 4" xfId="22088"/>
    <cellStyle name="Normal 4 4 2 5" xfId="16600"/>
    <cellStyle name="Normal 4 4 2 5 2" xfId="30997"/>
    <cellStyle name="Normal 4 4 2 5 3" xfId="23319"/>
    <cellStyle name="Normal 4 4 2 6" xfId="18728"/>
    <cellStyle name="Normal 4 4 2 6 2" xfId="33123"/>
    <cellStyle name="Normal 4 4 2 6 3" xfId="25445"/>
    <cellStyle name="Normal 4 4 2 7" xfId="21200"/>
    <cellStyle name="Normal 4 4 2 7 2" xfId="28878"/>
    <cellStyle name="Normal 4 4 2 8" xfId="27090"/>
    <cellStyle name="Normal 4 4 2 9" xfId="27660"/>
    <cellStyle name="Normal 4 4 3" xfId="4197"/>
    <cellStyle name="Normal 4 4 3 10" xfId="19930"/>
    <cellStyle name="Normal 4 4 3 2" xfId="14906"/>
    <cellStyle name="Normal 4 4 3 2 2" xfId="16188"/>
    <cellStyle name="Normal 4 4 3 2 2 2" xfId="18302"/>
    <cellStyle name="Normal 4 4 3 2 2 2 2" xfId="32698"/>
    <cellStyle name="Normal 4 4 3 2 2 2 3" xfId="25020"/>
    <cellStyle name="Normal 4 4 3 2 2 3" xfId="19555"/>
    <cellStyle name="Normal 4 4 3 2 2 3 2" xfId="33948"/>
    <cellStyle name="Normal 4 4 3 2 2 3 3" xfId="26270"/>
    <cellStyle name="Normal 4 4 3 2 2 4" xfId="22913"/>
    <cellStyle name="Normal 4 4 3 2 2 4 2" xfId="30591"/>
    <cellStyle name="Normal 4 4 3 2 2 5" xfId="28485"/>
    <cellStyle name="Normal 4 4 3 2 2 6" xfId="20807"/>
    <cellStyle name="Normal 4 4 3 2 3" xfId="15547"/>
    <cellStyle name="Normal 4 4 3 2 3 2" xfId="17677"/>
    <cellStyle name="Normal 4 4 3 2 3 2 2" xfId="32073"/>
    <cellStyle name="Normal 4 4 3 2 3 2 3" xfId="24395"/>
    <cellStyle name="Normal 4 4 3 2 3 3" xfId="29966"/>
    <cellStyle name="Normal 4 4 3 2 3 4" xfId="22288"/>
    <cellStyle name="Normal 4 4 3 2 4" xfId="17052"/>
    <cellStyle name="Normal 4 4 3 2 4 2" xfId="31448"/>
    <cellStyle name="Normal 4 4 3 2 4 3" xfId="23770"/>
    <cellStyle name="Normal 4 4 3 2 5" xfId="18930"/>
    <cellStyle name="Normal 4 4 3 2 5 2" xfId="33323"/>
    <cellStyle name="Normal 4 4 3 2 5 3" xfId="25645"/>
    <cellStyle name="Normal 4 4 3 2 6" xfId="21663"/>
    <cellStyle name="Normal 4 4 3 2 6 2" xfId="29341"/>
    <cellStyle name="Normal 4 4 3 2 7" xfId="27095"/>
    <cellStyle name="Normal 4 4 3 2 8" xfId="27860"/>
    <cellStyle name="Normal 4 4 3 2 9" xfId="20182"/>
    <cellStyle name="Normal 4 4 3 3" xfId="4367"/>
    <cellStyle name="Normal 4 4 3 3 2" xfId="15920"/>
    <cellStyle name="Normal 4 4 3 3 2 2" xfId="18050"/>
    <cellStyle name="Normal 4 4 3 3 2 2 2" xfId="32446"/>
    <cellStyle name="Normal 4 4 3 3 2 2 3" xfId="24768"/>
    <cellStyle name="Normal 4 4 3 3 2 3" xfId="30339"/>
    <cellStyle name="Normal 4 4 3 3 2 4" xfId="22661"/>
    <cellStyle name="Normal 4 4 3 3 3" xfId="16811"/>
    <cellStyle name="Normal 4 4 3 3 3 2" xfId="31208"/>
    <cellStyle name="Normal 4 4 3 3 3 3" xfId="23530"/>
    <cellStyle name="Normal 4 4 3 3 4" xfId="19303"/>
    <cellStyle name="Normal 4 4 3 3 4 2" xfId="33696"/>
    <cellStyle name="Normal 4 4 3 3 4 3" xfId="26018"/>
    <cellStyle name="Normal 4 4 3 3 5" xfId="21423"/>
    <cellStyle name="Normal 4 4 3 3 5 2" xfId="29101"/>
    <cellStyle name="Normal 4 4 3 3 6" xfId="27096"/>
    <cellStyle name="Normal 4 4 3 3 7" xfId="28233"/>
    <cellStyle name="Normal 4 4 3 3 8" xfId="20555"/>
    <cellStyle name="Normal 4 4 3 4" xfId="15293"/>
    <cellStyle name="Normal 4 4 3 4 2" xfId="17425"/>
    <cellStyle name="Normal 4 4 3 4 2 2" xfId="31821"/>
    <cellStyle name="Normal 4 4 3 4 2 3" xfId="24143"/>
    <cellStyle name="Normal 4 4 3 4 3" xfId="29714"/>
    <cellStyle name="Normal 4 4 3 4 4" xfId="22036"/>
    <cellStyle name="Normal 4 4 3 5" xfId="16678"/>
    <cellStyle name="Normal 4 4 3 5 2" xfId="31075"/>
    <cellStyle name="Normal 4 4 3 5 3" xfId="23397"/>
    <cellStyle name="Normal 4 4 3 6" xfId="18676"/>
    <cellStyle name="Normal 4 4 3 6 2" xfId="33071"/>
    <cellStyle name="Normal 4 4 3 6 3" xfId="25393"/>
    <cellStyle name="Normal 4 4 3 7" xfId="21278"/>
    <cellStyle name="Normal 4 4 3 7 2" xfId="28956"/>
    <cellStyle name="Normal 4 4 3 8" xfId="27094"/>
    <cellStyle name="Normal 4 4 3 9" xfId="27608"/>
    <cellStyle name="Normal 4 4 4" xfId="4173"/>
    <cellStyle name="Normal 4 4 4 2" xfId="15057"/>
    <cellStyle name="Normal 4 4 4 2 2" xfId="16338"/>
    <cellStyle name="Normal 4 4 4 2 2 2" xfId="18452"/>
    <cellStyle name="Normal 4 4 4 2 2 2 2" xfId="32848"/>
    <cellStyle name="Normal 4 4 4 2 2 2 3" xfId="25170"/>
    <cellStyle name="Normal 4 4 4 2 2 3" xfId="19705"/>
    <cellStyle name="Normal 4 4 4 2 2 3 2" xfId="34098"/>
    <cellStyle name="Normal 4 4 4 2 2 3 3" xfId="26420"/>
    <cellStyle name="Normal 4 4 4 2 2 4" xfId="23063"/>
    <cellStyle name="Normal 4 4 4 2 2 4 2" xfId="30741"/>
    <cellStyle name="Normal 4 4 4 2 2 5" xfId="28635"/>
    <cellStyle name="Normal 4 4 4 2 2 6" xfId="20957"/>
    <cellStyle name="Normal 4 4 4 2 3" xfId="15697"/>
    <cellStyle name="Normal 4 4 4 2 3 2" xfId="17827"/>
    <cellStyle name="Normal 4 4 4 2 3 2 2" xfId="32223"/>
    <cellStyle name="Normal 4 4 4 2 3 2 3" xfId="24545"/>
    <cellStyle name="Normal 4 4 4 2 3 3" xfId="30116"/>
    <cellStyle name="Normal 4 4 4 2 3 4" xfId="22438"/>
    <cellStyle name="Normal 4 4 4 2 4" xfId="17202"/>
    <cellStyle name="Normal 4 4 4 2 4 2" xfId="31598"/>
    <cellStyle name="Normal 4 4 4 2 4 3" xfId="23920"/>
    <cellStyle name="Normal 4 4 4 2 5" xfId="19080"/>
    <cellStyle name="Normal 4 4 4 2 5 2" xfId="33473"/>
    <cellStyle name="Normal 4 4 4 2 5 3" xfId="25795"/>
    <cellStyle name="Normal 4 4 4 2 6" xfId="21813"/>
    <cellStyle name="Normal 4 4 4 2 6 2" xfId="29491"/>
    <cellStyle name="Normal 4 4 4 2 7" xfId="27098"/>
    <cellStyle name="Normal 4 4 4 2 8" xfId="28010"/>
    <cellStyle name="Normal 4 4 4 2 9" xfId="20332"/>
    <cellStyle name="Normal 4 4 4 3" xfId="7601"/>
    <cellStyle name="Normal 4 4 4 4" xfId="16654"/>
    <cellStyle name="Normal 4 4 4 4 2" xfId="31051"/>
    <cellStyle name="Normal 4 4 4 4 3" xfId="23373"/>
    <cellStyle name="Normal 4 4 4 5" xfId="21254"/>
    <cellStyle name="Normal 4 4 4 5 2" xfId="28932"/>
    <cellStyle name="Normal 4 4 4 6" xfId="27097"/>
    <cellStyle name="Normal 4 4 5" xfId="14882"/>
    <cellStyle name="Normal 4 4 5 2" xfId="16164"/>
    <cellStyle name="Normal 4 4 5 2 2" xfId="18278"/>
    <cellStyle name="Normal 4 4 5 2 2 2" xfId="32674"/>
    <cellStyle name="Normal 4 4 5 2 2 3" xfId="24996"/>
    <cellStyle name="Normal 4 4 5 2 3" xfId="19531"/>
    <cellStyle name="Normal 4 4 5 2 3 2" xfId="33924"/>
    <cellStyle name="Normal 4 4 5 2 3 3" xfId="26246"/>
    <cellStyle name="Normal 4 4 5 2 4" xfId="22889"/>
    <cellStyle name="Normal 4 4 5 2 4 2" xfId="30567"/>
    <cellStyle name="Normal 4 4 5 2 5" xfId="28461"/>
    <cellStyle name="Normal 4 4 5 2 6" xfId="20783"/>
    <cellStyle name="Normal 4 4 5 3" xfId="15523"/>
    <cellStyle name="Normal 4 4 5 3 2" xfId="17653"/>
    <cellStyle name="Normal 4 4 5 3 2 2" xfId="32049"/>
    <cellStyle name="Normal 4 4 5 3 2 3" xfId="24371"/>
    <cellStyle name="Normal 4 4 5 3 3" xfId="29942"/>
    <cellStyle name="Normal 4 4 5 3 4" xfId="22264"/>
    <cellStyle name="Normal 4 4 5 4" xfId="17028"/>
    <cellStyle name="Normal 4 4 5 4 2" xfId="31424"/>
    <cellStyle name="Normal 4 4 5 4 3" xfId="23746"/>
    <cellStyle name="Normal 4 4 5 5" xfId="18906"/>
    <cellStyle name="Normal 4 4 5 5 2" xfId="33299"/>
    <cellStyle name="Normal 4 4 5 5 3" xfId="25621"/>
    <cellStyle name="Normal 4 4 5 6" xfId="21639"/>
    <cellStyle name="Normal 4 4 5 6 2" xfId="29317"/>
    <cellStyle name="Normal 4 4 5 7" xfId="27099"/>
    <cellStyle name="Normal 4 4 5 8" xfId="27836"/>
    <cellStyle name="Normal 4 4 5 9" xfId="20158"/>
    <cellStyle name="Normal 4 4 6" xfId="4343"/>
    <cellStyle name="Normal 4 4 6 2" xfId="15896"/>
    <cellStyle name="Normal 4 4 6 2 2" xfId="18026"/>
    <cellStyle name="Normal 4 4 6 2 2 2" xfId="32422"/>
    <cellStyle name="Normal 4 4 6 2 2 3" xfId="24744"/>
    <cellStyle name="Normal 4 4 6 2 3" xfId="30315"/>
    <cellStyle name="Normal 4 4 6 2 4" xfId="22637"/>
    <cellStyle name="Normal 4 4 6 3" xfId="16787"/>
    <cellStyle name="Normal 4 4 6 3 2" xfId="31184"/>
    <cellStyle name="Normal 4 4 6 3 3" xfId="23506"/>
    <cellStyle name="Normal 4 4 6 4" xfId="19279"/>
    <cellStyle name="Normal 4 4 6 4 2" xfId="33672"/>
    <cellStyle name="Normal 4 4 6 4 3" xfId="25994"/>
    <cellStyle name="Normal 4 4 6 5" xfId="21399"/>
    <cellStyle name="Normal 4 4 6 5 2" xfId="29077"/>
    <cellStyle name="Normal 4 4 6 6" xfId="27100"/>
    <cellStyle name="Normal 4 4 6 7" xfId="28209"/>
    <cellStyle name="Normal 4 4 6 8" xfId="20531"/>
    <cellStyle name="Normal 4 4 7" xfId="15269"/>
    <cellStyle name="Normal 4 4 7 2" xfId="17401"/>
    <cellStyle name="Normal 4 4 7 2 2" xfId="31797"/>
    <cellStyle name="Normal 4 4 7 2 3" xfId="24119"/>
    <cellStyle name="Normal 4 4 7 3" xfId="29690"/>
    <cellStyle name="Normal 4 4 7 4" xfId="22012"/>
    <cellStyle name="Normal 4 4 8" xfId="16548"/>
    <cellStyle name="Normal 4 4 8 2" xfId="30945"/>
    <cellStyle name="Normal 4 4 8 3" xfId="23267"/>
    <cellStyle name="Normal 4 4 9" xfId="18652"/>
    <cellStyle name="Normal 4 4 9 2" xfId="33047"/>
    <cellStyle name="Normal 4 4 9 3" xfId="25369"/>
    <cellStyle name="Normal 4 5" xfId="2055"/>
    <cellStyle name="Normal 4 5 10" xfId="27570"/>
    <cellStyle name="Normal 4 5 11" xfId="19892"/>
    <cellStyle name="Normal 4 5 2" xfId="4021"/>
    <cellStyle name="Normal 4 5 2 10" xfId="19968"/>
    <cellStyle name="Normal 4 5 2 2" xfId="4250"/>
    <cellStyle name="Normal 4 5 2 2 2" xfId="14948"/>
    <cellStyle name="Normal 4 5 2 2 2 2" xfId="16230"/>
    <cellStyle name="Normal 4 5 2 2 2 2 2" xfId="18344"/>
    <cellStyle name="Normal 4 5 2 2 2 2 2 2" xfId="32740"/>
    <cellStyle name="Normal 4 5 2 2 2 2 2 3" xfId="25062"/>
    <cellStyle name="Normal 4 5 2 2 2 2 3" xfId="30633"/>
    <cellStyle name="Normal 4 5 2 2 2 2 4" xfId="22955"/>
    <cellStyle name="Normal 4 5 2 2 2 3" xfId="17094"/>
    <cellStyle name="Normal 4 5 2 2 2 3 2" xfId="31490"/>
    <cellStyle name="Normal 4 5 2 2 2 3 3" xfId="23812"/>
    <cellStyle name="Normal 4 5 2 2 2 4" xfId="19597"/>
    <cellStyle name="Normal 4 5 2 2 2 4 2" xfId="33990"/>
    <cellStyle name="Normal 4 5 2 2 2 4 3" xfId="26312"/>
    <cellStyle name="Normal 4 5 2 2 2 5" xfId="21705"/>
    <cellStyle name="Normal 4 5 2 2 2 5 2" xfId="29383"/>
    <cellStyle name="Normal 4 5 2 2 2 6" xfId="27103"/>
    <cellStyle name="Normal 4 5 2 2 2 7" xfId="28527"/>
    <cellStyle name="Normal 4 5 2 2 2 8" xfId="20849"/>
    <cellStyle name="Normal 4 5 2 2 3" xfId="15589"/>
    <cellStyle name="Normal 4 5 2 2 3 2" xfId="17719"/>
    <cellStyle name="Normal 4 5 2 2 3 2 2" xfId="32115"/>
    <cellStyle name="Normal 4 5 2 2 3 2 3" xfId="24437"/>
    <cellStyle name="Normal 4 5 2 2 3 3" xfId="30008"/>
    <cellStyle name="Normal 4 5 2 2 3 4" xfId="22330"/>
    <cellStyle name="Normal 4 5 2 2 4" xfId="16716"/>
    <cellStyle name="Normal 4 5 2 2 4 2" xfId="31113"/>
    <cellStyle name="Normal 4 5 2 2 4 3" xfId="23435"/>
    <cellStyle name="Normal 4 5 2 2 5" xfId="18972"/>
    <cellStyle name="Normal 4 5 2 2 5 2" xfId="33365"/>
    <cellStyle name="Normal 4 5 2 2 5 3" xfId="25687"/>
    <cellStyle name="Normal 4 5 2 2 6" xfId="21316"/>
    <cellStyle name="Normal 4 5 2 2 6 2" xfId="28994"/>
    <cellStyle name="Normal 4 5 2 2 7" xfId="27102"/>
    <cellStyle name="Normal 4 5 2 2 8" xfId="27902"/>
    <cellStyle name="Normal 4 5 2 2 9" xfId="20224"/>
    <cellStyle name="Normal 4 5 2 3" xfId="4405"/>
    <cellStyle name="Normal 4 5 2 3 2" xfId="15958"/>
    <cellStyle name="Normal 4 5 2 3 2 2" xfId="18088"/>
    <cellStyle name="Normal 4 5 2 3 2 2 2" xfId="32484"/>
    <cellStyle name="Normal 4 5 2 3 2 2 3" xfId="24806"/>
    <cellStyle name="Normal 4 5 2 3 2 3" xfId="30377"/>
    <cellStyle name="Normal 4 5 2 3 2 4" xfId="22699"/>
    <cellStyle name="Normal 4 5 2 3 3" xfId="16849"/>
    <cellStyle name="Normal 4 5 2 3 3 2" xfId="31246"/>
    <cellStyle name="Normal 4 5 2 3 3 3" xfId="23568"/>
    <cellStyle name="Normal 4 5 2 3 4" xfId="19341"/>
    <cellStyle name="Normal 4 5 2 3 4 2" xfId="33734"/>
    <cellStyle name="Normal 4 5 2 3 4 3" xfId="26056"/>
    <cellStyle name="Normal 4 5 2 3 5" xfId="21461"/>
    <cellStyle name="Normal 4 5 2 3 5 2" xfId="29139"/>
    <cellStyle name="Normal 4 5 2 3 6" xfId="27104"/>
    <cellStyle name="Normal 4 5 2 3 7" xfId="28271"/>
    <cellStyle name="Normal 4 5 2 3 8" xfId="20593"/>
    <cellStyle name="Normal 4 5 2 4" xfId="15331"/>
    <cellStyle name="Normal 4 5 2 4 2" xfId="17463"/>
    <cellStyle name="Normal 4 5 2 4 2 2" xfId="31859"/>
    <cellStyle name="Normal 4 5 2 4 2 3" xfId="24181"/>
    <cellStyle name="Normal 4 5 2 4 3" xfId="29752"/>
    <cellStyle name="Normal 4 5 2 4 4" xfId="22074"/>
    <cellStyle name="Normal 4 5 2 5" xfId="16586"/>
    <cellStyle name="Normal 4 5 2 5 2" xfId="30983"/>
    <cellStyle name="Normal 4 5 2 5 3" xfId="23305"/>
    <cellStyle name="Normal 4 5 2 6" xfId="18714"/>
    <cellStyle name="Normal 4 5 2 6 2" xfId="33109"/>
    <cellStyle name="Normal 4 5 2 6 3" xfId="25431"/>
    <cellStyle name="Normal 4 5 2 7" xfId="21186"/>
    <cellStyle name="Normal 4 5 2 7 2" xfId="28864"/>
    <cellStyle name="Normal 4 5 2 8" xfId="27101"/>
    <cellStyle name="Normal 4 5 2 9" xfId="27646"/>
    <cellStyle name="Normal 4 5 3" xfId="4210"/>
    <cellStyle name="Normal 4 5 4" xfId="4159"/>
    <cellStyle name="Normal 4 5 4 10" xfId="20057"/>
    <cellStyle name="Normal 4 5 4 2" xfId="15041"/>
    <cellStyle name="Normal 4 5 4 2 2" xfId="16323"/>
    <cellStyle name="Normal 4 5 4 2 2 2" xfId="18437"/>
    <cellStyle name="Normal 4 5 4 2 2 2 2" xfId="32833"/>
    <cellStyle name="Normal 4 5 4 2 2 2 3" xfId="25155"/>
    <cellStyle name="Normal 4 5 4 2 2 3" xfId="19690"/>
    <cellStyle name="Normal 4 5 4 2 2 3 2" xfId="34083"/>
    <cellStyle name="Normal 4 5 4 2 2 3 3" xfId="26405"/>
    <cellStyle name="Normal 4 5 4 2 2 4" xfId="23048"/>
    <cellStyle name="Normal 4 5 4 2 2 4 2" xfId="30726"/>
    <cellStyle name="Normal 4 5 4 2 2 5" xfId="28620"/>
    <cellStyle name="Normal 4 5 4 2 2 6" xfId="20942"/>
    <cellStyle name="Normal 4 5 4 2 3" xfId="15682"/>
    <cellStyle name="Normal 4 5 4 2 3 2" xfId="17812"/>
    <cellStyle name="Normal 4 5 4 2 3 2 2" xfId="32208"/>
    <cellStyle name="Normal 4 5 4 2 3 2 3" xfId="24530"/>
    <cellStyle name="Normal 4 5 4 2 3 3" xfId="30101"/>
    <cellStyle name="Normal 4 5 4 2 3 4" xfId="22423"/>
    <cellStyle name="Normal 4 5 4 2 4" xfId="17187"/>
    <cellStyle name="Normal 4 5 4 2 4 2" xfId="31583"/>
    <cellStyle name="Normal 4 5 4 2 4 3" xfId="23905"/>
    <cellStyle name="Normal 4 5 4 2 5" xfId="19065"/>
    <cellStyle name="Normal 4 5 4 2 5 2" xfId="33458"/>
    <cellStyle name="Normal 4 5 4 2 5 3" xfId="25780"/>
    <cellStyle name="Normal 4 5 4 2 6" xfId="21798"/>
    <cellStyle name="Normal 4 5 4 2 6 2" xfId="29476"/>
    <cellStyle name="Normal 4 5 4 2 7" xfId="27106"/>
    <cellStyle name="Normal 4 5 4 2 8" xfId="27995"/>
    <cellStyle name="Normal 4 5 4 2 9" xfId="20317"/>
    <cellStyle name="Normal 4 5 4 3" xfId="7602"/>
    <cellStyle name="Normal 4 5 4 3 2" xfId="16047"/>
    <cellStyle name="Normal 4 5 4 3 2 2" xfId="18177"/>
    <cellStyle name="Normal 4 5 4 3 2 2 2" xfId="32573"/>
    <cellStyle name="Normal 4 5 4 3 2 2 3" xfId="24895"/>
    <cellStyle name="Normal 4 5 4 3 2 3" xfId="30466"/>
    <cellStyle name="Normal 4 5 4 3 2 4" xfId="22788"/>
    <cellStyle name="Normal 4 5 4 3 3" xfId="16938"/>
    <cellStyle name="Normal 4 5 4 3 3 2" xfId="31335"/>
    <cellStyle name="Normal 4 5 4 3 3 3" xfId="23657"/>
    <cellStyle name="Normal 4 5 4 3 4" xfId="19430"/>
    <cellStyle name="Normal 4 5 4 3 4 2" xfId="33823"/>
    <cellStyle name="Normal 4 5 4 3 4 3" xfId="26145"/>
    <cellStyle name="Normal 4 5 4 3 5" xfId="21550"/>
    <cellStyle name="Normal 4 5 4 3 5 2" xfId="29228"/>
    <cellStyle name="Normal 4 5 4 3 6" xfId="27107"/>
    <cellStyle name="Normal 4 5 4 3 7" xfId="28360"/>
    <cellStyle name="Normal 4 5 4 3 8" xfId="20682"/>
    <cellStyle name="Normal 4 5 4 4" xfId="15420"/>
    <cellStyle name="Normal 4 5 4 4 2" xfId="17552"/>
    <cellStyle name="Normal 4 5 4 4 2 2" xfId="31948"/>
    <cellStyle name="Normal 4 5 4 4 2 3" xfId="24270"/>
    <cellStyle name="Normal 4 5 4 4 3" xfId="29841"/>
    <cellStyle name="Normal 4 5 4 4 4" xfId="22163"/>
    <cellStyle name="Normal 4 5 4 5" xfId="16640"/>
    <cellStyle name="Normal 4 5 4 5 2" xfId="31037"/>
    <cellStyle name="Normal 4 5 4 5 3" xfId="23359"/>
    <cellStyle name="Normal 4 5 4 6" xfId="18803"/>
    <cellStyle name="Normal 4 5 4 6 2" xfId="33198"/>
    <cellStyle name="Normal 4 5 4 6 3" xfId="25520"/>
    <cellStyle name="Normal 4 5 4 7" xfId="21240"/>
    <cellStyle name="Normal 4 5 4 7 2" xfId="28918"/>
    <cellStyle name="Normal 4 5 4 8" xfId="27105"/>
    <cellStyle name="Normal 4 5 4 9" xfId="27735"/>
    <cellStyle name="Normal 4 5 5" xfId="14868"/>
    <cellStyle name="Normal 4 5 5 2" xfId="16150"/>
    <cellStyle name="Normal 4 5 5 2 2" xfId="18264"/>
    <cellStyle name="Normal 4 5 5 2 2 2" xfId="32660"/>
    <cellStyle name="Normal 4 5 5 2 2 3" xfId="24982"/>
    <cellStyle name="Normal 4 5 5 2 3" xfId="19517"/>
    <cellStyle name="Normal 4 5 5 2 3 2" xfId="33910"/>
    <cellStyle name="Normal 4 5 5 2 3 3" xfId="26232"/>
    <cellStyle name="Normal 4 5 5 2 4" xfId="22875"/>
    <cellStyle name="Normal 4 5 5 2 4 2" xfId="30553"/>
    <cellStyle name="Normal 4 5 5 2 5" xfId="28447"/>
    <cellStyle name="Normal 4 5 5 2 6" xfId="20769"/>
    <cellStyle name="Normal 4 5 5 3" xfId="15509"/>
    <cellStyle name="Normal 4 5 5 3 2" xfId="17639"/>
    <cellStyle name="Normal 4 5 5 3 2 2" xfId="32035"/>
    <cellStyle name="Normal 4 5 5 3 2 3" xfId="24357"/>
    <cellStyle name="Normal 4 5 5 3 3" xfId="29928"/>
    <cellStyle name="Normal 4 5 5 3 4" xfId="22250"/>
    <cellStyle name="Normal 4 5 5 4" xfId="17014"/>
    <cellStyle name="Normal 4 5 5 4 2" xfId="31410"/>
    <cellStyle name="Normal 4 5 5 4 3" xfId="23732"/>
    <cellStyle name="Normal 4 5 5 5" xfId="18892"/>
    <cellStyle name="Normal 4 5 5 5 2" xfId="33285"/>
    <cellStyle name="Normal 4 5 5 5 3" xfId="25607"/>
    <cellStyle name="Normal 4 5 5 6" xfId="21625"/>
    <cellStyle name="Normal 4 5 5 6 2" xfId="29303"/>
    <cellStyle name="Normal 4 5 5 7" xfId="27108"/>
    <cellStyle name="Normal 4 5 5 8" xfId="27822"/>
    <cellStyle name="Normal 4 5 5 9" xfId="20144"/>
    <cellStyle name="Normal 4 5 6" xfId="15182"/>
    <cellStyle name="Normal 4 5 6 2" xfId="16456"/>
    <cellStyle name="Normal 4 5 6 2 2" xfId="18570"/>
    <cellStyle name="Normal 4 5 6 2 2 2" xfId="32966"/>
    <cellStyle name="Normal 4 5 6 2 2 3" xfId="25288"/>
    <cellStyle name="Normal 4 5 6 2 3" xfId="19823"/>
    <cellStyle name="Normal 4 5 6 2 3 2" xfId="34216"/>
    <cellStyle name="Normal 4 5 6 2 3 3" xfId="26538"/>
    <cellStyle name="Normal 4 5 6 2 4" xfId="23181"/>
    <cellStyle name="Normal 4 5 6 2 4 2" xfId="30859"/>
    <cellStyle name="Normal 4 5 6 2 5" xfId="28753"/>
    <cellStyle name="Normal 4 5 6 2 6" xfId="21075"/>
    <cellStyle name="Normal 4 5 6 3" xfId="15815"/>
    <cellStyle name="Normal 4 5 6 3 2" xfId="17945"/>
    <cellStyle name="Normal 4 5 6 3 2 2" xfId="32341"/>
    <cellStyle name="Normal 4 5 6 3 2 3" xfId="24663"/>
    <cellStyle name="Normal 4 5 6 3 3" xfId="30234"/>
    <cellStyle name="Normal 4 5 6 3 4" xfId="22556"/>
    <cellStyle name="Normal 4 5 6 4" xfId="17320"/>
    <cellStyle name="Normal 4 5 6 4 2" xfId="31716"/>
    <cellStyle name="Normal 4 5 6 4 3" xfId="24038"/>
    <cellStyle name="Normal 4 5 6 5" xfId="19198"/>
    <cellStyle name="Normal 4 5 6 5 2" xfId="33591"/>
    <cellStyle name="Normal 4 5 6 5 3" xfId="25913"/>
    <cellStyle name="Normal 4 5 6 6" xfId="21931"/>
    <cellStyle name="Normal 4 5 6 6 2" xfId="29609"/>
    <cellStyle name="Normal 4 5 6 7" xfId="27109"/>
    <cellStyle name="Normal 4 5 6 8" xfId="28128"/>
    <cellStyle name="Normal 4 5 6 9" xfId="20450"/>
    <cellStyle name="Normal 4 5 7" xfId="4329"/>
    <cellStyle name="Normal 4 5 7 2" xfId="15882"/>
    <cellStyle name="Normal 4 5 7 2 2" xfId="18012"/>
    <cellStyle name="Normal 4 5 7 2 2 2" xfId="32408"/>
    <cellStyle name="Normal 4 5 7 2 2 3" xfId="24730"/>
    <cellStyle name="Normal 4 5 7 2 3" xfId="30301"/>
    <cellStyle name="Normal 4 5 7 2 4" xfId="22623"/>
    <cellStyle name="Normal 4 5 7 3" xfId="16773"/>
    <cellStyle name="Normal 4 5 7 3 2" xfId="31170"/>
    <cellStyle name="Normal 4 5 7 3 3" xfId="23492"/>
    <cellStyle name="Normal 4 5 7 4" xfId="19265"/>
    <cellStyle name="Normal 4 5 7 4 2" xfId="33658"/>
    <cellStyle name="Normal 4 5 7 4 3" xfId="25980"/>
    <cellStyle name="Normal 4 5 7 5" xfId="21385"/>
    <cellStyle name="Normal 4 5 7 5 2" xfId="29063"/>
    <cellStyle name="Normal 4 5 7 6" xfId="27110"/>
    <cellStyle name="Normal 4 5 7 7" xfId="28195"/>
    <cellStyle name="Normal 4 5 7 8" xfId="20517"/>
    <cellStyle name="Normal 4 5 8" xfId="15255"/>
    <cellStyle name="Normal 4 5 8 2" xfId="17387"/>
    <cellStyle name="Normal 4 5 8 2 2" xfId="31783"/>
    <cellStyle name="Normal 4 5 8 2 3" xfId="24105"/>
    <cellStyle name="Normal 4 5 8 3" xfId="29676"/>
    <cellStyle name="Normal 4 5 8 4" xfId="21998"/>
    <cellStyle name="Normal 4 5 9" xfId="18638"/>
    <cellStyle name="Normal 4 5 9 2" xfId="33033"/>
    <cellStyle name="Normal 4 5 9 3" xfId="25355"/>
    <cellStyle name="Normal 4 6" xfId="4001"/>
    <cellStyle name="Normal 4 6 10" xfId="19960"/>
    <cellStyle name="Normal 4 6 2" xfId="4242"/>
    <cellStyle name="Normal 4 6 2 2" xfId="14940"/>
    <cellStyle name="Normal 4 6 2 2 2" xfId="16222"/>
    <cellStyle name="Normal 4 6 2 2 2 2" xfId="18336"/>
    <cellStyle name="Normal 4 6 2 2 2 2 2" xfId="32732"/>
    <cellStyle name="Normal 4 6 2 2 2 2 3" xfId="25054"/>
    <cellStyle name="Normal 4 6 2 2 2 3" xfId="30625"/>
    <cellStyle name="Normal 4 6 2 2 2 4" xfId="22947"/>
    <cellStyle name="Normal 4 6 2 2 3" xfId="17086"/>
    <cellStyle name="Normal 4 6 2 2 3 2" xfId="31482"/>
    <cellStyle name="Normal 4 6 2 2 3 3" xfId="23804"/>
    <cellStyle name="Normal 4 6 2 2 4" xfId="19589"/>
    <cellStyle name="Normal 4 6 2 2 4 2" xfId="33982"/>
    <cellStyle name="Normal 4 6 2 2 4 3" xfId="26304"/>
    <cellStyle name="Normal 4 6 2 2 5" xfId="21697"/>
    <cellStyle name="Normal 4 6 2 2 5 2" xfId="29375"/>
    <cellStyle name="Normal 4 6 2 2 6" xfId="27113"/>
    <cellStyle name="Normal 4 6 2 2 7" xfId="28519"/>
    <cellStyle name="Normal 4 6 2 2 8" xfId="20841"/>
    <cellStyle name="Normal 4 6 2 3" xfId="15581"/>
    <cellStyle name="Normal 4 6 2 3 2" xfId="17711"/>
    <cellStyle name="Normal 4 6 2 3 2 2" xfId="32107"/>
    <cellStyle name="Normal 4 6 2 3 2 3" xfId="24429"/>
    <cellStyle name="Normal 4 6 2 3 3" xfId="30000"/>
    <cellStyle name="Normal 4 6 2 3 4" xfId="22322"/>
    <cellStyle name="Normal 4 6 2 4" xfId="16708"/>
    <cellStyle name="Normal 4 6 2 4 2" xfId="31105"/>
    <cellStyle name="Normal 4 6 2 4 3" xfId="23427"/>
    <cellStyle name="Normal 4 6 2 5" xfId="18964"/>
    <cellStyle name="Normal 4 6 2 5 2" xfId="33357"/>
    <cellStyle name="Normal 4 6 2 5 3" xfId="25679"/>
    <cellStyle name="Normal 4 6 2 6" xfId="21308"/>
    <cellStyle name="Normal 4 6 2 6 2" xfId="28986"/>
    <cellStyle name="Normal 4 6 2 7" xfId="27112"/>
    <cellStyle name="Normal 4 6 2 8" xfId="27894"/>
    <cellStyle name="Normal 4 6 2 9" xfId="20216"/>
    <cellStyle name="Normal 4 6 3" xfId="4397"/>
    <cellStyle name="Normal 4 6 3 2" xfId="15950"/>
    <cellStyle name="Normal 4 6 3 2 2" xfId="18080"/>
    <cellStyle name="Normal 4 6 3 2 2 2" xfId="32476"/>
    <cellStyle name="Normal 4 6 3 2 2 3" xfId="24798"/>
    <cellStyle name="Normal 4 6 3 2 3" xfId="30369"/>
    <cellStyle name="Normal 4 6 3 2 4" xfId="22691"/>
    <cellStyle name="Normal 4 6 3 3" xfId="16841"/>
    <cellStyle name="Normal 4 6 3 3 2" xfId="31238"/>
    <cellStyle name="Normal 4 6 3 3 3" xfId="23560"/>
    <cellStyle name="Normal 4 6 3 4" xfId="19333"/>
    <cellStyle name="Normal 4 6 3 4 2" xfId="33726"/>
    <cellStyle name="Normal 4 6 3 4 3" xfId="26048"/>
    <cellStyle name="Normal 4 6 3 5" xfId="21453"/>
    <cellStyle name="Normal 4 6 3 5 2" xfId="29131"/>
    <cellStyle name="Normal 4 6 3 6" xfId="27114"/>
    <cellStyle name="Normal 4 6 3 7" xfId="28263"/>
    <cellStyle name="Normal 4 6 3 8" xfId="20585"/>
    <cellStyle name="Normal 4 6 4" xfId="15323"/>
    <cellStyle name="Normal 4 6 4 2" xfId="17455"/>
    <cellStyle name="Normal 4 6 4 2 2" xfId="31851"/>
    <cellStyle name="Normal 4 6 4 2 3" xfId="24173"/>
    <cellStyle name="Normal 4 6 4 3" xfId="29744"/>
    <cellStyle name="Normal 4 6 4 4" xfId="22066"/>
    <cellStyle name="Normal 4 6 5" xfId="16578"/>
    <cellStyle name="Normal 4 6 5 2" xfId="30975"/>
    <cellStyle name="Normal 4 6 5 3" xfId="23297"/>
    <cellStyle name="Normal 4 6 6" xfId="18706"/>
    <cellStyle name="Normal 4 6 6 2" xfId="33101"/>
    <cellStyle name="Normal 4 6 6 3" xfId="25423"/>
    <cellStyle name="Normal 4 6 7" xfId="21178"/>
    <cellStyle name="Normal 4 6 7 2" xfId="28856"/>
    <cellStyle name="Normal 4 6 8" xfId="27111"/>
    <cellStyle name="Normal 4 6 9" xfId="27638"/>
    <cellStyle name="Normal 4 7" xfId="4183"/>
    <cellStyle name="Normal 4 7 10" xfId="19916"/>
    <cellStyle name="Normal 4 7 2" xfId="14892"/>
    <cellStyle name="Normal 4 7 2 2" xfId="16174"/>
    <cellStyle name="Normal 4 7 2 2 2" xfId="18288"/>
    <cellStyle name="Normal 4 7 2 2 2 2" xfId="32684"/>
    <cellStyle name="Normal 4 7 2 2 2 3" xfId="25006"/>
    <cellStyle name="Normal 4 7 2 2 3" xfId="19541"/>
    <cellStyle name="Normal 4 7 2 2 3 2" xfId="33934"/>
    <cellStyle name="Normal 4 7 2 2 3 3" xfId="26256"/>
    <cellStyle name="Normal 4 7 2 2 4" xfId="22899"/>
    <cellStyle name="Normal 4 7 2 2 4 2" xfId="30577"/>
    <cellStyle name="Normal 4 7 2 2 5" xfId="28471"/>
    <cellStyle name="Normal 4 7 2 2 6" xfId="20793"/>
    <cellStyle name="Normal 4 7 2 3" xfId="15533"/>
    <cellStyle name="Normal 4 7 2 3 2" xfId="17663"/>
    <cellStyle name="Normal 4 7 2 3 2 2" xfId="32059"/>
    <cellStyle name="Normal 4 7 2 3 2 3" xfId="24381"/>
    <cellStyle name="Normal 4 7 2 3 3" xfId="29952"/>
    <cellStyle name="Normal 4 7 2 3 4" xfId="22274"/>
    <cellStyle name="Normal 4 7 2 4" xfId="17038"/>
    <cellStyle name="Normal 4 7 2 4 2" xfId="31434"/>
    <cellStyle name="Normal 4 7 2 4 3" xfId="23756"/>
    <cellStyle name="Normal 4 7 2 5" xfId="18916"/>
    <cellStyle name="Normal 4 7 2 5 2" xfId="33309"/>
    <cellStyle name="Normal 4 7 2 5 3" xfId="25631"/>
    <cellStyle name="Normal 4 7 2 6" xfId="21649"/>
    <cellStyle name="Normal 4 7 2 6 2" xfId="29327"/>
    <cellStyle name="Normal 4 7 2 7" xfId="27116"/>
    <cellStyle name="Normal 4 7 2 8" xfId="27846"/>
    <cellStyle name="Normal 4 7 2 9" xfId="20168"/>
    <cellStyle name="Normal 4 7 3" xfId="4353"/>
    <cellStyle name="Normal 4 7 3 2" xfId="15906"/>
    <cellStyle name="Normal 4 7 3 2 2" xfId="18036"/>
    <cellStyle name="Normal 4 7 3 2 2 2" xfId="32432"/>
    <cellStyle name="Normal 4 7 3 2 2 3" xfId="24754"/>
    <cellStyle name="Normal 4 7 3 2 3" xfId="30325"/>
    <cellStyle name="Normal 4 7 3 2 4" xfId="22647"/>
    <cellStyle name="Normal 4 7 3 3" xfId="16797"/>
    <cellStyle name="Normal 4 7 3 3 2" xfId="31194"/>
    <cellStyle name="Normal 4 7 3 3 3" xfId="23516"/>
    <cellStyle name="Normal 4 7 3 4" xfId="19289"/>
    <cellStyle name="Normal 4 7 3 4 2" xfId="33682"/>
    <cellStyle name="Normal 4 7 3 4 3" xfId="26004"/>
    <cellStyle name="Normal 4 7 3 5" xfId="21409"/>
    <cellStyle name="Normal 4 7 3 5 2" xfId="29087"/>
    <cellStyle name="Normal 4 7 3 6" xfId="27117"/>
    <cellStyle name="Normal 4 7 3 7" xfId="28219"/>
    <cellStyle name="Normal 4 7 3 8" xfId="20541"/>
    <cellStyle name="Normal 4 7 4" xfId="15279"/>
    <cellStyle name="Normal 4 7 4 2" xfId="17411"/>
    <cellStyle name="Normal 4 7 4 2 2" xfId="31807"/>
    <cellStyle name="Normal 4 7 4 2 3" xfId="24129"/>
    <cellStyle name="Normal 4 7 4 3" xfId="29700"/>
    <cellStyle name="Normal 4 7 4 4" xfId="22022"/>
    <cellStyle name="Normal 4 7 5" xfId="16664"/>
    <cellStyle name="Normal 4 7 5 2" xfId="31061"/>
    <cellStyle name="Normal 4 7 5 3" xfId="23383"/>
    <cellStyle name="Normal 4 7 6" xfId="18662"/>
    <cellStyle name="Normal 4 7 6 2" xfId="33057"/>
    <cellStyle name="Normal 4 7 6 3" xfId="25379"/>
    <cellStyle name="Normal 4 7 7" xfId="21264"/>
    <cellStyle name="Normal 4 7 7 2" xfId="28942"/>
    <cellStyle name="Normal 4 7 8" xfId="27115"/>
    <cellStyle name="Normal 4 7 9" xfId="27594"/>
    <cellStyle name="Normal 4 8" xfId="4151"/>
    <cellStyle name="Normal 4 8 2" xfId="14826"/>
    <cellStyle name="Normal 4 8 2 2" xfId="16128"/>
    <cellStyle name="Normal 4 8 2 2 2" xfId="18250"/>
    <cellStyle name="Normal 4 8 2 2 2 2" xfId="32646"/>
    <cellStyle name="Normal 4 8 2 2 2 3" xfId="24968"/>
    <cellStyle name="Normal 4 8 2 2 3" xfId="30539"/>
    <cellStyle name="Normal 4 8 2 2 4" xfId="22861"/>
    <cellStyle name="Normal 4 8 2 3" xfId="17000"/>
    <cellStyle name="Normal 4 8 2 3 2" xfId="31396"/>
    <cellStyle name="Normal 4 8 2 3 3" xfId="23718"/>
    <cellStyle name="Normal 4 8 2 4" xfId="19503"/>
    <cellStyle name="Normal 4 8 2 4 2" xfId="33896"/>
    <cellStyle name="Normal 4 8 2 4 3" xfId="26218"/>
    <cellStyle name="Normal 4 8 2 5" xfId="21611"/>
    <cellStyle name="Normal 4 8 2 5 2" xfId="29289"/>
    <cellStyle name="Normal 4 8 2 6" xfId="27119"/>
    <cellStyle name="Normal 4 8 2 7" xfId="28433"/>
    <cellStyle name="Normal 4 8 2 8" xfId="20755"/>
    <cellStyle name="Normal 4 8 3" xfId="15495"/>
    <cellStyle name="Normal 4 8 3 2" xfId="17625"/>
    <cellStyle name="Normal 4 8 3 2 2" xfId="32021"/>
    <cellStyle name="Normal 4 8 3 2 3" xfId="24343"/>
    <cellStyle name="Normal 4 8 3 3" xfId="29914"/>
    <cellStyle name="Normal 4 8 3 4" xfId="22236"/>
    <cellStyle name="Normal 4 8 4" xfId="16632"/>
    <cellStyle name="Normal 4 8 4 2" xfId="31029"/>
    <cellStyle name="Normal 4 8 4 3" xfId="23351"/>
    <cellStyle name="Normal 4 8 5" xfId="18878"/>
    <cellStyle name="Normal 4 8 5 2" xfId="33271"/>
    <cellStyle name="Normal 4 8 5 3" xfId="25593"/>
    <cellStyle name="Normal 4 8 6" xfId="21232"/>
    <cellStyle name="Normal 4 8 6 2" xfId="28910"/>
    <cellStyle name="Normal 4 8 7" xfId="27118"/>
    <cellStyle name="Normal 4 8 8" xfId="27808"/>
    <cellStyle name="Normal 4 8 9" xfId="20130"/>
    <cellStyle name="Normal 4 9" xfId="4321"/>
    <cellStyle name="Normal 4 9 2" xfId="15874"/>
    <cellStyle name="Normal 4 9 2 2" xfId="18004"/>
    <cellStyle name="Normal 4 9 2 2 2" xfId="32400"/>
    <cellStyle name="Normal 4 9 2 2 3" xfId="24722"/>
    <cellStyle name="Normal 4 9 2 3" xfId="30293"/>
    <cellStyle name="Normal 4 9 2 4" xfId="22615"/>
    <cellStyle name="Normal 4 9 3" xfId="16765"/>
    <cellStyle name="Normal 4 9 3 2" xfId="31162"/>
    <cellStyle name="Normal 4 9 3 3" xfId="23484"/>
    <cellStyle name="Normal 4 9 4" xfId="19257"/>
    <cellStyle name="Normal 4 9 4 2" xfId="33650"/>
    <cellStyle name="Normal 4 9 4 3" xfId="25972"/>
    <cellStyle name="Normal 4 9 5" xfId="21377"/>
    <cellStyle name="Normal 4 9 5 2" xfId="29055"/>
    <cellStyle name="Normal 4 9 6" xfId="27120"/>
    <cellStyle name="Normal 4 9 7" xfId="28187"/>
    <cellStyle name="Normal 4 9 8" xfId="20509"/>
    <cellStyle name="Normal 5" xfId="1838"/>
    <cellStyle name="Normal 5 10" xfId="16543"/>
    <cellStyle name="Normal 5 10 2" xfId="30940"/>
    <cellStyle name="Normal 5 10 3" xfId="23262"/>
    <cellStyle name="Normal 5 11" xfId="18633"/>
    <cellStyle name="Normal 5 11 2" xfId="33028"/>
    <cellStyle name="Normal 5 11 3" xfId="25350"/>
    <cellStyle name="Normal 5 12" xfId="21143"/>
    <cellStyle name="Normal 5 12 2" xfId="28821"/>
    <cellStyle name="Normal 5 13" xfId="26641"/>
    <cellStyle name="Normal 5 14" xfId="27565"/>
    <cellStyle name="Normal 5 15" xfId="19887"/>
    <cellStyle name="Normal 5 2" xfId="1846"/>
    <cellStyle name="Normal 5 2 10" xfId="21151"/>
    <cellStyle name="Normal 5 2 10 2" xfId="28829"/>
    <cellStyle name="Normal 5 2 11" xfId="27121"/>
    <cellStyle name="Normal 5 2 12" xfId="27587"/>
    <cellStyle name="Normal 5 2 13" xfId="19909"/>
    <cellStyle name="Normal 5 2 2" xfId="2058"/>
    <cellStyle name="Normal 5 2 3" xfId="4038"/>
    <cellStyle name="Normal 5 2 3 10" xfId="19985"/>
    <cellStyle name="Normal 5 2 3 2" xfId="4267"/>
    <cellStyle name="Normal 5 2 3 2 2" xfId="14965"/>
    <cellStyle name="Normal 5 2 3 2 2 2" xfId="16247"/>
    <cellStyle name="Normal 5 2 3 2 2 2 2" xfId="18361"/>
    <cellStyle name="Normal 5 2 3 2 2 2 2 2" xfId="32757"/>
    <cellStyle name="Normal 5 2 3 2 2 2 2 3" xfId="25079"/>
    <cellStyle name="Normal 5 2 3 2 2 2 3" xfId="30650"/>
    <cellStyle name="Normal 5 2 3 2 2 2 4" xfId="22972"/>
    <cellStyle name="Normal 5 2 3 2 2 3" xfId="17111"/>
    <cellStyle name="Normal 5 2 3 2 2 3 2" xfId="31507"/>
    <cellStyle name="Normal 5 2 3 2 2 3 3" xfId="23829"/>
    <cellStyle name="Normal 5 2 3 2 2 4" xfId="19614"/>
    <cellStyle name="Normal 5 2 3 2 2 4 2" xfId="34007"/>
    <cellStyle name="Normal 5 2 3 2 2 4 3" xfId="26329"/>
    <cellStyle name="Normal 5 2 3 2 2 5" xfId="21722"/>
    <cellStyle name="Normal 5 2 3 2 2 5 2" xfId="29400"/>
    <cellStyle name="Normal 5 2 3 2 2 6" xfId="27124"/>
    <cellStyle name="Normal 5 2 3 2 2 7" xfId="28544"/>
    <cellStyle name="Normal 5 2 3 2 2 8" xfId="20866"/>
    <cellStyle name="Normal 5 2 3 2 3" xfId="15606"/>
    <cellStyle name="Normal 5 2 3 2 3 2" xfId="17736"/>
    <cellStyle name="Normal 5 2 3 2 3 2 2" xfId="32132"/>
    <cellStyle name="Normal 5 2 3 2 3 2 3" xfId="24454"/>
    <cellStyle name="Normal 5 2 3 2 3 3" xfId="30025"/>
    <cellStyle name="Normal 5 2 3 2 3 4" xfId="22347"/>
    <cellStyle name="Normal 5 2 3 2 4" xfId="16733"/>
    <cellStyle name="Normal 5 2 3 2 4 2" xfId="31130"/>
    <cellStyle name="Normal 5 2 3 2 4 3" xfId="23452"/>
    <cellStyle name="Normal 5 2 3 2 5" xfId="18989"/>
    <cellStyle name="Normal 5 2 3 2 5 2" xfId="33382"/>
    <cellStyle name="Normal 5 2 3 2 5 3" xfId="25704"/>
    <cellStyle name="Normal 5 2 3 2 6" xfId="21333"/>
    <cellStyle name="Normal 5 2 3 2 6 2" xfId="29011"/>
    <cellStyle name="Normal 5 2 3 2 7" xfId="27123"/>
    <cellStyle name="Normal 5 2 3 2 8" xfId="27919"/>
    <cellStyle name="Normal 5 2 3 2 9" xfId="20241"/>
    <cellStyle name="Normal 5 2 3 3" xfId="4422"/>
    <cellStyle name="Normal 5 2 3 3 2" xfId="15975"/>
    <cellStyle name="Normal 5 2 3 3 2 2" xfId="18105"/>
    <cellStyle name="Normal 5 2 3 3 2 2 2" xfId="32501"/>
    <cellStyle name="Normal 5 2 3 3 2 2 3" xfId="24823"/>
    <cellStyle name="Normal 5 2 3 3 2 3" xfId="30394"/>
    <cellStyle name="Normal 5 2 3 3 2 4" xfId="22716"/>
    <cellStyle name="Normal 5 2 3 3 3" xfId="16866"/>
    <cellStyle name="Normal 5 2 3 3 3 2" xfId="31263"/>
    <cellStyle name="Normal 5 2 3 3 3 3" xfId="23585"/>
    <cellStyle name="Normal 5 2 3 3 4" xfId="19358"/>
    <cellStyle name="Normal 5 2 3 3 4 2" xfId="33751"/>
    <cellStyle name="Normal 5 2 3 3 4 3" xfId="26073"/>
    <cellStyle name="Normal 5 2 3 3 5" xfId="21478"/>
    <cellStyle name="Normal 5 2 3 3 5 2" xfId="29156"/>
    <cellStyle name="Normal 5 2 3 3 6" xfId="27125"/>
    <cellStyle name="Normal 5 2 3 3 7" xfId="28288"/>
    <cellStyle name="Normal 5 2 3 3 8" xfId="20610"/>
    <cellStyle name="Normal 5 2 3 4" xfId="15348"/>
    <cellStyle name="Normal 5 2 3 4 2" xfId="17480"/>
    <cellStyle name="Normal 5 2 3 4 2 2" xfId="31876"/>
    <cellStyle name="Normal 5 2 3 4 2 3" xfId="24198"/>
    <cellStyle name="Normal 5 2 3 4 3" xfId="29769"/>
    <cellStyle name="Normal 5 2 3 4 4" xfId="22091"/>
    <cellStyle name="Normal 5 2 3 5" xfId="16603"/>
    <cellStyle name="Normal 5 2 3 5 2" xfId="31000"/>
    <cellStyle name="Normal 5 2 3 5 3" xfId="23322"/>
    <cellStyle name="Normal 5 2 3 6" xfId="18731"/>
    <cellStyle name="Normal 5 2 3 6 2" xfId="33126"/>
    <cellStyle name="Normal 5 2 3 6 3" xfId="25448"/>
    <cellStyle name="Normal 5 2 3 7" xfId="21203"/>
    <cellStyle name="Normal 5 2 3 7 2" xfId="28881"/>
    <cellStyle name="Normal 5 2 3 8" xfId="27122"/>
    <cellStyle name="Normal 5 2 3 9" xfId="27663"/>
    <cellStyle name="Normal 5 2 4" xfId="4200"/>
    <cellStyle name="Normal 5 2 4 10" xfId="19933"/>
    <cellStyle name="Normal 5 2 4 2" xfId="14909"/>
    <cellStyle name="Normal 5 2 4 2 2" xfId="16191"/>
    <cellStyle name="Normal 5 2 4 2 2 2" xfId="18305"/>
    <cellStyle name="Normal 5 2 4 2 2 2 2" xfId="32701"/>
    <cellStyle name="Normal 5 2 4 2 2 2 3" xfId="25023"/>
    <cellStyle name="Normal 5 2 4 2 2 3" xfId="19558"/>
    <cellStyle name="Normal 5 2 4 2 2 3 2" xfId="33951"/>
    <cellStyle name="Normal 5 2 4 2 2 3 3" xfId="26273"/>
    <cellStyle name="Normal 5 2 4 2 2 4" xfId="22916"/>
    <cellStyle name="Normal 5 2 4 2 2 4 2" xfId="30594"/>
    <cellStyle name="Normal 5 2 4 2 2 5" xfId="28488"/>
    <cellStyle name="Normal 5 2 4 2 2 6" xfId="20810"/>
    <cellStyle name="Normal 5 2 4 2 3" xfId="15550"/>
    <cellStyle name="Normal 5 2 4 2 3 2" xfId="17680"/>
    <cellStyle name="Normal 5 2 4 2 3 2 2" xfId="32076"/>
    <cellStyle name="Normal 5 2 4 2 3 2 3" xfId="24398"/>
    <cellStyle name="Normal 5 2 4 2 3 3" xfId="29969"/>
    <cellStyle name="Normal 5 2 4 2 3 4" xfId="22291"/>
    <cellStyle name="Normal 5 2 4 2 4" xfId="17055"/>
    <cellStyle name="Normal 5 2 4 2 4 2" xfId="31451"/>
    <cellStyle name="Normal 5 2 4 2 4 3" xfId="23773"/>
    <cellStyle name="Normal 5 2 4 2 5" xfId="18933"/>
    <cellStyle name="Normal 5 2 4 2 5 2" xfId="33326"/>
    <cellStyle name="Normal 5 2 4 2 5 3" xfId="25648"/>
    <cellStyle name="Normal 5 2 4 2 6" xfId="21666"/>
    <cellStyle name="Normal 5 2 4 2 6 2" xfId="29344"/>
    <cellStyle name="Normal 5 2 4 2 7" xfId="27127"/>
    <cellStyle name="Normal 5 2 4 2 8" xfId="27863"/>
    <cellStyle name="Normal 5 2 4 2 9" xfId="20185"/>
    <cellStyle name="Normal 5 2 4 3" xfId="4370"/>
    <cellStyle name="Normal 5 2 4 3 2" xfId="15923"/>
    <cellStyle name="Normal 5 2 4 3 2 2" xfId="18053"/>
    <cellStyle name="Normal 5 2 4 3 2 2 2" xfId="32449"/>
    <cellStyle name="Normal 5 2 4 3 2 2 3" xfId="24771"/>
    <cellStyle name="Normal 5 2 4 3 2 3" xfId="30342"/>
    <cellStyle name="Normal 5 2 4 3 2 4" xfId="22664"/>
    <cellStyle name="Normal 5 2 4 3 3" xfId="16814"/>
    <cellStyle name="Normal 5 2 4 3 3 2" xfId="31211"/>
    <cellStyle name="Normal 5 2 4 3 3 3" xfId="23533"/>
    <cellStyle name="Normal 5 2 4 3 4" xfId="19306"/>
    <cellStyle name="Normal 5 2 4 3 4 2" xfId="33699"/>
    <cellStyle name="Normal 5 2 4 3 4 3" xfId="26021"/>
    <cellStyle name="Normal 5 2 4 3 5" xfId="21426"/>
    <cellStyle name="Normal 5 2 4 3 5 2" xfId="29104"/>
    <cellStyle name="Normal 5 2 4 3 6" xfId="27128"/>
    <cellStyle name="Normal 5 2 4 3 7" xfId="28236"/>
    <cellStyle name="Normal 5 2 4 3 8" xfId="20558"/>
    <cellStyle name="Normal 5 2 4 4" xfId="15296"/>
    <cellStyle name="Normal 5 2 4 4 2" xfId="17428"/>
    <cellStyle name="Normal 5 2 4 4 2 2" xfId="31824"/>
    <cellStyle name="Normal 5 2 4 4 2 3" xfId="24146"/>
    <cellStyle name="Normal 5 2 4 4 3" xfId="29717"/>
    <cellStyle name="Normal 5 2 4 4 4" xfId="22039"/>
    <cellStyle name="Normal 5 2 4 5" xfId="16681"/>
    <cellStyle name="Normal 5 2 4 5 2" xfId="31078"/>
    <cellStyle name="Normal 5 2 4 5 3" xfId="23400"/>
    <cellStyle name="Normal 5 2 4 6" xfId="18679"/>
    <cellStyle name="Normal 5 2 4 6 2" xfId="33074"/>
    <cellStyle name="Normal 5 2 4 6 3" xfId="25396"/>
    <cellStyle name="Normal 5 2 4 7" xfId="21281"/>
    <cellStyle name="Normal 5 2 4 7 2" xfId="28959"/>
    <cellStyle name="Normal 5 2 4 8" xfId="27126"/>
    <cellStyle name="Normal 5 2 4 9" xfId="27611"/>
    <cellStyle name="Normal 5 2 5" xfId="4176"/>
    <cellStyle name="Normal 5 2 5 2" xfId="14885"/>
    <cellStyle name="Normal 5 2 5 2 2" xfId="16167"/>
    <cellStyle name="Normal 5 2 5 2 2 2" xfId="18281"/>
    <cellStyle name="Normal 5 2 5 2 2 2 2" xfId="32677"/>
    <cellStyle name="Normal 5 2 5 2 2 2 3" xfId="24999"/>
    <cellStyle name="Normal 5 2 5 2 2 3" xfId="30570"/>
    <cellStyle name="Normal 5 2 5 2 2 4" xfId="22892"/>
    <cellStyle name="Normal 5 2 5 2 3" xfId="17031"/>
    <cellStyle name="Normal 5 2 5 2 3 2" xfId="31427"/>
    <cellStyle name="Normal 5 2 5 2 3 3" xfId="23749"/>
    <cellStyle name="Normal 5 2 5 2 4" xfId="19534"/>
    <cellStyle name="Normal 5 2 5 2 4 2" xfId="33927"/>
    <cellStyle name="Normal 5 2 5 2 4 3" xfId="26249"/>
    <cellStyle name="Normal 5 2 5 2 5" xfId="21642"/>
    <cellStyle name="Normal 5 2 5 2 5 2" xfId="29320"/>
    <cellStyle name="Normal 5 2 5 2 6" xfId="27130"/>
    <cellStyle name="Normal 5 2 5 2 7" xfId="28464"/>
    <cellStyle name="Normal 5 2 5 2 8" xfId="20786"/>
    <cellStyle name="Normal 5 2 5 3" xfId="15526"/>
    <cellStyle name="Normal 5 2 5 3 2" xfId="17656"/>
    <cellStyle name="Normal 5 2 5 3 2 2" xfId="32052"/>
    <cellStyle name="Normal 5 2 5 3 2 3" xfId="24374"/>
    <cellStyle name="Normal 5 2 5 3 3" xfId="29945"/>
    <cellStyle name="Normal 5 2 5 3 4" xfId="22267"/>
    <cellStyle name="Normal 5 2 5 4" xfId="16657"/>
    <cellStyle name="Normal 5 2 5 4 2" xfId="31054"/>
    <cellStyle name="Normal 5 2 5 4 3" xfId="23376"/>
    <cellStyle name="Normal 5 2 5 5" xfId="18909"/>
    <cellStyle name="Normal 5 2 5 5 2" xfId="33302"/>
    <cellStyle name="Normal 5 2 5 5 3" xfId="25624"/>
    <cellStyle name="Normal 5 2 5 6" xfId="21257"/>
    <cellStyle name="Normal 5 2 5 6 2" xfId="28935"/>
    <cellStyle name="Normal 5 2 5 7" xfId="27129"/>
    <cellStyle name="Normal 5 2 5 8" xfId="27839"/>
    <cellStyle name="Normal 5 2 5 9" xfId="20161"/>
    <cellStyle name="Normal 5 2 6" xfId="4346"/>
    <cellStyle name="Normal 5 2 6 2" xfId="15899"/>
    <cellStyle name="Normal 5 2 6 2 2" xfId="18029"/>
    <cellStyle name="Normal 5 2 6 2 2 2" xfId="32425"/>
    <cellStyle name="Normal 5 2 6 2 2 3" xfId="24747"/>
    <cellStyle name="Normal 5 2 6 2 3" xfId="30318"/>
    <cellStyle name="Normal 5 2 6 2 4" xfId="22640"/>
    <cellStyle name="Normal 5 2 6 3" xfId="16790"/>
    <cellStyle name="Normal 5 2 6 3 2" xfId="31187"/>
    <cellStyle name="Normal 5 2 6 3 3" xfId="23509"/>
    <cellStyle name="Normal 5 2 6 4" xfId="19282"/>
    <cellStyle name="Normal 5 2 6 4 2" xfId="33675"/>
    <cellStyle name="Normal 5 2 6 4 3" xfId="25997"/>
    <cellStyle name="Normal 5 2 6 5" xfId="21402"/>
    <cellStyle name="Normal 5 2 6 5 2" xfId="29080"/>
    <cellStyle name="Normal 5 2 6 6" xfId="27131"/>
    <cellStyle name="Normal 5 2 6 7" xfId="28212"/>
    <cellStyle name="Normal 5 2 6 8" xfId="20534"/>
    <cellStyle name="Normal 5 2 7" xfId="15272"/>
    <cellStyle name="Normal 5 2 7 2" xfId="17404"/>
    <cellStyle name="Normal 5 2 7 2 2" xfId="31800"/>
    <cellStyle name="Normal 5 2 7 2 3" xfId="24122"/>
    <cellStyle name="Normal 5 2 7 3" xfId="29693"/>
    <cellStyle name="Normal 5 2 7 4" xfId="22015"/>
    <cellStyle name="Normal 5 2 8" xfId="16551"/>
    <cellStyle name="Normal 5 2 8 2" xfId="30948"/>
    <cellStyle name="Normal 5 2 8 3" xfId="23270"/>
    <cellStyle name="Normal 5 2 9" xfId="18655"/>
    <cellStyle name="Normal 5 2 9 2" xfId="33050"/>
    <cellStyle name="Normal 5 2 9 3" xfId="25372"/>
    <cellStyle name="Normal 5 3" xfId="3575"/>
    <cellStyle name="Normal 5 3 10" xfId="16559"/>
    <cellStyle name="Normal 5 3 10 2" xfId="30956"/>
    <cellStyle name="Normal 5 3 10 3" xfId="23278"/>
    <cellStyle name="Normal 5 3 11" xfId="18647"/>
    <cellStyle name="Normal 5 3 11 2" xfId="33042"/>
    <cellStyle name="Normal 5 3 11 3" xfId="25364"/>
    <cellStyle name="Normal 5 3 12" xfId="21159"/>
    <cellStyle name="Normal 5 3 12 2" xfId="28837"/>
    <cellStyle name="Normal 5 3 13" xfId="27132"/>
    <cellStyle name="Normal 5 3 14" xfId="27579"/>
    <cellStyle name="Normal 5 3 15" xfId="19901"/>
    <cellStyle name="Normal 5 3 2" xfId="4030"/>
    <cellStyle name="Normal 5 3 2 10" xfId="19977"/>
    <cellStyle name="Normal 5 3 2 2" xfId="4259"/>
    <cellStyle name="Normal 5 3 2 2 2" xfId="14957"/>
    <cellStyle name="Normal 5 3 2 2 2 2" xfId="16239"/>
    <cellStyle name="Normal 5 3 2 2 2 2 2" xfId="18353"/>
    <cellStyle name="Normal 5 3 2 2 2 2 2 2" xfId="32749"/>
    <cellStyle name="Normal 5 3 2 2 2 2 2 3" xfId="25071"/>
    <cellStyle name="Normal 5 3 2 2 2 2 3" xfId="30642"/>
    <cellStyle name="Normal 5 3 2 2 2 2 4" xfId="22964"/>
    <cellStyle name="Normal 5 3 2 2 2 3" xfId="17103"/>
    <cellStyle name="Normal 5 3 2 2 2 3 2" xfId="31499"/>
    <cellStyle name="Normal 5 3 2 2 2 3 3" xfId="23821"/>
    <cellStyle name="Normal 5 3 2 2 2 4" xfId="19606"/>
    <cellStyle name="Normal 5 3 2 2 2 4 2" xfId="33999"/>
    <cellStyle name="Normal 5 3 2 2 2 4 3" xfId="26321"/>
    <cellStyle name="Normal 5 3 2 2 2 5" xfId="21714"/>
    <cellStyle name="Normal 5 3 2 2 2 5 2" xfId="29392"/>
    <cellStyle name="Normal 5 3 2 2 2 6" xfId="27135"/>
    <cellStyle name="Normal 5 3 2 2 2 7" xfId="28536"/>
    <cellStyle name="Normal 5 3 2 2 2 8" xfId="20858"/>
    <cellStyle name="Normal 5 3 2 2 3" xfId="15598"/>
    <cellStyle name="Normal 5 3 2 2 3 2" xfId="17728"/>
    <cellStyle name="Normal 5 3 2 2 3 2 2" xfId="32124"/>
    <cellStyle name="Normal 5 3 2 2 3 2 3" xfId="24446"/>
    <cellStyle name="Normal 5 3 2 2 3 3" xfId="30017"/>
    <cellStyle name="Normal 5 3 2 2 3 4" xfId="22339"/>
    <cellStyle name="Normal 5 3 2 2 4" xfId="16725"/>
    <cellStyle name="Normal 5 3 2 2 4 2" xfId="31122"/>
    <cellStyle name="Normal 5 3 2 2 4 3" xfId="23444"/>
    <cellStyle name="Normal 5 3 2 2 5" xfId="18981"/>
    <cellStyle name="Normal 5 3 2 2 5 2" xfId="33374"/>
    <cellStyle name="Normal 5 3 2 2 5 3" xfId="25696"/>
    <cellStyle name="Normal 5 3 2 2 6" xfId="21325"/>
    <cellStyle name="Normal 5 3 2 2 6 2" xfId="29003"/>
    <cellStyle name="Normal 5 3 2 2 7" xfId="27134"/>
    <cellStyle name="Normal 5 3 2 2 8" xfId="27911"/>
    <cellStyle name="Normal 5 3 2 2 9" xfId="20233"/>
    <cellStyle name="Normal 5 3 2 3" xfId="4414"/>
    <cellStyle name="Normal 5 3 2 3 2" xfId="15967"/>
    <cellStyle name="Normal 5 3 2 3 2 2" xfId="18097"/>
    <cellStyle name="Normal 5 3 2 3 2 2 2" xfId="32493"/>
    <cellStyle name="Normal 5 3 2 3 2 2 3" xfId="24815"/>
    <cellStyle name="Normal 5 3 2 3 2 3" xfId="30386"/>
    <cellStyle name="Normal 5 3 2 3 2 4" xfId="22708"/>
    <cellStyle name="Normal 5 3 2 3 3" xfId="16858"/>
    <cellStyle name="Normal 5 3 2 3 3 2" xfId="31255"/>
    <cellStyle name="Normal 5 3 2 3 3 3" xfId="23577"/>
    <cellStyle name="Normal 5 3 2 3 4" xfId="19350"/>
    <cellStyle name="Normal 5 3 2 3 4 2" xfId="33743"/>
    <cellStyle name="Normal 5 3 2 3 4 3" xfId="26065"/>
    <cellStyle name="Normal 5 3 2 3 5" xfId="21470"/>
    <cellStyle name="Normal 5 3 2 3 5 2" xfId="29148"/>
    <cellStyle name="Normal 5 3 2 3 6" xfId="27136"/>
    <cellStyle name="Normal 5 3 2 3 7" xfId="28280"/>
    <cellStyle name="Normal 5 3 2 3 8" xfId="20602"/>
    <cellStyle name="Normal 5 3 2 4" xfId="15340"/>
    <cellStyle name="Normal 5 3 2 4 2" xfId="17472"/>
    <cellStyle name="Normal 5 3 2 4 2 2" xfId="31868"/>
    <cellStyle name="Normal 5 3 2 4 2 3" xfId="24190"/>
    <cellStyle name="Normal 5 3 2 4 3" xfId="29761"/>
    <cellStyle name="Normal 5 3 2 4 4" xfId="22083"/>
    <cellStyle name="Normal 5 3 2 5" xfId="16595"/>
    <cellStyle name="Normal 5 3 2 5 2" xfId="30992"/>
    <cellStyle name="Normal 5 3 2 5 3" xfId="23314"/>
    <cellStyle name="Normal 5 3 2 6" xfId="18723"/>
    <cellStyle name="Normal 5 3 2 6 2" xfId="33118"/>
    <cellStyle name="Normal 5 3 2 6 3" xfId="25440"/>
    <cellStyle name="Normal 5 3 2 7" xfId="21195"/>
    <cellStyle name="Normal 5 3 2 7 2" xfId="28873"/>
    <cellStyle name="Normal 5 3 2 8" xfId="27133"/>
    <cellStyle name="Normal 5 3 2 9" xfId="27655"/>
    <cellStyle name="Normal 5 3 3" xfId="4097"/>
    <cellStyle name="Normal 5 3 3 10" xfId="19941"/>
    <cellStyle name="Normal 5 3 3 2" xfId="4220"/>
    <cellStyle name="Normal 5 3 3 2 2" xfId="14922"/>
    <cellStyle name="Normal 5 3 3 2 2 2" xfId="16204"/>
    <cellStyle name="Normal 5 3 3 2 2 2 2" xfId="18318"/>
    <cellStyle name="Normal 5 3 3 2 2 2 2 2" xfId="32714"/>
    <cellStyle name="Normal 5 3 3 2 2 2 2 3" xfId="25036"/>
    <cellStyle name="Normal 5 3 3 2 2 2 3" xfId="30607"/>
    <cellStyle name="Normal 5 3 3 2 2 2 4" xfId="22929"/>
    <cellStyle name="Normal 5 3 3 2 2 3" xfId="17068"/>
    <cellStyle name="Normal 5 3 3 2 2 3 2" xfId="31464"/>
    <cellStyle name="Normal 5 3 3 2 2 3 3" xfId="23786"/>
    <cellStyle name="Normal 5 3 3 2 2 4" xfId="19571"/>
    <cellStyle name="Normal 5 3 3 2 2 4 2" xfId="33964"/>
    <cellStyle name="Normal 5 3 3 2 2 4 3" xfId="26286"/>
    <cellStyle name="Normal 5 3 3 2 2 5" xfId="21679"/>
    <cellStyle name="Normal 5 3 3 2 2 5 2" xfId="29357"/>
    <cellStyle name="Normal 5 3 3 2 2 6" xfId="27139"/>
    <cellStyle name="Normal 5 3 3 2 2 7" xfId="28501"/>
    <cellStyle name="Normal 5 3 3 2 2 8" xfId="20823"/>
    <cellStyle name="Normal 5 3 3 2 3" xfId="15563"/>
    <cellStyle name="Normal 5 3 3 2 3 2" xfId="17693"/>
    <cellStyle name="Normal 5 3 3 2 3 2 2" xfId="32089"/>
    <cellStyle name="Normal 5 3 3 2 3 2 3" xfId="24411"/>
    <cellStyle name="Normal 5 3 3 2 3 3" xfId="29982"/>
    <cellStyle name="Normal 5 3 3 2 3 4" xfId="22304"/>
    <cellStyle name="Normal 5 3 3 2 4" xfId="16689"/>
    <cellStyle name="Normal 5 3 3 2 4 2" xfId="31086"/>
    <cellStyle name="Normal 5 3 3 2 4 3" xfId="23408"/>
    <cellStyle name="Normal 5 3 3 2 5" xfId="18946"/>
    <cellStyle name="Normal 5 3 3 2 5 2" xfId="33339"/>
    <cellStyle name="Normal 5 3 3 2 5 3" xfId="25661"/>
    <cellStyle name="Normal 5 3 3 2 6" xfId="21289"/>
    <cellStyle name="Normal 5 3 3 2 6 2" xfId="28967"/>
    <cellStyle name="Normal 5 3 3 2 7" xfId="27138"/>
    <cellStyle name="Normal 5 3 3 2 8" xfId="27876"/>
    <cellStyle name="Normal 5 3 3 2 9" xfId="20198"/>
    <cellStyle name="Normal 5 3 3 3" xfId="4378"/>
    <cellStyle name="Normal 5 3 3 3 2" xfId="15931"/>
    <cellStyle name="Normal 5 3 3 3 2 2" xfId="18061"/>
    <cellStyle name="Normal 5 3 3 3 2 2 2" xfId="32457"/>
    <cellStyle name="Normal 5 3 3 3 2 2 3" xfId="24779"/>
    <cellStyle name="Normal 5 3 3 3 2 3" xfId="30350"/>
    <cellStyle name="Normal 5 3 3 3 2 4" xfId="22672"/>
    <cellStyle name="Normal 5 3 3 3 3" xfId="16822"/>
    <cellStyle name="Normal 5 3 3 3 3 2" xfId="31219"/>
    <cellStyle name="Normal 5 3 3 3 3 3" xfId="23541"/>
    <cellStyle name="Normal 5 3 3 3 4" xfId="19314"/>
    <cellStyle name="Normal 5 3 3 3 4 2" xfId="33707"/>
    <cellStyle name="Normal 5 3 3 3 4 3" xfId="26029"/>
    <cellStyle name="Normal 5 3 3 3 5" xfId="21434"/>
    <cellStyle name="Normal 5 3 3 3 5 2" xfId="29112"/>
    <cellStyle name="Normal 5 3 3 3 6" xfId="27140"/>
    <cellStyle name="Normal 5 3 3 3 7" xfId="28244"/>
    <cellStyle name="Normal 5 3 3 3 8" xfId="20566"/>
    <cellStyle name="Normal 5 3 3 4" xfId="15304"/>
    <cellStyle name="Normal 5 3 3 4 2" xfId="17436"/>
    <cellStyle name="Normal 5 3 3 4 2 2" xfId="31832"/>
    <cellStyle name="Normal 5 3 3 4 2 3" xfId="24154"/>
    <cellStyle name="Normal 5 3 3 4 3" xfId="29725"/>
    <cellStyle name="Normal 5 3 3 4 4" xfId="22047"/>
    <cellStyle name="Normal 5 3 3 5" xfId="16613"/>
    <cellStyle name="Normal 5 3 3 5 2" xfId="31010"/>
    <cellStyle name="Normal 5 3 3 5 3" xfId="23332"/>
    <cellStyle name="Normal 5 3 3 6" xfId="18687"/>
    <cellStyle name="Normal 5 3 3 6 2" xfId="33082"/>
    <cellStyle name="Normal 5 3 3 6 3" xfId="25404"/>
    <cellStyle name="Normal 5 3 3 7" xfId="21213"/>
    <cellStyle name="Normal 5 3 3 7 2" xfId="28891"/>
    <cellStyle name="Normal 5 3 3 8" xfId="27137"/>
    <cellStyle name="Normal 5 3 3 9" xfId="27619"/>
    <cellStyle name="Normal 5 3 4" xfId="4292"/>
    <cellStyle name="Normal 5 3 4 10" xfId="19997"/>
    <cellStyle name="Normal 5 3 4 2" xfId="14977"/>
    <cellStyle name="Normal 5 3 4 2 2" xfId="16259"/>
    <cellStyle name="Normal 5 3 4 2 2 2" xfId="18373"/>
    <cellStyle name="Normal 5 3 4 2 2 2 2" xfId="32769"/>
    <cellStyle name="Normal 5 3 4 2 2 2 3" xfId="25091"/>
    <cellStyle name="Normal 5 3 4 2 2 3" xfId="19626"/>
    <cellStyle name="Normal 5 3 4 2 2 3 2" xfId="34019"/>
    <cellStyle name="Normal 5 3 4 2 2 3 3" xfId="26341"/>
    <cellStyle name="Normal 5 3 4 2 2 4" xfId="22984"/>
    <cellStyle name="Normal 5 3 4 2 2 4 2" xfId="30662"/>
    <cellStyle name="Normal 5 3 4 2 2 5" xfId="28556"/>
    <cellStyle name="Normal 5 3 4 2 2 6" xfId="20878"/>
    <cellStyle name="Normal 5 3 4 2 3" xfId="15618"/>
    <cellStyle name="Normal 5 3 4 2 3 2" xfId="17748"/>
    <cellStyle name="Normal 5 3 4 2 3 2 2" xfId="32144"/>
    <cellStyle name="Normal 5 3 4 2 3 2 3" xfId="24466"/>
    <cellStyle name="Normal 5 3 4 2 3 3" xfId="30037"/>
    <cellStyle name="Normal 5 3 4 2 3 4" xfId="22359"/>
    <cellStyle name="Normal 5 3 4 2 4" xfId="17123"/>
    <cellStyle name="Normal 5 3 4 2 4 2" xfId="31519"/>
    <cellStyle name="Normal 5 3 4 2 4 3" xfId="23841"/>
    <cellStyle name="Normal 5 3 4 2 5" xfId="19001"/>
    <cellStyle name="Normal 5 3 4 2 5 2" xfId="33394"/>
    <cellStyle name="Normal 5 3 4 2 5 3" xfId="25716"/>
    <cellStyle name="Normal 5 3 4 2 6" xfId="21734"/>
    <cellStyle name="Normal 5 3 4 2 6 2" xfId="29412"/>
    <cellStyle name="Normal 5 3 4 2 7" xfId="27142"/>
    <cellStyle name="Normal 5 3 4 2 8" xfId="27931"/>
    <cellStyle name="Normal 5 3 4 2 9" xfId="20253"/>
    <cellStyle name="Normal 5 3 4 3" xfId="4434"/>
    <cellStyle name="Normal 5 3 4 3 2" xfId="15987"/>
    <cellStyle name="Normal 5 3 4 3 2 2" xfId="18117"/>
    <cellStyle name="Normal 5 3 4 3 2 2 2" xfId="32513"/>
    <cellStyle name="Normal 5 3 4 3 2 2 3" xfId="24835"/>
    <cellStyle name="Normal 5 3 4 3 2 3" xfId="30406"/>
    <cellStyle name="Normal 5 3 4 3 2 4" xfId="22728"/>
    <cellStyle name="Normal 5 3 4 3 3" xfId="16878"/>
    <cellStyle name="Normal 5 3 4 3 3 2" xfId="31275"/>
    <cellStyle name="Normal 5 3 4 3 3 3" xfId="23597"/>
    <cellStyle name="Normal 5 3 4 3 4" xfId="19370"/>
    <cellStyle name="Normal 5 3 4 3 4 2" xfId="33763"/>
    <cellStyle name="Normal 5 3 4 3 4 3" xfId="26085"/>
    <cellStyle name="Normal 5 3 4 3 5" xfId="21490"/>
    <cellStyle name="Normal 5 3 4 3 5 2" xfId="29168"/>
    <cellStyle name="Normal 5 3 4 3 6" xfId="27143"/>
    <cellStyle name="Normal 5 3 4 3 7" xfId="28300"/>
    <cellStyle name="Normal 5 3 4 3 8" xfId="20622"/>
    <cellStyle name="Normal 5 3 4 4" xfId="15360"/>
    <cellStyle name="Normal 5 3 4 4 2" xfId="17492"/>
    <cellStyle name="Normal 5 3 4 4 2 2" xfId="31888"/>
    <cellStyle name="Normal 5 3 4 4 2 3" xfId="24210"/>
    <cellStyle name="Normal 5 3 4 4 3" xfId="29781"/>
    <cellStyle name="Normal 5 3 4 4 4" xfId="22103"/>
    <cellStyle name="Normal 5 3 4 5" xfId="16745"/>
    <cellStyle name="Normal 5 3 4 5 2" xfId="31142"/>
    <cellStyle name="Normal 5 3 4 5 3" xfId="23464"/>
    <cellStyle name="Normal 5 3 4 6" xfId="18743"/>
    <cellStyle name="Normal 5 3 4 6 2" xfId="33138"/>
    <cellStyle name="Normal 5 3 4 6 3" xfId="25460"/>
    <cellStyle name="Normal 5 3 4 7" xfId="21345"/>
    <cellStyle name="Normal 5 3 4 7 2" xfId="29023"/>
    <cellStyle name="Normal 5 3 4 8" xfId="27141"/>
    <cellStyle name="Normal 5 3 4 9" xfId="27675"/>
    <cellStyle name="Normal 5 3 5" xfId="4168"/>
    <cellStyle name="Normal 5 3 5 10" xfId="20039"/>
    <cellStyle name="Normal 5 3 5 2" xfId="15019"/>
    <cellStyle name="Normal 5 3 5 2 2" xfId="16301"/>
    <cellStyle name="Normal 5 3 5 2 2 2" xfId="18415"/>
    <cellStyle name="Normal 5 3 5 2 2 2 2" xfId="32811"/>
    <cellStyle name="Normal 5 3 5 2 2 2 3" xfId="25133"/>
    <cellStyle name="Normal 5 3 5 2 2 3" xfId="19668"/>
    <cellStyle name="Normal 5 3 5 2 2 3 2" xfId="34061"/>
    <cellStyle name="Normal 5 3 5 2 2 3 3" xfId="26383"/>
    <cellStyle name="Normal 5 3 5 2 2 4" xfId="23026"/>
    <cellStyle name="Normal 5 3 5 2 2 4 2" xfId="30704"/>
    <cellStyle name="Normal 5 3 5 2 2 5" xfId="28598"/>
    <cellStyle name="Normal 5 3 5 2 2 6" xfId="20920"/>
    <cellStyle name="Normal 5 3 5 2 3" xfId="15660"/>
    <cellStyle name="Normal 5 3 5 2 3 2" xfId="17790"/>
    <cellStyle name="Normal 5 3 5 2 3 2 2" xfId="32186"/>
    <cellStyle name="Normal 5 3 5 2 3 2 3" xfId="24508"/>
    <cellStyle name="Normal 5 3 5 2 3 3" xfId="30079"/>
    <cellStyle name="Normal 5 3 5 2 3 4" xfId="22401"/>
    <cellStyle name="Normal 5 3 5 2 4" xfId="17165"/>
    <cellStyle name="Normal 5 3 5 2 4 2" xfId="31561"/>
    <cellStyle name="Normal 5 3 5 2 4 3" xfId="23883"/>
    <cellStyle name="Normal 5 3 5 2 5" xfId="19043"/>
    <cellStyle name="Normal 5 3 5 2 5 2" xfId="33436"/>
    <cellStyle name="Normal 5 3 5 2 5 3" xfId="25758"/>
    <cellStyle name="Normal 5 3 5 2 6" xfId="21776"/>
    <cellStyle name="Normal 5 3 5 2 6 2" xfId="29454"/>
    <cellStyle name="Normal 5 3 5 2 7" xfId="27145"/>
    <cellStyle name="Normal 5 3 5 2 8" xfId="27973"/>
    <cellStyle name="Normal 5 3 5 2 9" xfId="20295"/>
    <cellStyle name="Normal 5 3 5 3" xfId="6372"/>
    <cellStyle name="Normal 5 3 5 3 2" xfId="16029"/>
    <cellStyle name="Normal 5 3 5 3 2 2" xfId="18159"/>
    <cellStyle name="Normal 5 3 5 3 2 2 2" xfId="32555"/>
    <cellStyle name="Normal 5 3 5 3 2 2 3" xfId="24877"/>
    <cellStyle name="Normal 5 3 5 3 2 3" xfId="30448"/>
    <cellStyle name="Normal 5 3 5 3 2 4" xfId="22770"/>
    <cellStyle name="Normal 5 3 5 3 3" xfId="16920"/>
    <cellStyle name="Normal 5 3 5 3 3 2" xfId="31317"/>
    <cellStyle name="Normal 5 3 5 3 3 3" xfId="23639"/>
    <cellStyle name="Normal 5 3 5 3 4" xfId="19412"/>
    <cellStyle name="Normal 5 3 5 3 4 2" xfId="33805"/>
    <cellStyle name="Normal 5 3 5 3 4 3" xfId="26127"/>
    <cellStyle name="Normal 5 3 5 3 5" xfId="21532"/>
    <cellStyle name="Normal 5 3 5 3 5 2" xfId="29210"/>
    <cellStyle name="Normal 5 3 5 3 6" xfId="27146"/>
    <cellStyle name="Normal 5 3 5 3 7" xfId="28342"/>
    <cellStyle name="Normal 5 3 5 3 8" xfId="20664"/>
    <cellStyle name="Normal 5 3 5 4" xfId="15402"/>
    <cellStyle name="Normal 5 3 5 4 2" xfId="17534"/>
    <cellStyle name="Normal 5 3 5 4 2 2" xfId="31930"/>
    <cellStyle name="Normal 5 3 5 4 2 3" xfId="24252"/>
    <cellStyle name="Normal 5 3 5 4 3" xfId="29823"/>
    <cellStyle name="Normal 5 3 5 4 4" xfId="22145"/>
    <cellStyle name="Normal 5 3 5 5" xfId="16649"/>
    <cellStyle name="Normal 5 3 5 5 2" xfId="31046"/>
    <cellStyle name="Normal 5 3 5 5 3" xfId="23368"/>
    <cellStyle name="Normal 5 3 5 6" xfId="18785"/>
    <cellStyle name="Normal 5 3 5 6 2" xfId="33180"/>
    <cellStyle name="Normal 5 3 5 6 3" xfId="25502"/>
    <cellStyle name="Normal 5 3 5 7" xfId="21249"/>
    <cellStyle name="Normal 5 3 5 7 2" xfId="28927"/>
    <cellStyle name="Normal 5 3 5 8" xfId="27144"/>
    <cellStyle name="Normal 5 3 5 9" xfId="27717"/>
    <cellStyle name="Normal 5 3 6" xfId="14877"/>
    <cellStyle name="Normal 5 3 6 2" xfId="16159"/>
    <cellStyle name="Normal 5 3 6 2 2" xfId="18273"/>
    <cellStyle name="Normal 5 3 6 2 2 2" xfId="32669"/>
    <cellStyle name="Normal 5 3 6 2 2 3" xfId="24991"/>
    <cellStyle name="Normal 5 3 6 2 3" xfId="19526"/>
    <cellStyle name="Normal 5 3 6 2 3 2" xfId="33919"/>
    <cellStyle name="Normal 5 3 6 2 3 3" xfId="26241"/>
    <cellStyle name="Normal 5 3 6 2 4" xfId="22884"/>
    <cellStyle name="Normal 5 3 6 2 4 2" xfId="30562"/>
    <cellStyle name="Normal 5 3 6 2 5" xfId="28456"/>
    <cellStyle name="Normal 5 3 6 2 6" xfId="20778"/>
    <cellStyle name="Normal 5 3 6 3" xfId="15518"/>
    <cellStyle name="Normal 5 3 6 3 2" xfId="17648"/>
    <cellStyle name="Normal 5 3 6 3 2 2" xfId="32044"/>
    <cellStyle name="Normal 5 3 6 3 2 3" xfId="24366"/>
    <cellStyle name="Normal 5 3 6 3 3" xfId="29937"/>
    <cellStyle name="Normal 5 3 6 3 4" xfId="22259"/>
    <cellStyle name="Normal 5 3 6 4" xfId="17023"/>
    <cellStyle name="Normal 5 3 6 4 2" xfId="31419"/>
    <cellStyle name="Normal 5 3 6 4 3" xfId="23741"/>
    <cellStyle name="Normal 5 3 6 5" xfId="18901"/>
    <cellStyle name="Normal 5 3 6 5 2" xfId="33294"/>
    <cellStyle name="Normal 5 3 6 5 3" xfId="25616"/>
    <cellStyle name="Normal 5 3 6 6" xfId="21634"/>
    <cellStyle name="Normal 5 3 6 6 2" xfId="29312"/>
    <cellStyle name="Normal 5 3 6 7" xfId="27147"/>
    <cellStyle name="Normal 5 3 6 8" xfId="27831"/>
    <cellStyle name="Normal 5 3 6 9" xfId="20153"/>
    <cellStyle name="Normal 5 3 7" xfId="15161"/>
    <cellStyle name="Normal 5 3 7 2" xfId="16438"/>
    <cellStyle name="Normal 5 3 7 2 2" xfId="18552"/>
    <cellStyle name="Normal 5 3 7 2 2 2" xfId="32948"/>
    <cellStyle name="Normal 5 3 7 2 2 3" xfId="25270"/>
    <cellStyle name="Normal 5 3 7 2 3" xfId="19805"/>
    <cellStyle name="Normal 5 3 7 2 3 2" xfId="34198"/>
    <cellStyle name="Normal 5 3 7 2 3 3" xfId="26520"/>
    <cellStyle name="Normal 5 3 7 2 4" xfId="23163"/>
    <cellStyle name="Normal 5 3 7 2 4 2" xfId="30841"/>
    <cellStyle name="Normal 5 3 7 2 5" xfId="28735"/>
    <cellStyle name="Normal 5 3 7 2 6" xfId="21057"/>
    <cellStyle name="Normal 5 3 7 3" xfId="15797"/>
    <cellStyle name="Normal 5 3 7 3 2" xfId="17927"/>
    <cellStyle name="Normal 5 3 7 3 2 2" xfId="32323"/>
    <cellStyle name="Normal 5 3 7 3 2 3" xfId="24645"/>
    <cellStyle name="Normal 5 3 7 3 3" xfId="30216"/>
    <cellStyle name="Normal 5 3 7 3 4" xfId="22538"/>
    <cellStyle name="Normal 5 3 7 4" xfId="17302"/>
    <cellStyle name="Normal 5 3 7 4 2" xfId="31698"/>
    <cellStyle name="Normal 5 3 7 4 3" xfId="24020"/>
    <cellStyle name="Normal 5 3 7 5" xfId="19180"/>
    <cellStyle name="Normal 5 3 7 5 2" xfId="33573"/>
    <cellStyle name="Normal 5 3 7 5 3" xfId="25895"/>
    <cellStyle name="Normal 5 3 7 6" xfId="21913"/>
    <cellStyle name="Normal 5 3 7 6 2" xfId="29591"/>
    <cellStyle name="Normal 5 3 7 7" xfId="27148"/>
    <cellStyle name="Normal 5 3 7 8" xfId="28110"/>
    <cellStyle name="Normal 5 3 7 9" xfId="20432"/>
    <cellStyle name="Normal 5 3 8" xfId="4338"/>
    <cellStyle name="Normal 5 3 8 2" xfId="15891"/>
    <cellStyle name="Normal 5 3 8 2 2" xfId="18021"/>
    <cellStyle name="Normal 5 3 8 2 2 2" xfId="32417"/>
    <cellStyle name="Normal 5 3 8 2 2 3" xfId="24739"/>
    <cellStyle name="Normal 5 3 8 2 3" xfId="30310"/>
    <cellStyle name="Normal 5 3 8 2 4" xfId="22632"/>
    <cellStyle name="Normal 5 3 8 3" xfId="16782"/>
    <cellStyle name="Normal 5 3 8 3 2" xfId="31179"/>
    <cellStyle name="Normal 5 3 8 3 3" xfId="23501"/>
    <cellStyle name="Normal 5 3 8 4" xfId="19274"/>
    <cellStyle name="Normal 5 3 8 4 2" xfId="33667"/>
    <cellStyle name="Normal 5 3 8 4 3" xfId="25989"/>
    <cellStyle name="Normal 5 3 8 5" xfId="21394"/>
    <cellStyle name="Normal 5 3 8 5 2" xfId="29072"/>
    <cellStyle name="Normal 5 3 8 6" xfId="27149"/>
    <cellStyle name="Normal 5 3 8 7" xfId="28204"/>
    <cellStyle name="Normal 5 3 8 8" xfId="20526"/>
    <cellStyle name="Normal 5 3 9" xfId="15264"/>
    <cellStyle name="Normal 5 3 9 2" xfId="17396"/>
    <cellStyle name="Normal 5 3 9 2 2" xfId="31792"/>
    <cellStyle name="Normal 5 3 9 2 3" xfId="24114"/>
    <cellStyle name="Normal 5 3 9 3" xfId="29685"/>
    <cellStyle name="Normal 5 3 9 4" xfId="22007"/>
    <cellStyle name="Normal 5 4" xfId="2057"/>
    <cellStyle name="Normal 5 4 2" xfId="7603"/>
    <cellStyle name="Normal 5 4 2 10" xfId="20058"/>
    <cellStyle name="Normal 5 4 2 2" xfId="15042"/>
    <cellStyle name="Normal 5 4 2 2 2" xfId="16324"/>
    <cellStyle name="Normal 5 4 2 2 2 2" xfId="18438"/>
    <cellStyle name="Normal 5 4 2 2 2 2 2" xfId="32834"/>
    <cellStyle name="Normal 5 4 2 2 2 2 3" xfId="25156"/>
    <cellStyle name="Normal 5 4 2 2 2 3" xfId="19691"/>
    <cellStyle name="Normal 5 4 2 2 2 3 2" xfId="34084"/>
    <cellStyle name="Normal 5 4 2 2 2 3 3" xfId="26406"/>
    <cellStyle name="Normal 5 4 2 2 2 4" xfId="23049"/>
    <cellStyle name="Normal 5 4 2 2 2 4 2" xfId="30727"/>
    <cellStyle name="Normal 5 4 2 2 2 5" xfId="28621"/>
    <cellStyle name="Normal 5 4 2 2 2 6" xfId="20943"/>
    <cellStyle name="Normal 5 4 2 2 3" xfId="15683"/>
    <cellStyle name="Normal 5 4 2 2 3 2" xfId="17813"/>
    <cellStyle name="Normal 5 4 2 2 3 2 2" xfId="32209"/>
    <cellStyle name="Normal 5 4 2 2 3 2 3" xfId="24531"/>
    <cellStyle name="Normal 5 4 2 2 3 3" xfId="30102"/>
    <cellStyle name="Normal 5 4 2 2 3 4" xfId="22424"/>
    <cellStyle name="Normal 5 4 2 2 4" xfId="17188"/>
    <cellStyle name="Normal 5 4 2 2 4 2" xfId="31584"/>
    <cellStyle name="Normal 5 4 2 2 4 3" xfId="23906"/>
    <cellStyle name="Normal 5 4 2 2 5" xfId="19066"/>
    <cellStyle name="Normal 5 4 2 2 5 2" xfId="33459"/>
    <cellStyle name="Normal 5 4 2 2 5 3" xfId="25781"/>
    <cellStyle name="Normal 5 4 2 2 6" xfId="21799"/>
    <cellStyle name="Normal 5 4 2 2 6 2" xfId="29477"/>
    <cellStyle name="Normal 5 4 2 2 7" xfId="27151"/>
    <cellStyle name="Normal 5 4 2 2 8" xfId="27996"/>
    <cellStyle name="Normal 5 4 2 2 9" xfId="20318"/>
    <cellStyle name="Normal 5 4 2 3" xfId="16048"/>
    <cellStyle name="Normal 5 4 2 3 2" xfId="18178"/>
    <cellStyle name="Normal 5 4 2 3 2 2" xfId="32574"/>
    <cellStyle name="Normal 5 4 2 3 2 3" xfId="24896"/>
    <cellStyle name="Normal 5 4 2 3 3" xfId="19431"/>
    <cellStyle name="Normal 5 4 2 3 3 2" xfId="33824"/>
    <cellStyle name="Normal 5 4 2 3 3 3" xfId="26146"/>
    <cellStyle name="Normal 5 4 2 3 4" xfId="22789"/>
    <cellStyle name="Normal 5 4 2 3 4 2" xfId="30467"/>
    <cellStyle name="Normal 5 4 2 3 5" xfId="28361"/>
    <cellStyle name="Normal 5 4 2 3 6" xfId="20683"/>
    <cellStyle name="Normal 5 4 2 4" xfId="15421"/>
    <cellStyle name="Normal 5 4 2 4 2" xfId="17553"/>
    <cellStyle name="Normal 5 4 2 4 2 2" xfId="31949"/>
    <cellStyle name="Normal 5 4 2 4 2 3" xfId="24271"/>
    <cellStyle name="Normal 5 4 2 4 3" xfId="29842"/>
    <cellStyle name="Normal 5 4 2 4 4" xfId="22164"/>
    <cellStyle name="Normal 5 4 2 5" xfId="16939"/>
    <cellStyle name="Normal 5 4 2 5 2" xfId="31336"/>
    <cellStyle name="Normal 5 4 2 5 3" xfId="23658"/>
    <cellStyle name="Normal 5 4 2 6" xfId="18804"/>
    <cellStyle name="Normal 5 4 2 6 2" xfId="33199"/>
    <cellStyle name="Normal 5 4 2 6 3" xfId="25521"/>
    <cellStyle name="Normal 5 4 2 7" xfId="21551"/>
    <cellStyle name="Normal 5 4 2 7 2" xfId="29229"/>
    <cellStyle name="Normal 5 4 2 8" xfId="27150"/>
    <cellStyle name="Normal 5 4 2 9" xfId="27736"/>
    <cellStyle name="Normal 5 4 3" xfId="15183"/>
    <cellStyle name="Normal 5 4 3 2" xfId="16457"/>
    <cellStyle name="Normal 5 4 3 2 2" xfId="18571"/>
    <cellStyle name="Normal 5 4 3 2 2 2" xfId="32967"/>
    <cellStyle name="Normal 5 4 3 2 2 3" xfId="25289"/>
    <cellStyle name="Normal 5 4 3 2 3" xfId="19824"/>
    <cellStyle name="Normal 5 4 3 2 3 2" xfId="34217"/>
    <cellStyle name="Normal 5 4 3 2 3 3" xfId="26539"/>
    <cellStyle name="Normal 5 4 3 2 4" xfId="23182"/>
    <cellStyle name="Normal 5 4 3 2 4 2" xfId="30860"/>
    <cellStyle name="Normal 5 4 3 2 5" xfId="28754"/>
    <cellStyle name="Normal 5 4 3 2 6" xfId="21076"/>
    <cellStyle name="Normal 5 4 3 3" xfId="15816"/>
    <cellStyle name="Normal 5 4 3 3 2" xfId="17946"/>
    <cellStyle name="Normal 5 4 3 3 2 2" xfId="32342"/>
    <cellStyle name="Normal 5 4 3 3 2 3" xfId="24664"/>
    <cellStyle name="Normal 5 4 3 3 3" xfId="30235"/>
    <cellStyle name="Normal 5 4 3 3 4" xfId="22557"/>
    <cellStyle name="Normal 5 4 3 4" xfId="17321"/>
    <cellStyle name="Normal 5 4 3 4 2" xfId="31717"/>
    <cellStyle name="Normal 5 4 3 4 3" xfId="24039"/>
    <cellStyle name="Normal 5 4 3 5" xfId="19199"/>
    <cellStyle name="Normal 5 4 3 5 2" xfId="33592"/>
    <cellStyle name="Normal 5 4 3 5 3" xfId="25914"/>
    <cellStyle name="Normal 5 4 3 6" xfId="21932"/>
    <cellStyle name="Normal 5 4 3 6 2" xfId="29610"/>
    <cellStyle name="Normal 5 4 3 7" xfId="27152"/>
    <cellStyle name="Normal 5 4 3 8" xfId="28129"/>
    <cellStyle name="Normal 5 4 3 9" xfId="20451"/>
    <cellStyle name="Normal 5 5" xfId="4004"/>
    <cellStyle name="Normal 5 5 10" xfId="19963"/>
    <cellStyle name="Normal 5 5 2" xfId="4245"/>
    <cellStyle name="Normal 5 5 2 2" xfId="14943"/>
    <cellStyle name="Normal 5 5 2 2 2" xfId="16225"/>
    <cellStyle name="Normal 5 5 2 2 2 2" xfId="18339"/>
    <cellStyle name="Normal 5 5 2 2 2 2 2" xfId="32735"/>
    <cellStyle name="Normal 5 5 2 2 2 2 3" xfId="25057"/>
    <cellStyle name="Normal 5 5 2 2 2 3" xfId="30628"/>
    <cellStyle name="Normal 5 5 2 2 2 4" xfId="22950"/>
    <cellStyle name="Normal 5 5 2 2 3" xfId="17089"/>
    <cellStyle name="Normal 5 5 2 2 3 2" xfId="31485"/>
    <cellStyle name="Normal 5 5 2 2 3 3" xfId="23807"/>
    <cellStyle name="Normal 5 5 2 2 4" xfId="19592"/>
    <cellStyle name="Normal 5 5 2 2 4 2" xfId="33985"/>
    <cellStyle name="Normal 5 5 2 2 4 3" xfId="26307"/>
    <cellStyle name="Normal 5 5 2 2 5" xfId="21700"/>
    <cellStyle name="Normal 5 5 2 2 5 2" xfId="29378"/>
    <cellStyle name="Normal 5 5 2 2 6" xfId="27155"/>
    <cellStyle name="Normal 5 5 2 2 7" xfId="28522"/>
    <cellStyle name="Normal 5 5 2 2 8" xfId="20844"/>
    <cellStyle name="Normal 5 5 2 3" xfId="15584"/>
    <cellStyle name="Normal 5 5 2 3 2" xfId="17714"/>
    <cellStyle name="Normal 5 5 2 3 2 2" xfId="32110"/>
    <cellStyle name="Normal 5 5 2 3 2 3" xfId="24432"/>
    <cellStyle name="Normal 5 5 2 3 3" xfId="30003"/>
    <cellStyle name="Normal 5 5 2 3 4" xfId="22325"/>
    <cellStyle name="Normal 5 5 2 4" xfId="16711"/>
    <cellStyle name="Normal 5 5 2 4 2" xfId="31108"/>
    <cellStyle name="Normal 5 5 2 4 3" xfId="23430"/>
    <cellStyle name="Normal 5 5 2 5" xfId="18967"/>
    <cellStyle name="Normal 5 5 2 5 2" xfId="33360"/>
    <cellStyle name="Normal 5 5 2 5 3" xfId="25682"/>
    <cellStyle name="Normal 5 5 2 6" xfId="21311"/>
    <cellStyle name="Normal 5 5 2 6 2" xfId="28989"/>
    <cellStyle name="Normal 5 5 2 7" xfId="27154"/>
    <cellStyle name="Normal 5 5 2 8" xfId="27897"/>
    <cellStyle name="Normal 5 5 2 9" xfId="20219"/>
    <cellStyle name="Normal 5 5 3" xfId="4400"/>
    <cellStyle name="Normal 5 5 3 2" xfId="15953"/>
    <cellStyle name="Normal 5 5 3 2 2" xfId="18083"/>
    <cellStyle name="Normal 5 5 3 2 2 2" xfId="32479"/>
    <cellStyle name="Normal 5 5 3 2 2 3" xfId="24801"/>
    <cellStyle name="Normal 5 5 3 2 3" xfId="30372"/>
    <cellStyle name="Normal 5 5 3 2 4" xfId="22694"/>
    <cellStyle name="Normal 5 5 3 3" xfId="16844"/>
    <cellStyle name="Normal 5 5 3 3 2" xfId="31241"/>
    <cellStyle name="Normal 5 5 3 3 3" xfId="23563"/>
    <cellStyle name="Normal 5 5 3 4" xfId="19336"/>
    <cellStyle name="Normal 5 5 3 4 2" xfId="33729"/>
    <cellStyle name="Normal 5 5 3 4 3" xfId="26051"/>
    <cellStyle name="Normal 5 5 3 5" xfId="21456"/>
    <cellStyle name="Normal 5 5 3 5 2" xfId="29134"/>
    <cellStyle name="Normal 5 5 3 6" xfId="27156"/>
    <cellStyle name="Normal 5 5 3 7" xfId="28266"/>
    <cellStyle name="Normal 5 5 3 8" xfId="20588"/>
    <cellStyle name="Normal 5 5 4" xfId="15326"/>
    <cellStyle name="Normal 5 5 4 2" xfId="17458"/>
    <cellStyle name="Normal 5 5 4 2 2" xfId="31854"/>
    <cellStyle name="Normal 5 5 4 2 3" xfId="24176"/>
    <cellStyle name="Normal 5 5 4 3" xfId="29747"/>
    <cellStyle name="Normal 5 5 4 4" xfId="22069"/>
    <cellStyle name="Normal 5 5 5" xfId="16581"/>
    <cellStyle name="Normal 5 5 5 2" xfId="30978"/>
    <cellStyle name="Normal 5 5 5 3" xfId="23300"/>
    <cellStyle name="Normal 5 5 6" xfId="18709"/>
    <cellStyle name="Normal 5 5 6 2" xfId="33104"/>
    <cellStyle name="Normal 5 5 6 3" xfId="25426"/>
    <cellStyle name="Normal 5 5 7" xfId="21181"/>
    <cellStyle name="Normal 5 5 7 2" xfId="28859"/>
    <cellStyle name="Normal 5 5 8" xfId="27153"/>
    <cellStyle name="Normal 5 5 9" xfId="27641"/>
    <cellStyle name="Normal 5 6" xfId="4192"/>
    <cellStyle name="Normal 5 6 10" xfId="19925"/>
    <cellStyle name="Normal 5 6 2" xfId="14901"/>
    <cellStyle name="Normal 5 6 2 2" xfId="16183"/>
    <cellStyle name="Normal 5 6 2 2 2" xfId="18297"/>
    <cellStyle name="Normal 5 6 2 2 2 2" xfId="32693"/>
    <cellStyle name="Normal 5 6 2 2 2 3" xfId="25015"/>
    <cellStyle name="Normal 5 6 2 2 3" xfId="19550"/>
    <cellStyle name="Normal 5 6 2 2 3 2" xfId="33943"/>
    <cellStyle name="Normal 5 6 2 2 3 3" xfId="26265"/>
    <cellStyle name="Normal 5 6 2 2 4" xfId="22908"/>
    <cellStyle name="Normal 5 6 2 2 4 2" xfId="30586"/>
    <cellStyle name="Normal 5 6 2 2 5" xfId="28480"/>
    <cellStyle name="Normal 5 6 2 2 6" xfId="20802"/>
    <cellStyle name="Normal 5 6 2 3" xfId="15542"/>
    <cellStyle name="Normal 5 6 2 3 2" xfId="17672"/>
    <cellStyle name="Normal 5 6 2 3 2 2" xfId="32068"/>
    <cellStyle name="Normal 5 6 2 3 2 3" xfId="24390"/>
    <cellStyle name="Normal 5 6 2 3 3" xfId="29961"/>
    <cellStyle name="Normal 5 6 2 3 4" xfId="22283"/>
    <cellStyle name="Normal 5 6 2 4" xfId="17047"/>
    <cellStyle name="Normal 5 6 2 4 2" xfId="31443"/>
    <cellStyle name="Normal 5 6 2 4 3" xfId="23765"/>
    <cellStyle name="Normal 5 6 2 5" xfId="18925"/>
    <cellStyle name="Normal 5 6 2 5 2" xfId="33318"/>
    <cellStyle name="Normal 5 6 2 5 3" xfId="25640"/>
    <cellStyle name="Normal 5 6 2 6" xfId="21658"/>
    <cellStyle name="Normal 5 6 2 6 2" xfId="29336"/>
    <cellStyle name="Normal 5 6 2 7" xfId="27158"/>
    <cellStyle name="Normal 5 6 2 8" xfId="27855"/>
    <cellStyle name="Normal 5 6 2 9" xfId="20177"/>
    <cellStyle name="Normal 5 6 3" xfId="4362"/>
    <cellStyle name="Normal 5 6 3 2" xfId="15915"/>
    <cellStyle name="Normal 5 6 3 2 2" xfId="18045"/>
    <cellStyle name="Normal 5 6 3 2 2 2" xfId="32441"/>
    <cellStyle name="Normal 5 6 3 2 2 3" xfId="24763"/>
    <cellStyle name="Normal 5 6 3 2 3" xfId="30334"/>
    <cellStyle name="Normal 5 6 3 2 4" xfId="22656"/>
    <cellStyle name="Normal 5 6 3 3" xfId="16806"/>
    <cellStyle name="Normal 5 6 3 3 2" xfId="31203"/>
    <cellStyle name="Normal 5 6 3 3 3" xfId="23525"/>
    <cellStyle name="Normal 5 6 3 4" xfId="19298"/>
    <cellStyle name="Normal 5 6 3 4 2" xfId="33691"/>
    <cellStyle name="Normal 5 6 3 4 3" xfId="26013"/>
    <cellStyle name="Normal 5 6 3 5" xfId="21418"/>
    <cellStyle name="Normal 5 6 3 5 2" xfId="29096"/>
    <cellStyle name="Normal 5 6 3 6" xfId="27159"/>
    <cellStyle name="Normal 5 6 3 7" xfId="28228"/>
    <cellStyle name="Normal 5 6 3 8" xfId="20550"/>
    <cellStyle name="Normal 5 6 4" xfId="15288"/>
    <cellStyle name="Normal 5 6 4 2" xfId="17420"/>
    <cellStyle name="Normal 5 6 4 2 2" xfId="31816"/>
    <cellStyle name="Normal 5 6 4 2 3" xfId="24138"/>
    <cellStyle name="Normal 5 6 4 3" xfId="29709"/>
    <cellStyle name="Normal 5 6 4 4" xfId="22031"/>
    <cellStyle name="Normal 5 6 5" xfId="16673"/>
    <cellStyle name="Normal 5 6 5 2" xfId="31070"/>
    <cellStyle name="Normal 5 6 5 3" xfId="23392"/>
    <cellStyle name="Normal 5 6 6" xfId="18671"/>
    <cellStyle name="Normal 5 6 6 2" xfId="33066"/>
    <cellStyle name="Normal 5 6 6 3" xfId="25388"/>
    <cellStyle name="Normal 5 6 7" xfId="21273"/>
    <cellStyle name="Normal 5 6 7 2" xfId="28951"/>
    <cellStyle name="Normal 5 6 8" xfId="27157"/>
    <cellStyle name="Normal 5 6 9" xfId="27603"/>
    <cellStyle name="Normal 5 7" xfId="4154"/>
    <cellStyle name="Normal 5 7 2" xfId="14827"/>
    <cellStyle name="Normal 5 7 2 2" xfId="16129"/>
    <cellStyle name="Normal 5 7 2 2 2" xfId="18251"/>
    <cellStyle name="Normal 5 7 2 2 2 2" xfId="32647"/>
    <cellStyle name="Normal 5 7 2 2 2 3" xfId="24969"/>
    <cellStyle name="Normal 5 7 2 2 3" xfId="30540"/>
    <cellStyle name="Normal 5 7 2 2 4" xfId="22862"/>
    <cellStyle name="Normal 5 7 2 3" xfId="17001"/>
    <cellStyle name="Normal 5 7 2 3 2" xfId="31397"/>
    <cellStyle name="Normal 5 7 2 3 3" xfId="23719"/>
    <cellStyle name="Normal 5 7 2 4" xfId="19504"/>
    <cellStyle name="Normal 5 7 2 4 2" xfId="33897"/>
    <cellStyle name="Normal 5 7 2 4 3" xfId="26219"/>
    <cellStyle name="Normal 5 7 2 5" xfId="21612"/>
    <cellStyle name="Normal 5 7 2 5 2" xfId="29290"/>
    <cellStyle name="Normal 5 7 2 6" xfId="27161"/>
    <cellStyle name="Normal 5 7 2 7" xfId="28434"/>
    <cellStyle name="Normal 5 7 2 8" xfId="20756"/>
    <cellStyle name="Normal 5 7 3" xfId="15496"/>
    <cellStyle name="Normal 5 7 3 2" xfId="17626"/>
    <cellStyle name="Normal 5 7 3 2 2" xfId="32022"/>
    <cellStyle name="Normal 5 7 3 2 3" xfId="24344"/>
    <cellStyle name="Normal 5 7 3 3" xfId="29915"/>
    <cellStyle name="Normal 5 7 3 4" xfId="22237"/>
    <cellStyle name="Normal 5 7 4" xfId="16635"/>
    <cellStyle name="Normal 5 7 4 2" xfId="31032"/>
    <cellStyle name="Normal 5 7 4 3" xfId="23354"/>
    <cellStyle name="Normal 5 7 5" xfId="18879"/>
    <cellStyle name="Normal 5 7 5 2" xfId="33272"/>
    <cellStyle name="Normal 5 7 5 3" xfId="25594"/>
    <cellStyle name="Normal 5 7 6" xfId="21235"/>
    <cellStyle name="Normal 5 7 6 2" xfId="28913"/>
    <cellStyle name="Normal 5 7 7" xfId="27160"/>
    <cellStyle name="Normal 5 7 8" xfId="27809"/>
    <cellStyle name="Normal 5 7 9" xfId="20131"/>
    <cellStyle name="Normal 5 8" xfId="4324"/>
    <cellStyle name="Normal 5 8 2" xfId="15877"/>
    <cellStyle name="Normal 5 8 2 2" xfId="18007"/>
    <cellStyle name="Normal 5 8 2 2 2" xfId="32403"/>
    <cellStyle name="Normal 5 8 2 2 3" xfId="24725"/>
    <cellStyle name="Normal 5 8 2 3" xfId="30296"/>
    <cellStyle name="Normal 5 8 2 4" xfId="22618"/>
    <cellStyle name="Normal 5 8 3" xfId="16768"/>
    <cellStyle name="Normal 5 8 3 2" xfId="31165"/>
    <cellStyle name="Normal 5 8 3 3" xfId="23487"/>
    <cellStyle name="Normal 5 8 4" xfId="19260"/>
    <cellStyle name="Normal 5 8 4 2" xfId="33653"/>
    <cellStyle name="Normal 5 8 4 3" xfId="25975"/>
    <cellStyle name="Normal 5 8 5" xfId="21380"/>
    <cellStyle name="Normal 5 8 5 2" xfId="29058"/>
    <cellStyle name="Normal 5 8 6" xfId="27162"/>
    <cellStyle name="Normal 5 8 7" xfId="28190"/>
    <cellStyle name="Normal 5 8 8" xfId="20512"/>
    <cellStyle name="Normal 5 9" xfId="15250"/>
    <cellStyle name="Normal 5 9 2" xfId="17382"/>
    <cellStyle name="Normal 5 9 2 2" xfId="31778"/>
    <cellStyle name="Normal 5 9 2 3" xfId="24100"/>
    <cellStyle name="Normal 5 9 3" xfId="29671"/>
    <cellStyle name="Normal 5 9 4" xfId="21993"/>
    <cellStyle name="Normal 54" xfId="2059"/>
    <cellStyle name="Normal 54 2" xfId="2316"/>
    <cellStyle name="Normal 54 3" xfId="7604"/>
    <cellStyle name="Normal 55" xfId="2060"/>
    <cellStyle name="Normal 55 2" xfId="3576"/>
    <cellStyle name="Normal 56" xfId="2061"/>
    <cellStyle name="Normal 57" xfId="2062"/>
    <cellStyle name="Normal 6" xfId="3577"/>
    <cellStyle name="Normal 6 2" xfId="2063"/>
    <cellStyle name="Normal 6 3" xfId="2064"/>
    <cellStyle name="Normal 6 3 2" xfId="3948"/>
    <cellStyle name="Normal 6 4" xfId="3890"/>
    <cellStyle name="Normal 6 5" xfId="26642"/>
    <cellStyle name="Normal 7" xfId="3578"/>
    <cellStyle name="Normal 7 2" xfId="2065"/>
    <cellStyle name="Normal 7 3" xfId="3906"/>
    <cellStyle name="Normal 8" xfId="3579"/>
    <cellStyle name="Normal 8 2" xfId="2066"/>
    <cellStyle name="Normal 8 3" xfId="3891"/>
    <cellStyle name="Normal 8 3 10" xfId="21163"/>
    <cellStyle name="Normal 8 3 10 2" xfId="28841"/>
    <cellStyle name="Normal 8 3 11" xfId="27163"/>
    <cellStyle name="Normal 8 3 12" xfId="27623"/>
    <cellStyle name="Normal 8 3 13" xfId="19945"/>
    <cellStyle name="Normal 8 3 2" xfId="4101"/>
    <cellStyle name="Normal 8 3 2 10" xfId="20001"/>
    <cellStyle name="Normal 8 3 2 2" xfId="4296"/>
    <cellStyle name="Normal 8 3 2 2 2" xfId="14981"/>
    <cellStyle name="Normal 8 3 2 2 2 2" xfId="16263"/>
    <cellStyle name="Normal 8 3 2 2 2 2 2" xfId="18377"/>
    <cellStyle name="Normal 8 3 2 2 2 2 2 2" xfId="32773"/>
    <cellStyle name="Normal 8 3 2 2 2 2 2 3" xfId="25095"/>
    <cellStyle name="Normal 8 3 2 2 2 2 3" xfId="30666"/>
    <cellStyle name="Normal 8 3 2 2 2 2 4" xfId="22988"/>
    <cellStyle name="Normal 8 3 2 2 2 3" xfId="17127"/>
    <cellStyle name="Normal 8 3 2 2 2 3 2" xfId="31523"/>
    <cellStyle name="Normal 8 3 2 2 2 3 3" xfId="23845"/>
    <cellStyle name="Normal 8 3 2 2 2 4" xfId="19630"/>
    <cellStyle name="Normal 8 3 2 2 2 4 2" xfId="34023"/>
    <cellStyle name="Normal 8 3 2 2 2 4 3" xfId="26345"/>
    <cellStyle name="Normal 8 3 2 2 2 5" xfId="21738"/>
    <cellStyle name="Normal 8 3 2 2 2 5 2" xfId="29416"/>
    <cellStyle name="Normal 8 3 2 2 2 6" xfId="27166"/>
    <cellStyle name="Normal 8 3 2 2 2 7" xfId="28560"/>
    <cellStyle name="Normal 8 3 2 2 2 8" xfId="20882"/>
    <cellStyle name="Normal 8 3 2 2 3" xfId="15622"/>
    <cellStyle name="Normal 8 3 2 2 3 2" xfId="17752"/>
    <cellStyle name="Normal 8 3 2 2 3 2 2" xfId="32148"/>
    <cellStyle name="Normal 8 3 2 2 3 2 3" xfId="24470"/>
    <cellStyle name="Normal 8 3 2 2 3 3" xfId="30041"/>
    <cellStyle name="Normal 8 3 2 2 3 4" xfId="22363"/>
    <cellStyle name="Normal 8 3 2 2 4" xfId="16749"/>
    <cellStyle name="Normal 8 3 2 2 4 2" xfId="31146"/>
    <cellStyle name="Normal 8 3 2 2 4 3" xfId="23468"/>
    <cellStyle name="Normal 8 3 2 2 5" xfId="19005"/>
    <cellStyle name="Normal 8 3 2 2 5 2" xfId="33398"/>
    <cellStyle name="Normal 8 3 2 2 5 3" xfId="25720"/>
    <cellStyle name="Normal 8 3 2 2 6" xfId="21349"/>
    <cellStyle name="Normal 8 3 2 2 6 2" xfId="29027"/>
    <cellStyle name="Normal 8 3 2 2 7" xfId="27165"/>
    <cellStyle name="Normal 8 3 2 2 8" xfId="27935"/>
    <cellStyle name="Normal 8 3 2 2 9" xfId="20257"/>
    <cellStyle name="Normal 8 3 2 3" xfId="4438"/>
    <cellStyle name="Normal 8 3 2 3 2" xfId="15991"/>
    <cellStyle name="Normal 8 3 2 3 2 2" xfId="18121"/>
    <cellStyle name="Normal 8 3 2 3 2 2 2" xfId="32517"/>
    <cellStyle name="Normal 8 3 2 3 2 2 3" xfId="24839"/>
    <cellStyle name="Normal 8 3 2 3 2 3" xfId="30410"/>
    <cellStyle name="Normal 8 3 2 3 2 4" xfId="22732"/>
    <cellStyle name="Normal 8 3 2 3 3" xfId="16882"/>
    <cellStyle name="Normal 8 3 2 3 3 2" xfId="31279"/>
    <cellStyle name="Normal 8 3 2 3 3 3" xfId="23601"/>
    <cellStyle name="Normal 8 3 2 3 4" xfId="19374"/>
    <cellStyle name="Normal 8 3 2 3 4 2" xfId="33767"/>
    <cellStyle name="Normal 8 3 2 3 4 3" xfId="26089"/>
    <cellStyle name="Normal 8 3 2 3 5" xfId="21494"/>
    <cellStyle name="Normal 8 3 2 3 5 2" xfId="29172"/>
    <cellStyle name="Normal 8 3 2 3 6" xfId="27167"/>
    <cellStyle name="Normal 8 3 2 3 7" xfId="28304"/>
    <cellStyle name="Normal 8 3 2 3 8" xfId="20626"/>
    <cellStyle name="Normal 8 3 2 4" xfId="15364"/>
    <cellStyle name="Normal 8 3 2 4 2" xfId="17496"/>
    <cellStyle name="Normal 8 3 2 4 2 2" xfId="31892"/>
    <cellStyle name="Normal 8 3 2 4 2 3" xfId="24214"/>
    <cellStyle name="Normal 8 3 2 4 3" xfId="29785"/>
    <cellStyle name="Normal 8 3 2 4 4" xfId="22107"/>
    <cellStyle name="Normal 8 3 2 5" xfId="16617"/>
    <cellStyle name="Normal 8 3 2 5 2" xfId="31014"/>
    <cellStyle name="Normal 8 3 2 5 3" xfId="23336"/>
    <cellStyle name="Normal 8 3 2 6" xfId="18747"/>
    <cellStyle name="Normal 8 3 2 6 2" xfId="33142"/>
    <cellStyle name="Normal 8 3 2 6 3" xfId="25464"/>
    <cellStyle name="Normal 8 3 2 7" xfId="21217"/>
    <cellStyle name="Normal 8 3 2 7 2" xfId="28895"/>
    <cellStyle name="Normal 8 3 2 8" xfId="27164"/>
    <cellStyle name="Normal 8 3 2 9" xfId="27679"/>
    <cellStyle name="Normal 8 3 3" xfId="4227"/>
    <cellStyle name="Normal 8 3 3 10" xfId="20040"/>
    <cellStyle name="Normal 8 3 3 2" xfId="15020"/>
    <cellStyle name="Normal 8 3 3 2 2" xfId="16302"/>
    <cellStyle name="Normal 8 3 3 2 2 2" xfId="18416"/>
    <cellStyle name="Normal 8 3 3 2 2 2 2" xfId="32812"/>
    <cellStyle name="Normal 8 3 3 2 2 2 3" xfId="25134"/>
    <cellStyle name="Normal 8 3 3 2 2 3" xfId="19669"/>
    <cellStyle name="Normal 8 3 3 2 2 3 2" xfId="34062"/>
    <cellStyle name="Normal 8 3 3 2 2 3 3" xfId="26384"/>
    <cellStyle name="Normal 8 3 3 2 2 4" xfId="23027"/>
    <cellStyle name="Normal 8 3 3 2 2 4 2" xfId="30705"/>
    <cellStyle name="Normal 8 3 3 2 2 5" xfId="28599"/>
    <cellStyle name="Normal 8 3 3 2 2 6" xfId="20921"/>
    <cellStyle name="Normal 8 3 3 2 3" xfId="15661"/>
    <cellStyle name="Normal 8 3 3 2 3 2" xfId="17791"/>
    <cellStyle name="Normal 8 3 3 2 3 2 2" xfId="32187"/>
    <cellStyle name="Normal 8 3 3 2 3 2 3" xfId="24509"/>
    <cellStyle name="Normal 8 3 3 2 3 3" xfId="30080"/>
    <cellStyle name="Normal 8 3 3 2 3 4" xfId="22402"/>
    <cellStyle name="Normal 8 3 3 2 4" xfId="17166"/>
    <cellStyle name="Normal 8 3 3 2 4 2" xfId="31562"/>
    <cellStyle name="Normal 8 3 3 2 4 3" xfId="23884"/>
    <cellStyle name="Normal 8 3 3 2 5" xfId="19044"/>
    <cellStyle name="Normal 8 3 3 2 5 2" xfId="33437"/>
    <cellStyle name="Normal 8 3 3 2 5 3" xfId="25759"/>
    <cellStyle name="Normal 8 3 3 2 6" xfId="21777"/>
    <cellStyle name="Normal 8 3 3 2 6 2" xfId="29455"/>
    <cellStyle name="Normal 8 3 3 2 7" xfId="27169"/>
    <cellStyle name="Normal 8 3 3 2 8" xfId="27974"/>
    <cellStyle name="Normal 8 3 3 2 9" xfId="20296"/>
    <cellStyle name="Normal 8 3 3 3" xfId="6373"/>
    <cellStyle name="Normal 8 3 3 3 2" xfId="16030"/>
    <cellStyle name="Normal 8 3 3 3 2 2" xfId="18160"/>
    <cellStyle name="Normal 8 3 3 3 2 2 2" xfId="32556"/>
    <cellStyle name="Normal 8 3 3 3 2 2 3" xfId="24878"/>
    <cellStyle name="Normal 8 3 3 3 2 3" xfId="30449"/>
    <cellStyle name="Normal 8 3 3 3 2 4" xfId="22771"/>
    <cellStyle name="Normal 8 3 3 3 3" xfId="16921"/>
    <cellStyle name="Normal 8 3 3 3 3 2" xfId="31318"/>
    <cellStyle name="Normal 8 3 3 3 3 3" xfId="23640"/>
    <cellStyle name="Normal 8 3 3 3 4" xfId="19413"/>
    <cellStyle name="Normal 8 3 3 3 4 2" xfId="33806"/>
    <cellStyle name="Normal 8 3 3 3 4 3" xfId="26128"/>
    <cellStyle name="Normal 8 3 3 3 5" xfId="21533"/>
    <cellStyle name="Normal 8 3 3 3 5 2" xfId="29211"/>
    <cellStyle name="Normal 8 3 3 3 6" xfId="27170"/>
    <cellStyle name="Normal 8 3 3 3 7" xfId="28343"/>
    <cellStyle name="Normal 8 3 3 3 8" xfId="20665"/>
    <cellStyle name="Normal 8 3 3 4" xfId="15403"/>
    <cellStyle name="Normal 8 3 3 4 2" xfId="17535"/>
    <cellStyle name="Normal 8 3 3 4 2 2" xfId="31931"/>
    <cellStyle name="Normal 8 3 3 4 2 3" xfId="24253"/>
    <cellStyle name="Normal 8 3 3 4 3" xfId="29824"/>
    <cellStyle name="Normal 8 3 3 4 4" xfId="22146"/>
    <cellStyle name="Normal 8 3 3 5" xfId="16693"/>
    <cellStyle name="Normal 8 3 3 5 2" xfId="31090"/>
    <cellStyle name="Normal 8 3 3 5 3" xfId="23412"/>
    <cellStyle name="Normal 8 3 3 6" xfId="18786"/>
    <cellStyle name="Normal 8 3 3 6 2" xfId="33181"/>
    <cellStyle name="Normal 8 3 3 6 3" xfId="25503"/>
    <cellStyle name="Normal 8 3 3 7" xfId="21293"/>
    <cellStyle name="Normal 8 3 3 7 2" xfId="28971"/>
    <cellStyle name="Normal 8 3 3 8" xfId="27168"/>
    <cellStyle name="Normal 8 3 3 9" xfId="27718"/>
    <cellStyle name="Normal 8 3 4" xfId="14925"/>
    <cellStyle name="Normal 8 3 4 2" xfId="16207"/>
    <cellStyle name="Normal 8 3 4 2 2" xfId="18321"/>
    <cellStyle name="Normal 8 3 4 2 2 2" xfId="32717"/>
    <cellStyle name="Normal 8 3 4 2 2 3" xfId="25039"/>
    <cellStyle name="Normal 8 3 4 2 3" xfId="19574"/>
    <cellStyle name="Normal 8 3 4 2 3 2" xfId="33967"/>
    <cellStyle name="Normal 8 3 4 2 3 3" xfId="26289"/>
    <cellStyle name="Normal 8 3 4 2 4" xfId="22932"/>
    <cellStyle name="Normal 8 3 4 2 4 2" xfId="30610"/>
    <cellStyle name="Normal 8 3 4 2 5" xfId="28504"/>
    <cellStyle name="Normal 8 3 4 2 6" xfId="20826"/>
    <cellStyle name="Normal 8 3 4 3" xfId="15566"/>
    <cellStyle name="Normal 8 3 4 3 2" xfId="17696"/>
    <cellStyle name="Normal 8 3 4 3 2 2" xfId="32092"/>
    <cellStyle name="Normal 8 3 4 3 2 3" xfId="24414"/>
    <cellStyle name="Normal 8 3 4 3 3" xfId="29985"/>
    <cellStyle name="Normal 8 3 4 3 4" xfId="22307"/>
    <cellStyle name="Normal 8 3 4 4" xfId="17071"/>
    <cellStyle name="Normal 8 3 4 4 2" xfId="31467"/>
    <cellStyle name="Normal 8 3 4 4 3" xfId="23789"/>
    <cellStyle name="Normal 8 3 4 5" xfId="18949"/>
    <cellStyle name="Normal 8 3 4 5 2" xfId="33342"/>
    <cellStyle name="Normal 8 3 4 5 3" xfId="25664"/>
    <cellStyle name="Normal 8 3 4 6" xfId="21682"/>
    <cellStyle name="Normal 8 3 4 6 2" xfId="29360"/>
    <cellStyle name="Normal 8 3 4 7" xfId="27171"/>
    <cellStyle name="Normal 8 3 4 8" xfId="27879"/>
    <cellStyle name="Normal 8 3 4 9" xfId="20201"/>
    <cellStyle name="Normal 8 3 5" xfId="15162"/>
    <cellStyle name="Normal 8 3 5 2" xfId="16439"/>
    <cellStyle name="Normal 8 3 5 2 2" xfId="18553"/>
    <cellStyle name="Normal 8 3 5 2 2 2" xfId="32949"/>
    <cellStyle name="Normal 8 3 5 2 2 3" xfId="25271"/>
    <cellStyle name="Normal 8 3 5 2 3" xfId="19806"/>
    <cellStyle name="Normal 8 3 5 2 3 2" xfId="34199"/>
    <cellStyle name="Normal 8 3 5 2 3 3" xfId="26521"/>
    <cellStyle name="Normal 8 3 5 2 4" xfId="23164"/>
    <cellStyle name="Normal 8 3 5 2 4 2" xfId="30842"/>
    <cellStyle name="Normal 8 3 5 2 5" xfId="28736"/>
    <cellStyle name="Normal 8 3 5 2 6" xfId="21058"/>
    <cellStyle name="Normal 8 3 5 3" xfId="15798"/>
    <cellStyle name="Normal 8 3 5 3 2" xfId="17928"/>
    <cellStyle name="Normal 8 3 5 3 2 2" xfId="32324"/>
    <cellStyle name="Normal 8 3 5 3 2 3" xfId="24646"/>
    <cellStyle name="Normal 8 3 5 3 3" xfId="30217"/>
    <cellStyle name="Normal 8 3 5 3 4" xfId="22539"/>
    <cellStyle name="Normal 8 3 5 4" xfId="17303"/>
    <cellStyle name="Normal 8 3 5 4 2" xfId="31699"/>
    <cellStyle name="Normal 8 3 5 4 3" xfId="24021"/>
    <cellStyle name="Normal 8 3 5 5" xfId="19181"/>
    <cellStyle name="Normal 8 3 5 5 2" xfId="33574"/>
    <cellStyle name="Normal 8 3 5 5 3" xfId="25896"/>
    <cellStyle name="Normal 8 3 5 6" xfId="21914"/>
    <cellStyle name="Normal 8 3 5 6 2" xfId="29592"/>
    <cellStyle name="Normal 8 3 5 7" xfId="27172"/>
    <cellStyle name="Normal 8 3 5 8" xfId="28111"/>
    <cellStyle name="Normal 8 3 5 9" xfId="20433"/>
    <cellStyle name="Normal 8 3 6" xfId="4382"/>
    <cellStyle name="Normal 8 3 6 2" xfId="15935"/>
    <cellStyle name="Normal 8 3 6 2 2" xfId="18065"/>
    <cellStyle name="Normal 8 3 6 2 2 2" xfId="32461"/>
    <cellStyle name="Normal 8 3 6 2 2 3" xfId="24783"/>
    <cellStyle name="Normal 8 3 6 2 3" xfId="30354"/>
    <cellStyle name="Normal 8 3 6 2 4" xfId="22676"/>
    <cellStyle name="Normal 8 3 6 3" xfId="16826"/>
    <cellStyle name="Normal 8 3 6 3 2" xfId="31223"/>
    <cellStyle name="Normal 8 3 6 3 3" xfId="23545"/>
    <cellStyle name="Normal 8 3 6 4" xfId="19318"/>
    <cellStyle name="Normal 8 3 6 4 2" xfId="33711"/>
    <cellStyle name="Normal 8 3 6 4 3" xfId="26033"/>
    <cellStyle name="Normal 8 3 6 5" xfId="21438"/>
    <cellStyle name="Normal 8 3 6 5 2" xfId="29116"/>
    <cellStyle name="Normal 8 3 6 6" xfId="27173"/>
    <cellStyle name="Normal 8 3 6 7" xfId="28248"/>
    <cellStyle name="Normal 8 3 6 8" xfId="20570"/>
    <cellStyle name="Normal 8 3 7" xfId="15308"/>
    <cellStyle name="Normal 8 3 7 2" xfId="17440"/>
    <cellStyle name="Normal 8 3 7 2 2" xfId="31836"/>
    <cellStyle name="Normal 8 3 7 2 3" xfId="24158"/>
    <cellStyle name="Normal 8 3 7 3" xfId="29729"/>
    <cellStyle name="Normal 8 3 7 4" xfId="22051"/>
    <cellStyle name="Normal 8 3 8" xfId="16563"/>
    <cellStyle name="Normal 8 3 8 2" xfId="30960"/>
    <cellStyle name="Normal 8 3 8 3" xfId="23282"/>
    <cellStyle name="Normal 8 3 9" xfId="18691"/>
    <cellStyle name="Normal 8 3 9 2" xfId="33086"/>
    <cellStyle name="Normal 8 3 9 3" xfId="25408"/>
    <cellStyle name="Normal 9" xfId="3580"/>
    <cellStyle name="Normal 9 2" xfId="3949"/>
    <cellStyle name="Normal 9 2 10" xfId="21177"/>
    <cellStyle name="Normal 9 2 10 2" xfId="28855"/>
    <cellStyle name="Normal 9 2 11" xfId="27174"/>
    <cellStyle name="Normal 9 2 12" xfId="27637"/>
    <cellStyle name="Normal 9 2 13" xfId="19959"/>
    <cellStyle name="Normal 9 2 2" xfId="4115"/>
    <cellStyle name="Normal 9 2 2 10" xfId="20015"/>
    <cellStyle name="Normal 9 2 2 2" xfId="4310"/>
    <cellStyle name="Normal 9 2 2 2 2" xfId="14995"/>
    <cellStyle name="Normal 9 2 2 2 2 2" xfId="16277"/>
    <cellStyle name="Normal 9 2 2 2 2 2 2" xfId="18391"/>
    <cellStyle name="Normal 9 2 2 2 2 2 2 2" xfId="32787"/>
    <cellStyle name="Normal 9 2 2 2 2 2 2 3" xfId="25109"/>
    <cellStyle name="Normal 9 2 2 2 2 2 3" xfId="30680"/>
    <cellStyle name="Normal 9 2 2 2 2 2 4" xfId="23002"/>
    <cellStyle name="Normal 9 2 2 2 2 3" xfId="17141"/>
    <cellStyle name="Normal 9 2 2 2 2 3 2" xfId="31537"/>
    <cellStyle name="Normal 9 2 2 2 2 3 3" xfId="23859"/>
    <cellStyle name="Normal 9 2 2 2 2 4" xfId="19644"/>
    <cellStyle name="Normal 9 2 2 2 2 4 2" xfId="34037"/>
    <cellStyle name="Normal 9 2 2 2 2 4 3" xfId="26359"/>
    <cellStyle name="Normal 9 2 2 2 2 5" xfId="21752"/>
    <cellStyle name="Normal 9 2 2 2 2 5 2" xfId="29430"/>
    <cellStyle name="Normal 9 2 2 2 2 6" xfId="27177"/>
    <cellStyle name="Normal 9 2 2 2 2 7" xfId="28574"/>
    <cellStyle name="Normal 9 2 2 2 2 8" xfId="20896"/>
    <cellStyle name="Normal 9 2 2 2 3" xfId="15636"/>
    <cellStyle name="Normal 9 2 2 2 3 2" xfId="17766"/>
    <cellStyle name="Normal 9 2 2 2 3 2 2" xfId="32162"/>
    <cellStyle name="Normal 9 2 2 2 3 2 3" xfId="24484"/>
    <cellStyle name="Normal 9 2 2 2 3 3" xfId="30055"/>
    <cellStyle name="Normal 9 2 2 2 3 4" xfId="22377"/>
    <cellStyle name="Normal 9 2 2 2 4" xfId="16763"/>
    <cellStyle name="Normal 9 2 2 2 4 2" xfId="31160"/>
    <cellStyle name="Normal 9 2 2 2 4 3" xfId="23482"/>
    <cellStyle name="Normal 9 2 2 2 5" xfId="19019"/>
    <cellStyle name="Normal 9 2 2 2 5 2" xfId="33412"/>
    <cellStyle name="Normal 9 2 2 2 5 3" xfId="25734"/>
    <cellStyle name="Normal 9 2 2 2 6" xfId="21363"/>
    <cellStyle name="Normal 9 2 2 2 6 2" xfId="29041"/>
    <cellStyle name="Normal 9 2 2 2 7" xfId="27176"/>
    <cellStyle name="Normal 9 2 2 2 8" xfId="27949"/>
    <cellStyle name="Normal 9 2 2 2 9" xfId="20271"/>
    <cellStyle name="Normal 9 2 2 3" xfId="4452"/>
    <cellStyle name="Normal 9 2 2 3 2" xfId="16005"/>
    <cellStyle name="Normal 9 2 2 3 2 2" xfId="18135"/>
    <cellStyle name="Normal 9 2 2 3 2 2 2" xfId="32531"/>
    <cellStyle name="Normal 9 2 2 3 2 2 3" xfId="24853"/>
    <cellStyle name="Normal 9 2 2 3 2 3" xfId="30424"/>
    <cellStyle name="Normal 9 2 2 3 2 4" xfId="22746"/>
    <cellStyle name="Normal 9 2 2 3 3" xfId="16896"/>
    <cellStyle name="Normal 9 2 2 3 3 2" xfId="31293"/>
    <cellStyle name="Normal 9 2 2 3 3 3" xfId="23615"/>
    <cellStyle name="Normal 9 2 2 3 4" xfId="19388"/>
    <cellStyle name="Normal 9 2 2 3 4 2" xfId="33781"/>
    <cellStyle name="Normal 9 2 2 3 4 3" xfId="26103"/>
    <cellStyle name="Normal 9 2 2 3 5" xfId="21508"/>
    <cellStyle name="Normal 9 2 2 3 5 2" xfId="29186"/>
    <cellStyle name="Normal 9 2 2 3 6" xfId="27178"/>
    <cellStyle name="Normal 9 2 2 3 7" xfId="28318"/>
    <cellStyle name="Normal 9 2 2 3 8" xfId="20640"/>
    <cellStyle name="Normal 9 2 2 4" xfId="15378"/>
    <cellStyle name="Normal 9 2 2 4 2" xfId="17510"/>
    <cellStyle name="Normal 9 2 2 4 2 2" xfId="31906"/>
    <cellStyle name="Normal 9 2 2 4 2 3" xfId="24228"/>
    <cellStyle name="Normal 9 2 2 4 3" xfId="29799"/>
    <cellStyle name="Normal 9 2 2 4 4" xfId="22121"/>
    <cellStyle name="Normal 9 2 2 5" xfId="16631"/>
    <cellStyle name="Normal 9 2 2 5 2" xfId="31028"/>
    <cellStyle name="Normal 9 2 2 5 3" xfId="23350"/>
    <cellStyle name="Normal 9 2 2 6" xfId="18761"/>
    <cellStyle name="Normal 9 2 2 6 2" xfId="33156"/>
    <cellStyle name="Normal 9 2 2 6 3" xfId="25478"/>
    <cellStyle name="Normal 9 2 2 7" xfId="21231"/>
    <cellStyle name="Normal 9 2 2 7 2" xfId="28909"/>
    <cellStyle name="Normal 9 2 2 8" xfId="27175"/>
    <cellStyle name="Normal 9 2 2 9" xfId="27693"/>
    <cellStyle name="Normal 9 2 3" xfId="4241"/>
    <cellStyle name="Normal 9 2 3 10" xfId="20041"/>
    <cellStyle name="Normal 9 2 3 2" xfId="15021"/>
    <cellStyle name="Normal 9 2 3 2 2" xfId="16303"/>
    <cellStyle name="Normal 9 2 3 2 2 2" xfId="18417"/>
    <cellStyle name="Normal 9 2 3 2 2 2 2" xfId="32813"/>
    <cellStyle name="Normal 9 2 3 2 2 2 3" xfId="25135"/>
    <cellStyle name="Normal 9 2 3 2 2 3" xfId="19670"/>
    <cellStyle name="Normal 9 2 3 2 2 3 2" xfId="34063"/>
    <cellStyle name="Normal 9 2 3 2 2 3 3" xfId="26385"/>
    <cellStyle name="Normal 9 2 3 2 2 4" xfId="23028"/>
    <cellStyle name="Normal 9 2 3 2 2 4 2" xfId="30706"/>
    <cellStyle name="Normal 9 2 3 2 2 5" xfId="28600"/>
    <cellStyle name="Normal 9 2 3 2 2 6" xfId="20922"/>
    <cellStyle name="Normal 9 2 3 2 3" xfId="15662"/>
    <cellStyle name="Normal 9 2 3 2 3 2" xfId="17792"/>
    <cellStyle name="Normal 9 2 3 2 3 2 2" xfId="32188"/>
    <cellStyle name="Normal 9 2 3 2 3 2 3" xfId="24510"/>
    <cellStyle name="Normal 9 2 3 2 3 3" xfId="30081"/>
    <cellStyle name="Normal 9 2 3 2 3 4" xfId="22403"/>
    <cellStyle name="Normal 9 2 3 2 4" xfId="17167"/>
    <cellStyle name="Normal 9 2 3 2 4 2" xfId="31563"/>
    <cellStyle name="Normal 9 2 3 2 4 3" xfId="23885"/>
    <cellStyle name="Normal 9 2 3 2 5" xfId="19045"/>
    <cellStyle name="Normal 9 2 3 2 5 2" xfId="33438"/>
    <cellStyle name="Normal 9 2 3 2 5 3" xfId="25760"/>
    <cellStyle name="Normal 9 2 3 2 6" xfId="21778"/>
    <cellStyle name="Normal 9 2 3 2 6 2" xfId="29456"/>
    <cellStyle name="Normal 9 2 3 2 7" xfId="27180"/>
    <cellStyle name="Normal 9 2 3 2 8" xfId="27975"/>
    <cellStyle name="Normal 9 2 3 2 9" xfId="20297"/>
    <cellStyle name="Normal 9 2 3 3" xfId="6374"/>
    <cellStyle name="Normal 9 2 3 3 2" xfId="16031"/>
    <cellStyle name="Normal 9 2 3 3 2 2" xfId="18161"/>
    <cellStyle name="Normal 9 2 3 3 2 2 2" xfId="32557"/>
    <cellStyle name="Normal 9 2 3 3 2 2 3" xfId="24879"/>
    <cellStyle name="Normal 9 2 3 3 2 3" xfId="30450"/>
    <cellStyle name="Normal 9 2 3 3 2 4" xfId="22772"/>
    <cellStyle name="Normal 9 2 3 3 3" xfId="16922"/>
    <cellStyle name="Normal 9 2 3 3 3 2" xfId="31319"/>
    <cellStyle name="Normal 9 2 3 3 3 3" xfId="23641"/>
    <cellStyle name="Normal 9 2 3 3 4" xfId="19414"/>
    <cellStyle name="Normal 9 2 3 3 4 2" xfId="33807"/>
    <cellStyle name="Normal 9 2 3 3 4 3" xfId="26129"/>
    <cellStyle name="Normal 9 2 3 3 5" xfId="21534"/>
    <cellStyle name="Normal 9 2 3 3 5 2" xfId="29212"/>
    <cellStyle name="Normal 9 2 3 3 6" xfId="27181"/>
    <cellStyle name="Normal 9 2 3 3 7" xfId="28344"/>
    <cellStyle name="Normal 9 2 3 3 8" xfId="20666"/>
    <cellStyle name="Normal 9 2 3 4" xfId="15404"/>
    <cellStyle name="Normal 9 2 3 4 2" xfId="17536"/>
    <cellStyle name="Normal 9 2 3 4 2 2" xfId="31932"/>
    <cellStyle name="Normal 9 2 3 4 2 3" xfId="24254"/>
    <cellStyle name="Normal 9 2 3 4 3" xfId="29825"/>
    <cellStyle name="Normal 9 2 3 4 4" xfId="22147"/>
    <cellStyle name="Normal 9 2 3 5" xfId="16707"/>
    <cellStyle name="Normal 9 2 3 5 2" xfId="31104"/>
    <cellStyle name="Normal 9 2 3 5 3" xfId="23426"/>
    <cellStyle name="Normal 9 2 3 6" xfId="18787"/>
    <cellStyle name="Normal 9 2 3 6 2" xfId="33182"/>
    <cellStyle name="Normal 9 2 3 6 3" xfId="25504"/>
    <cellStyle name="Normal 9 2 3 7" xfId="21307"/>
    <cellStyle name="Normal 9 2 3 7 2" xfId="28985"/>
    <cellStyle name="Normal 9 2 3 8" xfId="27179"/>
    <cellStyle name="Normal 9 2 3 9" xfId="27719"/>
    <cellStyle name="Normal 9 2 4" xfId="14939"/>
    <cellStyle name="Normal 9 2 4 2" xfId="16221"/>
    <cellStyle name="Normal 9 2 4 2 2" xfId="18335"/>
    <cellStyle name="Normal 9 2 4 2 2 2" xfId="32731"/>
    <cellStyle name="Normal 9 2 4 2 2 3" xfId="25053"/>
    <cellStyle name="Normal 9 2 4 2 3" xfId="19588"/>
    <cellStyle name="Normal 9 2 4 2 3 2" xfId="33981"/>
    <cellStyle name="Normal 9 2 4 2 3 3" xfId="26303"/>
    <cellStyle name="Normal 9 2 4 2 4" xfId="22946"/>
    <cellStyle name="Normal 9 2 4 2 4 2" xfId="30624"/>
    <cellStyle name="Normal 9 2 4 2 5" xfId="28518"/>
    <cellStyle name="Normal 9 2 4 2 6" xfId="20840"/>
    <cellStyle name="Normal 9 2 4 3" xfId="15580"/>
    <cellStyle name="Normal 9 2 4 3 2" xfId="17710"/>
    <cellStyle name="Normal 9 2 4 3 2 2" xfId="32106"/>
    <cellStyle name="Normal 9 2 4 3 2 3" xfId="24428"/>
    <cellStyle name="Normal 9 2 4 3 3" xfId="29999"/>
    <cellStyle name="Normal 9 2 4 3 4" xfId="22321"/>
    <cellStyle name="Normal 9 2 4 4" xfId="17085"/>
    <cellStyle name="Normal 9 2 4 4 2" xfId="31481"/>
    <cellStyle name="Normal 9 2 4 4 3" xfId="23803"/>
    <cellStyle name="Normal 9 2 4 5" xfId="18963"/>
    <cellStyle name="Normal 9 2 4 5 2" xfId="33356"/>
    <cellStyle name="Normal 9 2 4 5 3" xfId="25678"/>
    <cellStyle name="Normal 9 2 4 6" xfId="21696"/>
    <cellStyle name="Normal 9 2 4 6 2" xfId="29374"/>
    <cellStyle name="Normal 9 2 4 7" xfId="27182"/>
    <cellStyle name="Normal 9 2 4 8" xfId="27893"/>
    <cellStyle name="Normal 9 2 4 9" xfId="20215"/>
    <cellStyle name="Normal 9 2 5" xfId="15163"/>
    <cellStyle name="Normal 9 2 5 2" xfId="16440"/>
    <cellStyle name="Normal 9 2 5 2 2" xfId="18554"/>
    <cellStyle name="Normal 9 2 5 2 2 2" xfId="32950"/>
    <cellStyle name="Normal 9 2 5 2 2 3" xfId="25272"/>
    <cellStyle name="Normal 9 2 5 2 3" xfId="19807"/>
    <cellStyle name="Normal 9 2 5 2 3 2" xfId="34200"/>
    <cellStyle name="Normal 9 2 5 2 3 3" xfId="26522"/>
    <cellStyle name="Normal 9 2 5 2 4" xfId="23165"/>
    <cellStyle name="Normal 9 2 5 2 4 2" xfId="30843"/>
    <cellStyle name="Normal 9 2 5 2 5" xfId="28737"/>
    <cellStyle name="Normal 9 2 5 2 6" xfId="21059"/>
    <cellStyle name="Normal 9 2 5 3" xfId="15799"/>
    <cellStyle name="Normal 9 2 5 3 2" xfId="17929"/>
    <cellStyle name="Normal 9 2 5 3 2 2" xfId="32325"/>
    <cellStyle name="Normal 9 2 5 3 2 3" xfId="24647"/>
    <cellStyle name="Normal 9 2 5 3 3" xfId="30218"/>
    <cellStyle name="Normal 9 2 5 3 4" xfId="22540"/>
    <cellStyle name="Normal 9 2 5 4" xfId="17304"/>
    <cellStyle name="Normal 9 2 5 4 2" xfId="31700"/>
    <cellStyle name="Normal 9 2 5 4 3" xfId="24022"/>
    <cellStyle name="Normal 9 2 5 5" xfId="19182"/>
    <cellStyle name="Normal 9 2 5 5 2" xfId="33575"/>
    <cellStyle name="Normal 9 2 5 5 3" xfId="25897"/>
    <cellStyle name="Normal 9 2 5 6" xfId="21915"/>
    <cellStyle name="Normal 9 2 5 6 2" xfId="29593"/>
    <cellStyle name="Normal 9 2 5 7" xfId="27183"/>
    <cellStyle name="Normal 9 2 5 8" xfId="28112"/>
    <cellStyle name="Normal 9 2 5 9" xfId="20434"/>
    <cellStyle name="Normal 9 2 6" xfId="4396"/>
    <cellStyle name="Normal 9 2 6 2" xfId="15949"/>
    <cellStyle name="Normal 9 2 6 2 2" xfId="18079"/>
    <cellStyle name="Normal 9 2 6 2 2 2" xfId="32475"/>
    <cellStyle name="Normal 9 2 6 2 2 3" xfId="24797"/>
    <cellStyle name="Normal 9 2 6 2 3" xfId="30368"/>
    <cellStyle name="Normal 9 2 6 2 4" xfId="22690"/>
    <cellStyle name="Normal 9 2 6 3" xfId="16840"/>
    <cellStyle name="Normal 9 2 6 3 2" xfId="31237"/>
    <cellStyle name="Normal 9 2 6 3 3" xfId="23559"/>
    <cellStyle name="Normal 9 2 6 4" xfId="19332"/>
    <cellStyle name="Normal 9 2 6 4 2" xfId="33725"/>
    <cellStyle name="Normal 9 2 6 4 3" xfId="26047"/>
    <cellStyle name="Normal 9 2 6 5" xfId="21452"/>
    <cellStyle name="Normal 9 2 6 5 2" xfId="29130"/>
    <cellStyle name="Normal 9 2 6 6" xfId="27184"/>
    <cellStyle name="Normal 9 2 6 7" xfId="28262"/>
    <cellStyle name="Normal 9 2 6 8" xfId="20584"/>
    <cellStyle name="Normal 9 2 7" xfId="15322"/>
    <cellStyle name="Normal 9 2 7 2" xfId="17454"/>
    <cellStyle name="Normal 9 2 7 2 2" xfId="31850"/>
    <cellStyle name="Normal 9 2 7 2 3" xfId="24172"/>
    <cellStyle name="Normal 9 2 7 3" xfId="29743"/>
    <cellStyle name="Normal 9 2 7 4" xfId="22065"/>
    <cellStyle name="Normal 9 2 8" xfId="16577"/>
    <cellStyle name="Normal 9 2 8 2" xfId="30974"/>
    <cellStyle name="Normal 9 2 8 3" xfId="23296"/>
    <cellStyle name="Normal 9 2 9" xfId="18705"/>
    <cellStyle name="Normal 9 2 9 2" xfId="33100"/>
    <cellStyle name="Normal 9 2 9 3" xfId="25422"/>
    <cellStyle name="Normal_CronoVenc" xfId="50"/>
    <cellStyle name="Normal_TabelasTexto dez03" xfId="48"/>
    <cellStyle name="Nota 10" xfId="2067"/>
    <cellStyle name="Nota 10 2" xfId="7605"/>
    <cellStyle name="Nota 10 2 2" xfId="11057"/>
    <cellStyle name="Nota 10 2 2 2" xfId="13801"/>
    <cellStyle name="Nota 10 3" xfId="7606"/>
    <cellStyle name="Nota 10 3 2" xfId="11058"/>
    <cellStyle name="Nota 10 3 2 2" xfId="13802"/>
    <cellStyle name="Nota 10 4" xfId="8540"/>
    <cellStyle name="Nota 10 4 2" xfId="13803"/>
    <cellStyle name="Nota 10 5" xfId="6375"/>
    <cellStyle name="Nota 10 6" xfId="26611"/>
    <cellStyle name="Nota 11" xfId="2068"/>
    <cellStyle name="Nota 11 2" xfId="7607"/>
    <cellStyle name="Nota 11 2 2" xfId="11059"/>
    <cellStyle name="Nota 11 2 2 2" xfId="13804"/>
    <cellStyle name="Nota 11 3" xfId="7608"/>
    <cellStyle name="Nota 11 3 2" xfId="11060"/>
    <cellStyle name="Nota 11 3 2 2" xfId="13805"/>
    <cellStyle name="Nota 11 4" xfId="8541"/>
    <cellStyle name="Nota 11 4 2" xfId="13806"/>
    <cellStyle name="Nota 11 5" xfId="6376"/>
    <cellStyle name="Nota 11 6" xfId="26612"/>
    <cellStyle name="Nota 12" xfId="2069"/>
    <cellStyle name="Nota 12 2" xfId="7609"/>
    <cellStyle name="Nota 12 2 2" xfId="11061"/>
    <cellStyle name="Nota 12 2 2 2" xfId="13807"/>
    <cellStyle name="Nota 12 3" xfId="7610"/>
    <cellStyle name="Nota 12 3 2" xfId="11062"/>
    <cellStyle name="Nota 12 3 2 2" xfId="13808"/>
    <cellStyle name="Nota 12 4" xfId="8542"/>
    <cellStyle name="Nota 12 4 2" xfId="13809"/>
    <cellStyle name="Nota 12 5" xfId="6377"/>
    <cellStyle name="Nota 12 6" xfId="26613"/>
    <cellStyle name="Nota 13" xfId="2070"/>
    <cellStyle name="Nota 13 2" xfId="7611"/>
    <cellStyle name="Nota 13 2 2" xfId="11063"/>
    <cellStyle name="Nota 13 2 2 2" xfId="13810"/>
    <cellStyle name="Nota 13 3" xfId="7612"/>
    <cellStyle name="Nota 13 3 2" xfId="11064"/>
    <cellStyle name="Nota 13 3 2 2" xfId="13811"/>
    <cellStyle name="Nota 13 4" xfId="8543"/>
    <cellStyle name="Nota 13 4 2" xfId="13812"/>
    <cellStyle name="Nota 13 5" xfId="6378"/>
    <cellStyle name="Nota 13 6" xfId="26614"/>
    <cellStyle name="Nota 14" xfId="2071"/>
    <cellStyle name="Nota 14 2" xfId="7613"/>
    <cellStyle name="Nota 14 2 2" xfId="11065"/>
    <cellStyle name="Nota 14 2 2 2" xfId="13813"/>
    <cellStyle name="Nota 14 3" xfId="7614"/>
    <cellStyle name="Nota 14 3 2" xfId="11066"/>
    <cellStyle name="Nota 14 3 2 2" xfId="13814"/>
    <cellStyle name="Nota 14 4" xfId="8544"/>
    <cellStyle name="Nota 14 4 2" xfId="13815"/>
    <cellStyle name="Nota 14 5" xfId="6379"/>
    <cellStyle name="Nota 14 6" xfId="26615"/>
    <cellStyle name="Nota 15" xfId="2072"/>
    <cellStyle name="Nota 15 2" xfId="7615"/>
    <cellStyle name="Nota 15 2 2" xfId="11067"/>
    <cellStyle name="Nota 15 2 2 2" xfId="13816"/>
    <cellStyle name="Nota 15 3" xfId="7616"/>
    <cellStyle name="Nota 15 3 2" xfId="11068"/>
    <cellStyle name="Nota 15 3 2 2" xfId="13817"/>
    <cellStyle name="Nota 15 4" xfId="8545"/>
    <cellStyle name="Nota 15 4 2" xfId="13818"/>
    <cellStyle name="Nota 15 5" xfId="6380"/>
    <cellStyle name="Nota 15 6" xfId="26616"/>
    <cellStyle name="Nota 16" xfId="2073"/>
    <cellStyle name="Nota 16 2" xfId="7617"/>
    <cellStyle name="Nota 16 2 2" xfId="11069"/>
    <cellStyle name="Nota 16 2 2 2" xfId="13819"/>
    <cellStyle name="Nota 16 3" xfId="7618"/>
    <cellStyle name="Nota 16 3 2" xfId="11070"/>
    <cellStyle name="Nota 16 3 2 2" xfId="13820"/>
    <cellStyle name="Nota 16 4" xfId="8546"/>
    <cellStyle name="Nota 16 4 2" xfId="13821"/>
    <cellStyle name="Nota 16 5" xfId="6381"/>
    <cellStyle name="Nota 16 6" xfId="26617"/>
    <cellStyle name="Nota 17" xfId="2074"/>
    <cellStyle name="Nota 17 2" xfId="7619"/>
    <cellStyle name="Nota 17 2 2" xfId="11071"/>
    <cellStyle name="Nota 17 2 2 2" xfId="13822"/>
    <cellStyle name="Nota 17 3" xfId="7620"/>
    <cellStyle name="Nota 17 3 2" xfId="11072"/>
    <cellStyle name="Nota 17 3 2 2" xfId="13823"/>
    <cellStyle name="Nota 17 4" xfId="8547"/>
    <cellStyle name="Nota 17 4 2" xfId="13824"/>
    <cellStyle name="Nota 17 5" xfId="6382"/>
    <cellStyle name="Nota 17 6" xfId="26627"/>
    <cellStyle name="Nota 18" xfId="2075"/>
    <cellStyle name="Nota 18 2" xfId="7621"/>
    <cellStyle name="Nota 18 2 2" xfId="11073"/>
    <cellStyle name="Nota 18 2 2 2" xfId="13825"/>
    <cellStyle name="Nota 18 3" xfId="7622"/>
    <cellStyle name="Nota 18 3 2" xfId="11074"/>
    <cellStyle name="Nota 18 3 2 2" xfId="13826"/>
    <cellStyle name="Nota 18 4" xfId="8548"/>
    <cellStyle name="Nota 18 4 2" xfId="13827"/>
    <cellStyle name="Nota 18 5" xfId="6383"/>
    <cellStyle name="Nota 18 6" xfId="26643"/>
    <cellStyle name="Nota 19" xfId="2076"/>
    <cellStyle name="Nota 19 2" xfId="7623"/>
    <cellStyle name="Nota 19 2 2" xfId="11075"/>
    <cellStyle name="Nota 19 2 2 2" xfId="13828"/>
    <cellStyle name="Nota 19 3" xfId="7624"/>
    <cellStyle name="Nota 19 3 2" xfId="11076"/>
    <cellStyle name="Nota 19 3 2 2" xfId="13829"/>
    <cellStyle name="Nota 19 4" xfId="8549"/>
    <cellStyle name="Nota 19 4 2" xfId="13830"/>
    <cellStyle name="Nota 19 5" xfId="6384"/>
    <cellStyle name="Nota 2" xfId="2077"/>
    <cellStyle name="Nota 2 2" xfId="3581"/>
    <cellStyle name="Nota 2 2 2" xfId="7625"/>
    <cellStyle name="Nota 2 2 2 2" xfId="11077"/>
    <cellStyle name="Nota 2 2 2 2 2" xfId="13831"/>
    <cellStyle name="Nota 2 2 3" xfId="10221"/>
    <cellStyle name="Nota 2 2 3 2" xfId="13832"/>
    <cellStyle name="Nota 2 2 4" xfId="6386"/>
    <cellStyle name="Nota 2 3" xfId="3582"/>
    <cellStyle name="Nota 2 3 2" xfId="7626"/>
    <cellStyle name="Nota 2 3 2 2" xfId="11078"/>
    <cellStyle name="Nota 2 3 2 2 2" xfId="13833"/>
    <cellStyle name="Nota 2 3 3" xfId="10222"/>
    <cellStyle name="Nota 2 3 3 2" xfId="13834"/>
    <cellStyle name="Nota 2 3 4" xfId="6387"/>
    <cellStyle name="Nota 2 4" xfId="7627"/>
    <cellStyle name="Nota 2 4 2" xfId="11079"/>
    <cellStyle name="Nota 2 4 2 2" xfId="13835"/>
    <cellStyle name="Nota 2 5" xfId="7628"/>
    <cellStyle name="Nota 2 5 2" xfId="11080"/>
    <cellStyle name="Nota 2 5 2 2" xfId="13836"/>
    <cellStyle name="Nota 2 6" xfId="8550"/>
    <cellStyle name="Nota 2 6 2" xfId="13837"/>
    <cellStyle name="Nota 2 7" xfId="6385"/>
    <cellStyle name="Nota 2 8" xfId="14828"/>
    <cellStyle name="Nota 2 8 2" xfId="16130"/>
    <cellStyle name="Nota 2 8 2 2" xfId="18252"/>
    <cellStyle name="Nota 2 8 2 2 2" xfId="32648"/>
    <cellStyle name="Nota 2 8 2 2 3" xfId="24970"/>
    <cellStyle name="Nota 2 8 2 3" xfId="19505"/>
    <cellStyle name="Nota 2 8 2 3 2" xfId="33898"/>
    <cellStyle name="Nota 2 8 2 3 3" xfId="26220"/>
    <cellStyle name="Nota 2 8 2 4" xfId="22863"/>
    <cellStyle name="Nota 2 8 2 4 2" xfId="30541"/>
    <cellStyle name="Nota 2 8 2 5" xfId="28435"/>
    <cellStyle name="Nota 2 8 2 6" xfId="20757"/>
    <cellStyle name="Nota 2 8 3" xfId="15497"/>
    <cellStyle name="Nota 2 8 3 2" xfId="17627"/>
    <cellStyle name="Nota 2 8 3 2 2" xfId="32023"/>
    <cellStyle name="Nota 2 8 3 2 3" xfId="24345"/>
    <cellStyle name="Nota 2 8 3 3" xfId="29916"/>
    <cellStyle name="Nota 2 8 3 4" xfId="22238"/>
    <cellStyle name="Nota 2 8 4" xfId="17002"/>
    <cellStyle name="Nota 2 8 4 2" xfId="31398"/>
    <cellStyle name="Nota 2 8 4 3" xfId="23720"/>
    <cellStyle name="Nota 2 8 5" xfId="18880"/>
    <cellStyle name="Nota 2 8 5 2" xfId="33273"/>
    <cellStyle name="Nota 2 8 5 3" xfId="25595"/>
    <cellStyle name="Nota 2 8 6" xfId="21613"/>
    <cellStyle name="Nota 2 8 6 2" xfId="29291"/>
    <cellStyle name="Nota 2 8 7" xfId="27185"/>
    <cellStyle name="Nota 2 8 8" xfId="27810"/>
    <cellStyle name="Nota 2 8 9" xfId="20132"/>
    <cellStyle name="Nota 2 9" xfId="26618"/>
    <cellStyle name="Nota 20" xfId="2078"/>
    <cellStyle name="Nota 20 2" xfId="7629"/>
    <cellStyle name="Nota 20 2 2" xfId="11081"/>
    <cellStyle name="Nota 20 2 2 2" xfId="13838"/>
    <cellStyle name="Nota 20 3" xfId="7630"/>
    <cellStyle name="Nota 20 3 2" xfId="11082"/>
    <cellStyle name="Nota 20 3 2 2" xfId="13839"/>
    <cellStyle name="Nota 20 4" xfId="8551"/>
    <cellStyle name="Nota 20 4 2" xfId="13840"/>
    <cellStyle name="Nota 20 5" xfId="6388"/>
    <cellStyle name="Nota 21" xfId="2079"/>
    <cellStyle name="Nota 21 2" xfId="7631"/>
    <cellStyle name="Nota 21 2 2" xfId="11083"/>
    <cellStyle name="Nota 21 2 2 2" xfId="13841"/>
    <cellStyle name="Nota 21 3" xfId="7632"/>
    <cellStyle name="Nota 21 3 2" xfId="11084"/>
    <cellStyle name="Nota 21 3 2 2" xfId="13842"/>
    <cellStyle name="Nota 21 4" xfId="8552"/>
    <cellStyle name="Nota 21 4 2" xfId="13843"/>
    <cellStyle name="Nota 21 5" xfId="6389"/>
    <cellStyle name="Nota 22" xfId="2080"/>
    <cellStyle name="Nota 22 2" xfId="7633"/>
    <cellStyle name="Nota 22 2 2" xfId="11085"/>
    <cellStyle name="Nota 22 2 2 2" xfId="13844"/>
    <cellStyle name="Nota 22 3" xfId="7634"/>
    <cellStyle name="Nota 22 3 2" xfId="11086"/>
    <cellStyle name="Nota 22 3 2 2" xfId="13845"/>
    <cellStyle name="Nota 22 4" xfId="8553"/>
    <cellStyle name="Nota 22 4 2" xfId="13846"/>
    <cellStyle name="Nota 22 5" xfId="6390"/>
    <cellStyle name="Nota 23" xfId="2081"/>
    <cellStyle name="Nota 23 2" xfId="7635"/>
    <cellStyle name="Nota 23 2 2" xfId="11087"/>
    <cellStyle name="Nota 23 2 2 2" xfId="13847"/>
    <cellStyle name="Nota 23 3" xfId="7636"/>
    <cellStyle name="Nota 23 3 2" xfId="11088"/>
    <cellStyle name="Nota 23 3 2 2" xfId="13848"/>
    <cellStyle name="Nota 23 4" xfId="8554"/>
    <cellStyle name="Nota 23 4 2" xfId="13849"/>
    <cellStyle name="Nota 23 5" xfId="6391"/>
    <cellStyle name="Nota 24" xfId="2082"/>
    <cellStyle name="Nota 24 2" xfId="7637"/>
    <cellStyle name="Nota 24 2 2" xfId="11089"/>
    <cellStyle name="Nota 24 2 2 2" xfId="13850"/>
    <cellStyle name="Nota 24 3" xfId="7638"/>
    <cellStyle name="Nota 24 3 2" xfId="11090"/>
    <cellStyle name="Nota 24 3 2 2" xfId="13851"/>
    <cellStyle name="Nota 24 4" xfId="8555"/>
    <cellStyle name="Nota 24 4 2" xfId="13852"/>
    <cellStyle name="Nota 24 5" xfId="6392"/>
    <cellStyle name="Nota 25" xfId="2083"/>
    <cellStyle name="Nota 25 2" xfId="7639"/>
    <cellStyle name="Nota 25 2 2" xfId="11091"/>
    <cellStyle name="Nota 25 2 2 2" xfId="13853"/>
    <cellStyle name="Nota 25 3" xfId="7640"/>
    <cellStyle name="Nota 25 3 2" xfId="11092"/>
    <cellStyle name="Nota 25 3 2 2" xfId="13854"/>
    <cellStyle name="Nota 25 4" xfId="8556"/>
    <cellStyle name="Nota 25 4 2" xfId="13855"/>
    <cellStyle name="Nota 25 5" xfId="6393"/>
    <cellStyle name="Nota 26" xfId="2084"/>
    <cellStyle name="Nota 26 2" xfId="7641"/>
    <cellStyle name="Nota 26 2 2" xfId="11093"/>
    <cellStyle name="Nota 26 2 2 2" xfId="13856"/>
    <cellStyle name="Nota 26 3" xfId="7642"/>
    <cellStyle name="Nota 26 3 2" xfId="11094"/>
    <cellStyle name="Nota 26 3 2 2" xfId="13857"/>
    <cellStyle name="Nota 26 4" xfId="8557"/>
    <cellStyle name="Nota 26 4 2" xfId="13858"/>
    <cellStyle name="Nota 26 5" xfId="6394"/>
    <cellStyle name="Nota 27" xfId="2085"/>
    <cellStyle name="Nota 27 2" xfId="7643"/>
    <cellStyle name="Nota 27 2 2" xfId="11095"/>
    <cellStyle name="Nota 27 2 2 2" xfId="13859"/>
    <cellStyle name="Nota 27 3" xfId="7644"/>
    <cellStyle name="Nota 27 3 2" xfId="11096"/>
    <cellStyle name="Nota 27 3 2 2" xfId="13860"/>
    <cellStyle name="Nota 27 4" xfId="8558"/>
    <cellStyle name="Nota 27 4 2" xfId="13861"/>
    <cellStyle name="Nota 27 5" xfId="6395"/>
    <cellStyle name="Nota 28" xfId="2086"/>
    <cellStyle name="Nota 28 2" xfId="7645"/>
    <cellStyle name="Nota 28 2 2" xfId="11097"/>
    <cellStyle name="Nota 28 2 2 2" xfId="13862"/>
    <cellStyle name="Nota 28 3" xfId="7646"/>
    <cellStyle name="Nota 28 3 2" xfId="11098"/>
    <cellStyle name="Nota 28 3 2 2" xfId="13863"/>
    <cellStyle name="Nota 28 4" xfId="8559"/>
    <cellStyle name="Nota 28 4 2" xfId="13864"/>
    <cellStyle name="Nota 28 5" xfId="6396"/>
    <cellStyle name="Nota 29" xfId="2087"/>
    <cellStyle name="Nota 29 2" xfId="7647"/>
    <cellStyle name="Nota 29 2 2" xfId="11099"/>
    <cellStyle name="Nota 29 2 2 2" xfId="13865"/>
    <cellStyle name="Nota 29 3" xfId="7648"/>
    <cellStyle name="Nota 29 3 2" xfId="11100"/>
    <cellStyle name="Nota 29 3 2 2" xfId="13866"/>
    <cellStyle name="Nota 29 4" xfId="8560"/>
    <cellStyle name="Nota 29 4 2" xfId="13867"/>
    <cellStyle name="Nota 29 5" xfId="6397"/>
    <cellStyle name="Nota 3" xfId="2088"/>
    <cellStyle name="Nota 3 2" xfId="8561"/>
    <cellStyle name="Nota 3 2 2" xfId="13868"/>
    <cellStyle name="Nota 3 3" xfId="6398"/>
    <cellStyle name="Nota 3 4" xfId="14829"/>
    <cellStyle name="Nota 3 4 2" xfId="16131"/>
    <cellStyle name="Nota 3 4 2 2" xfId="18253"/>
    <cellStyle name="Nota 3 4 2 2 2" xfId="32649"/>
    <cellStyle name="Nota 3 4 2 2 3" xfId="24971"/>
    <cellStyle name="Nota 3 4 2 3" xfId="19506"/>
    <cellStyle name="Nota 3 4 2 3 2" xfId="33899"/>
    <cellStyle name="Nota 3 4 2 3 3" xfId="26221"/>
    <cellStyle name="Nota 3 4 2 4" xfId="22864"/>
    <cellStyle name="Nota 3 4 2 4 2" xfId="30542"/>
    <cellStyle name="Nota 3 4 2 5" xfId="28436"/>
    <cellStyle name="Nota 3 4 2 6" xfId="20758"/>
    <cellStyle name="Nota 3 4 3" xfId="15498"/>
    <cellStyle name="Nota 3 4 3 2" xfId="17628"/>
    <cellStyle name="Nota 3 4 3 2 2" xfId="32024"/>
    <cellStyle name="Nota 3 4 3 2 3" xfId="24346"/>
    <cellStyle name="Nota 3 4 3 3" xfId="29917"/>
    <cellStyle name="Nota 3 4 3 4" xfId="22239"/>
    <cellStyle name="Nota 3 4 4" xfId="17003"/>
    <cellStyle name="Nota 3 4 4 2" xfId="31399"/>
    <cellStyle name="Nota 3 4 4 3" xfId="23721"/>
    <cellStyle name="Nota 3 4 5" xfId="18881"/>
    <cellStyle name="Nota 3 4 5 2" xfId="33274"/>
    <cellStyle name="Nota 3 4 5 3" xfId="25596"/>
    <cellStyle name="Nota 3 4 6" xfId="21614"/>
    <cellStyle name="Nota 3 4 6 2" xfId="29292"/>
    <cellStyle name="Nota 3 4 7" xfId="27186"/>
    <cellStyle name="Nota 3 4 8" xfId="27811"/>
    <cellStyle name="Nota 3 4 9" xfId="20133"/>
    <cellStyle name="Nota 3 5" xfId="26619"/>
    <cellStyle name="Nota 30" xfId="2089"/>
    <cellStyle name="Nota 30 2" xfId="7649"/>
    <cellStyle name="Nota 30 2 2" xfId="11101"/>
    <cellStyle name="Nota 30 2 2 2" xfId="13869"/>
    <cellStyle name="Nota 30 3" xfId="7650"/>
    <cellStyle name="Nota 30 3 2" xfId="11102"/>
    <cellStyle name="Nota 30 3 2 2" xfId="13870"/>
    <cellStyle name="Nota 30 4" xfId="8562"/>
    <cellStyle name="Nota 30 4 2" xfId="13871"/>
    <cellStyle name="Nota 30 5" xfId="6399"/>
    <cellStyle name="Nota 31" xfId="2090"/>
    <cellStyle name="Nota 31 2" xfId="7651"/>
    <cellStyle name="Nota 31 2 2" xfId="11103"/>
    <cellStyle name="Nota 31 2 2 2" xfId="13872"/>
    <cellStyle name="Nota 31 3" xfId="7652"/>
    <cellStyle name="Nota 31 3 2" xfId="11104"/>
    <cellStyle name="Nota 31 3 2 2" xfId="13873"/>
    <cellStyle name="Nota 31 4" xfId="8563"/>
    <cellStyle name="Nota 31 4 2" xfId="13874"/>
    <cellStyle name="Nota 31 5" xfId="6400"/>
    <cellStyle name="Nota 32" xfId="2091"/>
    <cellStyle name="Nota 32 2" xfId="7653"/>
    <cellStyle name="Nota 32 2 2" xfId="11105"/>
    <cellStyle name="Nota 32 2 2 2" xfId="13875"/>
    <cellStyle name="Nota 32 3" xfId="7654"/>
    <cellStyle name="Nota 32 3 2" xfId="11106"/>
    <cellStyle name="Nota 32 3 2 2" xfId="13876"/>
    <cellStyle name="Nota 32 4" xfId="8564"/>
    <cellStyle name="Nota 32 4 2" xfId="13877"/>
    <cellStyle name="Nota 32 5" xfId="6401"/>
    <cellStyle name="Nota 33" xfId="2092"/>
    <cellStyle name="Nota 33 2" xfId="7655"/>
    <cellStyle name="Nota 33 2 2" xfId="11107"/>
    <cellStyle name="Nota 33 2 2 2" xfId="13878"/>
    <cellStyle name="Nota 33 3" xfId="7656"/>
    <cellStyle name="Nota 33 3 2" xfId="11108"/>
    <cellStyle name="Nota 33 3 2 2" xfId="13879"/>
    <cellStyle name="Nota 33 4" xfId="8565"/>
    <cellStyle name="Nota 33 4 2" xfId="13880"/>
    <cellStyle name="Nota 33 5" xfId="6402"/>
    <cellStyle name="Nota 34" xfId="2093"/>
    <cellStyle name="Nota 34 2" xfId="7657"/>
    <cellStyle name="Nota 34 2 2" xfId="11109"/>
    <cellStyle name="Nota 34 2 2 2" xfId="13881"/>
    <cellStyle name="Nota 34 3" xfId="7658"/>
    <cellStyle name="Nota 34 3 2" xfId="11110"/>
    <cellStyle name="Nota 34 3 2 2" xfId="13882"/>
    <cellStyle name="Nota 34 4" xfId="8566"/>
    <cellStyle name="Nota 34 4 2" xfId="13883"/>
    <cellStyle name="Nota 34 5" xfId="6403"/>
    <cellStyle name="Nota 35" xfId="2094"/>
    <cellStyle name="Nota 35 2" xfId="7659"/>
    <cellStyle name="Nota 35 2 2" xfId="11111"/>
    <cellStyle name="Nota 35 2 2 2" xfId="13884"/>
    <cellStyle name="Nota 35 3" xfId="7660"/>
    <cellStyle name="Nota 35 3 2" xfId="11112"/>
    <cellStyle name="Nota 35 3 2 2" xfId="13885"/>
    <cellStyle name="Nota 35 4" xfId="8567"/>
    <cellStyle name="Nota 35 4 2" xfId="13886"/>
    <cellStyle name="Nota 35 5" xfId="6404"/>
    <cellStyle name="Nota 36" xfId="2095"/>
    <cellStyle name="Nota 36 2" xfId="7661"/>
    <cellStyle name="Nota 36 2 2" xfId="11113"/>
    <cellStyle name="Nota 36 2 2 2" xfId="13887"/>
    <cellStyle name="Nota 36 3" xfId="7662"/>
    <cellStyle name="Nota 36 3 2" xfId="11114"/>
    <cellStyle name="Nota 36 3 2 2" xfId="13888"/>
    <cellStyle name="Nota 36 4" xfId="8568"/>
    <cellStyle name="Nota 36 4 2" xfId="13889"/>
    <cellStyle name="Nota 36 5" xfId="6405"/>
    <cellStyle name="Nota 37" xfId="2096"/>
    <cellStyle name="Nota 37 2" xfId="7663"/>
    <cellStyle name="Nota 37 2 2" xfId="11115"/>
    <cellStyle name="Nota 37 2 2 2" xfId="13890"/>
    <cellStyle name="Nota 37 3" xfId="7664"/>
    <cellStyle name="Nota 37 3 2" xfId="11116"/>
    <cellStyle name="Nota 37 3 2 2" xfId="13891"/>
    <cellStyle name="Nota 37 4" xfId="8569"/>
    <cellStyle name="Nota 37 4 2" xfId="13892"/>
    <cellStyle name="Nota 37 5" xfId="6406"/>
    <cellStyle name="Nota 38" xfId="2097"/>
    <cellStyle name="Nota 38 2" xfId="7665"/>
    <cellStyle name="Nota 38 2 2" xfId="11117"/>
    <cellStyle name="Nota 38 2 2 2" xfId="13893"/>
    <cellStyle name="Nota 38 3" xfId="7666"/>
    <cellStyle name="Nota 38 3 2" xfId="11118"/>
    <cellStyle name="Nota 38 3 2 2" xfId="13894"/>
    <cellStyle name="Nota 38 4" xfId="8570"/>
    <cellStyle name="Nota 38 4 2" xfId="13895"/>
    <cellStyle name="Nota 38 5" xfId="6407"/>
    <cellStyle name="Nota 39" xfId="2098"/>
    <cellStyle name="Nota 39 2" xfId="7667"/>
    <cellStyle name="Nota 39 2 2" xfId="11119"/>
    <cellStyle name="Nota 39 2 2 2" xfId="13896"/>
    <cellStyle name="Nota 39 3" xfId="7668"/>
    <cellStyle name="Nota 39 3 2" xfId="11120"/>
    <cellStyle name="Nota 39 3 2 2" xfId="13897"/>
    <cellStyle name="Nota 39 4" xfId="8571"/>
    <cellStyle name="Nota 39 4 2" xfId="13898"/>
    <cellStyle name="Nota 39 5" xfId="6408"/>
    <cellStyle name="Nota 4" xfId="2099"/>
    <cellStyle name="Nota 4 2" xfId="7669"/>
    <cellStyle name="Nota 4 2 2" xfId="11121"/>
    <cellStyle name="Nota 4 2 2 2" xfId="13899"/>
    <cellStyle name="Nota 4 3" xfId="7670"/>
    <cellStyle name="Nota 4 3 2" xfId="11122"/>
    <cellStyle name="Nota 4 3 2 2" xfId="13900"/>
    <cellStyle name="Nota 4 4" xfId="8572"/>
    <cellStyle name="Nota 4 4 2" xfId="13901"/>
    <cellStyle name="Nota 4 5" xfId="6409"/>
    <cellStyle name="Nota 4 6" xfId="14830"/>
    <cellStyle name="Nota 4 6 2" xfId="16132"/>
    <cellStyle name="Nota 4 6 2 2" xfId="18254"/>
    <cellStyle name="Nota 4 6 2 2 2" xfId="32650"/>
    <cellStyle name="Nota 4 6 2 2 3" xfId="24972"/>
    <cellStyle name="Nota 4 6 2 3" xfId="19507"/>
    <cellStyle name="Nota 4 6 2 3 2" xfId="33900"/>
    <cellStyle name="Nota 4 6 2 3 3" xfId="26222"/>
    <cellStyle name="Nota 4 6 2 4" xfId="22865"/>
    <cellStyle name="Nota 4 6 2 4 2" xfId="30543"/>
    <cellStyle name="Nota 4 6 2 5" xfId="28437"/>
    <cellStyle name="Nota 4 6 2 6" xfId="20759"/>
    <cellStyle name="Nota 4 6 3" xfId="15499"/>
    <cellStyle name="Nota 4 6 3 2" xfId="17629"/>
    <cellStyle name="Nota 4 6 3 2 2" xfId="32025"/>
    <cellStyle name="Nota 4 6 3 2 3" xfId="24347"/>
    <cellStyle name="Nota 4 6 3 3" xfId="29918"/>
    <cellStyle name="Nota 4 6 3 4" xfId="22240"/>
    <cellStyle name="Nota 4 6 4" xfId="17004"/>
    <cellStyle name="Nota 4 6 4 2" xfId="31400"/>
    <cellStyle name="Nota 4 6 4 3" xfId="23722"/>
    <cellStyle name="Nota 4 6 5" xfId="18882"/>
    <cellStyle name="Nota 4 6 5 2" xfId="33275"/>
    <cellStyle name="Nota 4 6 5 3" xfId="25597"/>
    <cellStyle name="Nota 4 6 6" xfId="21615"/>
    <cellStyle name="Nota 4 6 6 2" xfId="29293"/>
    <cellStyle name="Nota 4 6 7" xfId="27189"/>
    <cellStyle name="Nota 4 6 8" xfId="27812"/>
    <cellStyle name="Nota 4 6 9" xfId="20134"/>
    <cellStyle name="Nota 4 7" xfId="26620"/>
    <cellStyle name="Nota 40" xfId="2100"/>
    <cellStyle name="Nota 40 2" xfId="7671"/>
    <cellStyle name="Nota 40 2 2" xfId="11123"/>
    <cellStyle name="Nota 40 2 2 2" xfId="13902"/>
    <cellStyle name="Nota 40 3" xfId="7672"/>
    <cellStyle name="Nota 40 3 2" xfId="11124"/>
    <cellStyle name="Nota 40 3 2 2" xfId="13903"/>
    <cellStyle name="Nota 40 4" xfId="8573"/>
    <cellStyle name="Nota 40 4 2" xfId="13904"/>
    <cellStyle name="Nota 40 5" xfId="6410"/>
    <cellStyle name="Nota 41" xfId="2101"/>
    <cellStyle name="Nota 41 2" xfId="7673"/>
    <cellStyle name="Nota 41 2 2" xfId="11125"/>
    <cellStyle name="Nota 41 2 2 2" xfId="13905"/>
    <cellStyle name="Nota 41 3" xfId="7674"/>
    <cellStyle name="Nota 41 3 2" xfId="11126"/>
    <cellStyle name="Nota 41 3 2 2" xfId="13906"/>
    <cellStyle name="Nota 41 4" xfId="8574"/>
    <cellStyle name="Nota 41 4 2" xfId="13907"/>
    <cellStyle name="Nota 41 5" xfId="6411"/>
    <cellStyle name="Nota 42" xfId="2102"/>
    <cellStyle name="Nota 42 2" xfId="7675"/>
    <cellStyle name="Nota 42 2 2" xfId="11127"/>
    <cellStyle name="Nota 42 2 2 2" xfId="13908"/>
    <cellStyle name="Nota 42 3" xfId="7676"/>
    <cellStyle name="Nota 42 3 2" xfId="11128"/>
    <cellStyle name="Nota 42 3 2 2" xfId="13909"/>
    <cellStyle name="Nota 42 4" xfId="8575"/>
    <cellStyle name="Nota 42 4 2" xfId="13910"/>
    <cellStyle name="Nota 42 5" xfId="6412"/>
    <cellStyle name="Nota 43" xfId="2103"/>
    <cellStyle name="Nota 43 2" xfId="7677"/>
    <cellStyle name="Nota 43 2 2" xfId="11129"/>
    <cellStyle name="Nota 43 2 2 2" xfId="13911"/>
    <cellStyle name="Nota 43 3" xfId="7678"/>
    <cellStyle name="Nota 43 3 2" xfId="11130"/>
    <cellStyle name="Nota 43 3 2 2" xfId="13912"/>
    <cellStyle name="Nota 43 4" xfId="8576"/>
    <cellStyle name="Nota 43 4 2" xfId="13913"/>
    <cellStyle name="Nota 43 5" xfId="6413"/>
    <cellStyle name="Nota 44" xfId="2104"/>
    <cellStyle name="Nota 44 2" xfId="7679"/>
    <cellStyle name="Nota 44 2 2" xfId="11131"/>
    <cellStyle name="Nota 44 2 2 2" xfId="13914"/>
    <cellStyle name="Nota 44 3" xfId="7680"/>
    <cellStyle name="Nota 44 3 2" xfId="11132"/>
    <cellStyle name="Nota 44 3 2 2" xfId="13915"/>
    <cellStyle name="Nota 44 4" xfId="8577"/>
    <cellStyle name="Nota 44 4 2" xfId="13916"/>
    <cellStyle name="Nota 44 5" xfId="6414"/>
    <cellStyle name="Nota 45" xfId="2105"/>
    <cellStyle name="Nota 45 2" xfId="7681"/>
    <cellStyle name="Nota 45 2 2" xfId="11133"/>
    <cellStyle name="Nota 45 2 2 2" xfId="13917"/>
    <cellStyle name="Nota 45 3" xfId="7682"/>
    <cellStyle name="Nota 45 3 2" xfId="11134"/>
    <cellStyle name="Nota 45 3 2 2" xfId="13918"/>
    <cellStyle name="Nota 45 4" xfId="8578"/>
    <cellStyle name="Nota 45 4 2" xfId="13919"/>
    <cellStyle name="Nota 45 5" xfId="6415"/>
    <cellStyle name="Nota 46" xfId="2106"/>
    <cellStyle name="Nota 46 2" xfId="7683"/>
    <cellStyle name="Nota 46 2 2" xfId="11135"/>
    <cellStyle name="Nota 46 2 2 2" xfId="13920"/>
    <cellStyle name="Nota 46 3" xfId="7684"/>
    <cellStyle name="Nota 46 3 2" xfId="11136"/>
    <cellStyle name="Nota 46 3 2 2" xfId="13921"/>
    <cellStyle name="Nota 46 4" xfId="8579"/>
    <cellStyle name="Nota 46 4 2" xfId="13922"/>
    <cellStyle name="Nota 46 5" xfId="6416"/>
    <cellStyle name="Nota 47" xfId="2107"/>
    <cellStyle name="Nota 47 2" xfId="7685"/>
    <cellStyle name="Nota 47 2 2" xfId="11137"/>
    <cellStyle name="Nota 47 2 2 2" xfId="13923"/>
    <cellStyle name="Nota 47 3" xfId="7686"/>
    <cellStyle name="Nota 47 3 2" xfId="11138"/>
    <cellStyle name="Nota 47 3 2 2" xfId="13924"/>
    <cellStyle name="Nota 47 4" xfId="8580"/>
    <cellStyle name="Nota 47 4 2" xfId="13925"/>
    <cellStyle name="Nota 47 5" xfId="6417"/>
    <cellStyle name="Nota 48" xfId="2108"/>
    <cellStyle name="Nota 48 2" xfId="7687"/>
    <cellStyle name="Nota 48 2 2" xfId="11139"/>
    <cellStyle name="Nota 48 2 2 2" xfId="13926"/>
    <cellStyle name="Nota 48 3" xfId="7688"/>
    <cellStyle name="Nota 48 3 2" xfId="11140"/>
    <cellStyle name="Nota 48 3 2 2" xfId="13927"/>
    <cellStyle name="Nota 48 4" xfId="8581"/>
    <cellStyle name="Nota 48 4 2" xfId="13928"/>
    <cellStyle name="Nota 48 5" xfId="6418"/>
    <cellStyle name="Nota 49" xfId="2109"/>
    <cellStyle name="Nota 49 2" xfId="7689"/>
    <cellStyle name="Nota 49 2 2" xfId="11141"/>
    <cellStyle name="Nota 49 2 2 2" xfId="13929"/>
    <cellStyle name="Nota 49 3" xfId="7690"/>
    <cellStyle name="Nota 49 3 2" xfId="11142"/>
    <cellStyle name="Nota 49 3 2 2" xfId="13930"/>
    <cellStyle name="Nota 49 4" xfId="8582"/>
    <cellStyle name="Nota 49 4 2" xfId="13931"/>
    <cellStyle name="Nota 49 5" xfId="6419"/>
    <cellStyle name="Nota 5" xfId="2110"/>
    <cellStyle name="Nota 5 2" xfId="7691"/>
    <cellStyle name="Nota 5 2 2" xfId="11143"/>
    <cellStyle name="Nota 5 2 2 2" xfId="13932"/>
    <cellStyle name="Nota 5 3" xfId="7692"/>
    <cellStyle name="Nota 5 3 2" xfId="11144"/>
    <cellStyle name="Nota 5 3 2 2" xfId="13933"/>
    <cellStyle name="Nota 5 4" xfId="8583"/>
    <cellStyle name="Nota 5 4 2" xfId="13934"/>
    <cellStyle name="Nota 5 5" xfId="6420"/>
    <cellStyle name="Nota 5 6" xfId="26621"/>
    <cellStyle name="Nota 50" xfId="2111"/>
    <cellStyle name="Nota 50 2" xfId="8584"/>
    <cellStyle name="Nota 50 2 2" xfId="13935"/>
    <cellStyle name="Nota 50 3" xfId="6421"/>
    <cellStyle name="Nota 51" xfId="2112"/>
    <cellStyle name="Nota 51 2" xfId="7693"/>
    <cellStyle name="Nota 51 2 2" xfId="11145"/>
    <cellStyle name="Nota 51 2 2 2" xfId="13936"/>
    <cellStyle name="Nota 51 3" xfId="8585"/>
    <cellStyle name="Nota 51 3 2" xfId="13937"/>
    <cellStyle name="Nota 51 4" xfId="6422"/>
    <cellStyle name="Nota 52" xfId="2113"/>
    <cellStyle name="Nota 52 2" xfId="8586"/>
    <cellStyle name="Nota 52 2 2" xfId="13938"/>
    <cellStyle name="Nota 52 3" xfId="6423"/>
    <cellStyle name="Nota 53" xfId="2114"/>
    <cellStyle name="Nota 53 2" xfId="3893"/>
    <cellStyle name="Nota 53 2 10" xfId="21164"/>
    <cellStyle name="Nota 53 2 10 2" xfId="28842"/>
    <cellStyle name="Nota 53 2 11" xfId="27190"/>
    <cellStyle name="Nota 53 2 12" xfId="27624"/>
    <cellStyle name="Nota 53 2 13" xfId="19946"/>
    <cellStyle name="Nota 53 2 2" xfId="4102"/>
    <cellStyle name="Nota 53 2 2 10" xfId="21218"/>
    <cellStyle name="Nota 53 2 2 10 2" xfId="28896"/>
    <cellStyle name="Nota 53 2 2 11" xfId="27191"/>
    <cellStyle name="Nota 53 2 2 12" xfId="27680"/>
    <cellStyle name="Nota 53 2 2 13" xfId="20002"/>
    <cellStyle name="Nota 53 2 2 2" xfId="4297"/>
    <cellStyle name="Nota 53 2 2 2 10" xfId="27192"/>
    <cellStyle name="Nota 53 2 2 2 11" xfId="27789"/>
    <cellStyle name="Nota 53 2 2 2 12" xfId="20111"/>
    <cellStyle name="Nota 53 2 2 2 2" xfId="15136"/>
    <cellStyle name="Nota 53 2 2 2 2 2" xfId="16417"/>
    <cellStyle name="Nota 53 2 2 2 2 2 2" xfId="18531"/>
    <cellStyle name="Nota 53 2 2 2 2 2 2 2" xfId="32927"/>
    <cellStyle name="Nota 53 2 2 2 2 2 2 3" xfId="25249"/>
    <cellStyle name="Nota 53 2 2 2 2 2 3" xfId="19784"/>
    <cellStyle name="Nota 53 2 2 2 2 2 3 2" xfId="34177"/>
    <cellStyle name="Nota 53 2 2 2 2 2 3 3" xfId="26499"/>
    <cellStyle name="Nota 53 2 2 2 2 2 4" xfId="23142"/>
    <cellStyle name="Nota 53 2 2 2 2 2 4 2" xfId="30820"/>
    <cellStyle name="Nota 53 2 2 2 2 2 5" xfId="28714"/>
    <cellStyle name="Nota 53 2 2 2 2 2 6" xfId="21036"/>
    <cellStyle name="Nota 53 2 2 2 2 3" xfId="15776"/>
    <cellStyle name="Nota 53 2 2 2 2 3 2" xfId="17906"/>
    <cellStyle name="Nota 53 2 2 2 2 3 2 2" xfId="32302"/>
    <cellStyle name="Nota 53 2 2 2 2 3 2 3" xfId="24624"/>
    <cellStyle name="Nota 53 2 2 2 2 3 3" xfId="30195"/>
    <cellStyle name="Nota 53 2 2 2 2 3 4" xfId="22517"/>
    <cellStyle name="Nota 53 2 2 2 2 4" xfId="17281"/>
    <cellStyle name="Nota 53 2 2 2 2 4 2" xfId="31677"/>
    <cellStyle name="Nota 53 2 2 2 2 4 3" xfId="23999"/>
    <cellStyle name="Nota 53 2 2 2 2 5" xfId="19159"/>
    <cellStyle name="Nota 53 2 2 2 2 5 2" xfId="33552"/>
    <cellStyle name="Nota 53 2 2 2 2 5 3" xfId="25874"/>
    <cellStyle name="Nota 53 2 2 2 2 6" xfId="21892"/>
    <cellStyle name="Nota 53 2 2 2 2 6 2" xfId="29570"/>
    <cellStyle name="Nota 53 2 2 2 2 7" xfId="27193"/>
    <cellStyle name="Nota 53 2 2 2 2 8" xfId="28089"/>
    <cellStyle name="Nota 53 2 2 2 2 9" xfId="20411"/>
    <cellStyle name="Nota 53 2 2 2 3" xfId="15055"/>
    <cellStyle name="Nota 53 2 2 2 3 2" xfId="16336"/>
    <cellStyle name="Nota 53 2 2 2 3 2 2" xfId="18450"/>
    <cellStyle name="Nota 53 2 2 2 3 2 2 2" xfId="32846"/>
    <cellStyle name="Nota 53 2 2 2 3 2 2 3" xfId="25168"/>
    <cellStyle name="Nota 53 2 2 2 3 2 3" xfId="19703"/>
    <cellStyle name="Nota 53 2 2 2 3 2 3 2" xfId="34096"/>
    <cellStyle name="Nota 53 2 2 2 3 2 3 3" xfId="26418"/>
    <cellStyle name="Nota 53 2 2 2 3 2 4" xfId="23061"/>
    <cellStyle name="Nota 53 2 2 2 3 2 4 2" xfId="30739"/>
    <cellStyle name="Nota 53 2 2 2 3 2 5" xfId="28633"/>
    <cellStyle name="Nota 53 2 2 2 3 2 6" xfId="20955"/>
    <cellStyle name="Nota 53 2 2 2 3 3" xfId="15695"/>
    <cellStyle name="Nota 53 2 2 2 3 3 2" xfId="17825"/>
    <cellStyle name="Nota 53 2 2 2 3 3 2 2" xfId="32221"/>
    <cellStyle name="Nota 53 2 2 2 3 3 2 3" xfId="24543"/>
    <cellStyle name="Nota 53 2 2 2 3 3 3" xfId="30114"/>
    <cellStyle name="Nota 53 2 2 2 3 3 4" xfId="22436"/>
    <cellStyle name="Nota 53 2 2 2 3 4" xfId="17200"/>
    <cellStyle name="Nota 53 2 2 2 3 4 2" xfId="31596"/>
    <cellStyle name="Nota 53 2 2 2 3 4 3" xfId="23918"/>
    <cellStyle name="Nota 53 2 2 2 3 5" xfId="19078"/>
    <cellStyle name="Nota 53 2 2 2 3 5 2" xfId="33471"/>
    <cellStyle name="Nota 53 2 2 2 3 5 3" xfId="25793"/>
    <cellStyle name="Nota 53 2 2 2 3 6" xfId="21811"/>
    <cellStyle name="Nota 53 2 2 2 3 6 2" xfId="29489"/>
    <cellStyle name="Nota 53 2 2 2 3 7" xfId="27194"/>
    <cellStyle name="Nota 53 2 2 2 3 8" xfId="28008"/>
    <cellStyle name="Nota 53 2 2 2 3 9" xfId="20330"/>
    <cellStyle name="Nota 53 2 2 2 4" xfId="15238"/>
    <cellStyle name="Nota 53 2 2 2 4 2" xfId="16510"/>
    <cellStyle name="Nota 53 2 2 2 4 2 2" xfId="18624"/>
    <cellStyle name="Nota 53 2 2 2 4 2 2 2" xfId="33020"/>
    <cellStyle name="Nota 53 2 2 2 4 2 2 3" xfId="25342"/>
    <cellStyle name="Nota 53 2 2 2 4 2 3" xfId="19877"/>
    <cellStyle name="Nota 53 2 2 2 4 2 3 2" xfId="34270"/>
    <cellStyle name="Nota 53 2 2 2 4 2 3 3" xfId="26592"/>
    <cellStyle name="Nota 53 2 2 2 4 2 4" xfId="23235"/>
    <cellStyle name="Nota 53 2 2 2 4 2 4 2" xfId="30913"/>
    <cellStyle name="Nota 53 2 2 2 4 2 5" xfId="28807"/>
    <cellStyle name="Nota 53 2 2 2 4 2 6" xfId="21129"/>
    <cellStyle name="Nota 53 2 2 2 4 3" xfId="15869"/>
    <cellStyle name="Nota 53 2 2 2 4 3 2" xfId="17999"/>
    <cellStyle name="Nota 53 2 2 2 4 3 2 2" xfId="32395"/>
    <cellStyle name="Nota 53 2 2 2 4 3 2 3" xfId="24717"/>
    <cellStyle name="Nota 53 2 2 2 4 3 3" xfId="30288"/>
    <cellStyle name="Nota 53 2 2 2 4 3 4" xfId="22610"/>
    <cellStyle name="Nota 53 2 2 2 4 4" xfId="17374"/>
    <cellStyle name="Nota 53 2 2 2 4 4 2" xfId="31770"/>
    <cellStyle name="Nota 53 2 2 2 4 4 3" xfId="24092"/>
    <cellStyle name="Nota 53 2 2 2 4 5" xfId="19252"/>
    <cellStyle name="Nota 53 2 2 2 4 5 2" xfId="33645"/>
    <cellStyle name="Nota 53 2 2 2 4 5 3" xfId="25967"/>
    <cellStyle name="Nota 53 2 2 2 4 6" xfId="21985"/>
    <cellStyle name="Nota 53 2 2 2 4 6 2" xfId="29663"/>
    <cellStyle name="Nota 53 2 2 2 4 7" xfId="27195"/>
    <cellStyle name="Nota 53 2 2 2 4 8" xfId="28182"/>
    <cellStyle name="Nota 53 2 2 2 4 9" xfId="20504"/>
    <cellStyle name="Nota 53 2 2 2 5" xfId="13939"/>
    <cellStyle name="Nota 53 2 2 2 5 2" xfId="16101"/>
    <cellStyle name="Nota 53 2 2 2 5 2 2" xfId="18231"/>
    <cellStyle name="Nota 53 2 2 2 5 2 2 2" xfId="32627"/>
    <cellStyle name="Nota 53 2 2 2 5 2 2 3" xfId="24949"/>
    <cellStyle name="Nota 53 2 2 2 5 2 3" xfId="30520"/>
    <cellStyle name="Nota 53 2 2 2 5 2 4" xfId="22842"/>
    <cellStyle name="Nota 53 2 2 2 5 3" xfId="16992"/>
    <cellStyle name="Nota 53 2 2 2 5 3 2" xfId="31389"/>
    <cellStyle name="Nota 53 2 2 2 5 3 3" xfId="23711"/>
    <cellStyle name="Nota 53 2 2 2 5 4" xfId="19484"/>
    <cellStyle name="Nota 53 2 2 2 5 4 2" xfId="33877"/>
    <cellStyle name="Nota 53 2 2 2 5 4 3" xfId="26199"/>
    <cellStyle name="Nota 53 2 2 2 5 5" xfId="21604"/>
    <cellStyle name="Nota 53 2 2 2 5 5 2" xfId="29282"/>
    <cellStyle name="Nota 53 2 2 2 5 6" xfId="27196"/>
    <cellStyle name="Nota 53 2 2 2 5 7" xfId="28414"/>
    <cellStyle name="Nota 53 2 2 2 5 8" xfId="20736"/>
    <cellStyle name="Nota 53 2 2 2 6" xfId="15475"/>
    <cellStyle name="Nota 53 2 2 2 6 2" xfId="17606"/>
    <cellStyle name="Nota 53 2 2 2 6 2 2" xfId="32002"/>
    <cellStyle name="Nota 53 2 2 2 6 2 3" xfId="24324"/>
    <cellStyle name="Nota 53 2 2 2 6 3" xfId="29895"/>
    <cellStyle name="Nota 53 2 2 2 6 4" xfId="22217"/>
    <cellStyle name="Nota 53 2 2 2 7" xfId="16750"/>
    <cellStyle name="Nota 53 2 2 2 7 2" xfId="31147"/>
    <cellStyle name="Nota 53 2 2 2 7 3" xfId="23469"/>
    <cellStyle name="Nota 53 2 2 2 8" xfId="18858"/>
    <cellStyle name="Nota 53 2 2 2 8 2" xfId="33252"/>
    <cellStyle name="Nota 53 2 2 2 8 3" xfId="25574"/>
    <cellStyle name="Nota 53 2 2 2 9" xfId="21350"/>
    <cellStyle name="Nota 53 2 2 2 9 2" xfId="29028"/>
    <cellStyle name="Nota 53 2 2 3" xfId="10488"/>
    <cellStyle name="Nota 53 2 2 3 10" xfId="20063"/>
    <cellStyle name="Nota 53 2 2 3 2" xfId="15062"/>
    <cellStyle name="Nota 53 2 2 3 2 2" xfId="16343"/>
    <cellStyle name="Nota 53 2 2 3 2 2 2" xfId="18457"/>
    <cellStyle name="Nota 53 2 2 3 2 2 2 2" xfId="32853"/>
    <cellStyle name="Nota 53 2 2 3 2 2 2 3" xfId="25175"/>
    <cellStyle name="Nota 53 2 2 3 2 2 3" xfId="19710"/>
    <cellStyle name="Nota 53 2 2 3 2 2 3 2" xfId="34103"/>
    <cellStyle name="Nota 53 2 2 3 2 2 3 3" xfId="26425"/>
    <cellStyle name="Nota 53 2 2 3 2 2 4" xfId="23068"/>
    <cellStyle name="Nota 53 2 2 3 2 2 4 2" xfId="30746"/>
    <cellStyle name="Nota 53 2 2 3 2 2 5" xfId="28640"/>
    <cellStyle name="Nota 53 2 2 3 2 2 6" xfId="20962"/>
    <cellStyle name="Nota 53 2 2 3 2 3" xfId="15702"/>
    <cellStyle name="Nota 53 2 2 3 2 3 2" xfId="17832"/>
    <cellStyle name="Nota 53 2 2 3 2 3 2 2" xfId="32228"/>
    <cellStyle name="Nota 53 2 2 3 2 3 2 3" xfId="24550"/>
    <cellStyle name="Nota 53 2 2 3 2 3 3" xfId="30121"/>
    <cellStyle name="Nota 53 2 2 3 2 3 4" xfId="22443"/>
    <cellStyle name="Nota 53 2 2 3 2 4" xfId="17207"/>
    <cellStyle name="Nota 53 2 2 3 2 4 2" xfId="31603"/>
    <cellStyle name="Nota 53 2 2 3 2 4 3" xfId="23925"/>
    <cellStyle name="Nota 53 2 2 3 2 5" xfId="19085"/>
    <cellStyle name="Nota 53 2 2 3 2 5 2" xfId="33478"/>
    <cellStyle name="Nota 53 2 2 3 2 5 3" xfId="25800"/>
    <cellStyle name="Nota 53 2 2 3 2 6" xfId="21818"/>
    <cellStyle name="Nota 53 2 2 3 2 6 2" xfId="29496"/>
    <cellStyle name="Nota 53 2 2 3 2 7" xfId="27198"/>
    <cellStyle name="Nota 53 2 2 3 2 8" xfId="28015"/>
    <cellStyle name="Nota 53 2 2 3 2 9" xfId="20337"/>
    <cellStyle name="Nota 53 2 2 3 3" xfId="16053"/>
    <cellStyle name="Nota 53 2 2 3 3 2" xfId="18183"/>
    <cellStyle name="Nota 53 2 2 3 3 2 2" xfId="32579"/>
    <cellStyle name="Nota 53 2 2 3 3 2 3" xfId="24901"/>
    <cellStyle name="Nota 53 2 2 3 3 3" xfId="19436"/>
    <cellStyle name="Nota 53 2 2 3 3 3 2" xfId="33829"/>
    <cellStyle name="Nota 53 2 2 3 3 3 3" xfId="26151"/>
    <cellStyle name="Nota 53 2 2 3 3 4" xfId="22794"/>
    <cellStyle name="Nota 53 2 2 3 3 4 2" xfId="30472"/>
    <cellStyle name="Nota 53 2 2 3 3 5" xfId="28366"/>
    <cellStyle name="Nota 53 2 2 3 3 6" xfId="20688"/>
    <cellStyle name="Nota 53 2 2 3 4" xfId="15427"/>
    <cellStyle name="Nota 53 2 2 3 4 2" xfId="17558"/>
    <cellStyle name="Nota 53 2 2 3 4 2 2" xfId="31954"/>
    <cellStyle name="Nota 53 2 2 3 4 2 3" xfId="24276"/>
    <cellStyle name="Nota 53 2 2 3 4 3" xfId="29847"/>
    <cellStyle name="Nota 53 2 2 3 4 4" xfId="22169"/>
    <cellStyle name="Nota 53 2 2 3 5" xfId="16944"/>
    <cellStyle name="Nota 53 2 2 3 5 2" xfId="31341"/>
    <cellStyle name="Nota 53 2 2 3 5 3" xfId="23663"/>
    <cellStyle name="Nota 53 2 2 3 6" xfId="18810"/>
    <cellStyle name="Nota 53 2 2 3 6 2" xfId="33204"/>
    <cellStyle name="Nota 53 2 2 3 6 3" xfId="25526"/>
    <cellStyle name="Nota 53 2 2 3 7" xfId="21556"/>
    <cellStyle name="Nota 53 2 2 3 7 2" xfId="29234"/>
    <cellStyle name="Nota 53 2 2 3 8" xfId="27197"/>
    <cellStyle name="Nota 53 2 2 3 9" xfId="27741"/>
    <cellStyle name="Nota 53 2 2 4" xfId="14982"/>
    <cellStyle name="Nota 53 2 2 4 2" xfId="16264"/>
    <cellStyle name="Nota 53 2 2 4 2 2" xfId="18378"/>
    <cellStyle name="Nota 53 2 2 4 2 2 2" xfId="32774"/>
    <cellStyle name="Nota 53 2 2 4 2 2 3" xfId="25096"/>
    <cellStyle name="Nota 53 2 2 4 2 3" xfId="19631"/>
    <cellStyle name="Nota 53 2 2 4 2 3 2" xfId="34024"/>
    <cellStyle name="Nota 53 2 2 4 2 3 3" xfId="26346"/>
    <cellStyle name="Nota 53 2 2 4 2 4" xfId="22989"/>
    <cellStyle name="Nota 53 2 2 4 2 4 2" xfId="30667"/>
    <cellStyle name="Nota 53 2 2 4 2 5" xfId="28561"/>
    <cellStyle name="Nota 53 2 2 4 2 6" xfId="20883"/>
    <cellStyle name="Nota 53 2 2 4 3" xfId="15623"/>
    <cellStyle name="Nota 53 2 2 4 3 2" xfId="17753"/>
    <cellStyle name="Nota 53 2 2 4 3 2 2" xfId="32149"/>
    <cellStyle name="Nota 53 2 2 4 3 2 3" xfId="24471"/>
    <cellStyle name="Nota 53 2 2 4 3 3" xfId="30042"/>
    <cellStyle name="Nota 53 2 2 4 3 4" xfId="22364"/>
    <cellStyle name="Nota 53 2 2 4 4" xfId="17128"/>
    <cellStyle name="Nota 53 2 2 4 4 2" xfId="31524"/>
    <cellStyle name="Nota 53 2 2 4 4 3" xfId="23846"/>
    <cellStyle name="Nota 53 2 2 4 5" xfId="19006"/>
    <cellStyle name="Nota 53 2 2 4 5 2" xfId="33399"/>
    <cellStyle name="Nota 53 2 2 4 5 3" xfId="25721"/>
    <cellStyle name="Nota 53 2 2 4 6" xfId="21739"/>
    <cellStyle name="Nota 53 2 2 4 6 2" xfId="29417"/>
    <cellStyle name="Nota 53 2 2 4 7" xfId="27199"/>
    <cellStyle name="Nota 53 2 2 4 8" xfId="27936"/>
    <cellStyle name="Nota 53 2 2 4 9" xfId="20258"/>
    <cellStyle name="Nota 53 2 2 5" xfId="15188"/>
    <cellStyle name="Nota 53 2 2 5 2" xfId="16462"/>
    <cellStyle name="Nota 53 2 2 5 2 2" xfId="18576"/>
    <cellStyle name="Nota 53 2 2 5 2 2 2" xfId="32972"/>
    <cellStyle name="Nota 53 2 2 5 2 2 3" xfId="25294"/>
    <cellStyle name="Nota 53 2 2 5 2 3" xfId="19829"/>
    <cellStyle name="Nota 53 2 2 5 2 3 2" xfId="34222"/>
    <cellStyle name="Nota 53 2 2 5 2 3 3" xfId="26544"/>
    <cellStyle name="Nota 53 2 2 5 2 4" xfId="23187"/>
    <cellStyle name="Nota 53 2 2 5 2 4 2" xfId="30865"/>
    <cellStyle name="Nota 53 2 2 5 2 5" xfId="28759"/>
    <cellStyle name="Nota 53 2 2 5 2 6" xfId="21081"/>
    <cellStyle name="Nota 53 2 2 5 3" xfId="15821"/>
    <cellStyle name="Nota 53 2 2 5 3 2" xfId="17951"/>
    <cellStyle name="Nota 53 2 2 5 3 2 2" xfId="32347"/>
    <cellStyle name="Nota 53 2 2 5 3 2 3" xfId="24669"/>
    <cellStyle name="Nota 53 2 2 5 3 3" xfId="30240"/>
    <cellStyle name="Nota 53 2 2 5 3 4" xfId="22562"/>
    <cellStyle name="Nota 53 2 2 5 4" xfId="17326"/>
    <cellStyle name="Nota 53 2 2 5 4 2" xfId="31722"/>
    <cellStyle name="Nota 53 2 2 5 4 3" xfId="24044"/>
    <cellStyle name="Nota 53 2 2 5 5" xfId="19204"/>
    <cellStyle name="Nota 53 2 2 5 5 2" xfId="33597"/>
    <cellStyle name="Nota 53 2 2 5 5 3" xfId="25919"/>
    <cellStyle name="Nota 53 2 2 5 6" xfId="21937"/>
    <cellStyle name="Nota 53 2 2 5 6 2" xfId="29615"/>
    <cellStyle name="Nota 53 2 2 5 7" xfId="27200"/>
    <cellStyle name="Nota 53 2 2 5 8" xfId="28134"/>
    <cellStyle name="Nota 53 2 2 5 9" xfId="20456"/>
    <cellStyle name="Nota 53 2 2 6" xfId="4439"/>
    <cellStyle name="Nota 53 2 2 6 2" xfId="15992"/>
    <cellStyle name="Nota 53 2 2 6 2 2" xfId="18122"/>
    <cellStyle name="Nota 53 2 2 6 2 2 2" xfId="32518"/>
    <cellStyle name="Nota 53 2 2 6 2 2 3" xfId="24840"/>
    <cellStyle name="Nota 53 2 2 6 2 3" xfId="30411"/>
    <cellStyle name="Nota 53 2 2 6 2 4" xfId="22733"/>
    <cellStyle name="Nota 53 2 2 6 3" xfId="16883"/>
    <cellStyle name="Nota 53 2 2 6 3 2" xfId="31280"/>
    <cellStyle name="Nota 53 2 2 6 3 3" xfId="23602"/>
    <cellStyle name="Nota 53 2 2 6 4" xfId="19375"/>
    <cellStyle name="Nota 53 2 2 6 4 2" xfId="33768"/>
    <cellStyle name="Nota 53 2 2 6 4 3" xfId="26090"/>
    <cellStyle name="Nota 53 2 2 6 5" xfId="21495"/>
    <cellStyle name="Nota 53 2 2 6 5 2" xfId="29173"/>
    <cellStyle name="Nota 53 2 2 6 6" xfId="27201"/>
    <cellStyle name="Nota 53 2 2 6 7" xfId="28305"/>
    <cellStyle name="Nota 53 2 2 6 8" xfId="20627"/>
    <cellStyle name="Nota 53 2 2 7" xfId="15365"/>
    <cellStyle name="Nota 53 2 2 7 2" xfId="17497"/>
    <cellStyle name="Nota 53 2 2 7 2 2" xfId="31893"/>
    <cellStyle name="Nota 53 2 2 7 2 3" xfId="24215"/>
    <cellStyle name="Nota 53 2 2 7 3" xfId="29786"/>
    <cellStyle name="Nota 53 2 2 7 4" xfId="22108"/>
    <cellStyle name="Nota 53 2 2 8" xfId="16618"/>
    <cellStyle name="Nota 53 2 2 8 2" xfId="31015"/>
    <cellStyle name="Nota 53 2 2 8 3" xfId="23337"/>
    <cellStyle name="Nota 53 2 2 9" xfId="18748"/>
    <cellStyle name="Nota 53 2 2 9 2" xfId="33143"/>
    <cellStyle name="Nota 53 2 2 9 3" xfId="25465"/>
    <cellStyle name="Nota 53 2 3" xfId="4228"/>
    <cellStyle name="Nota 53 2 3 10" xfId="27720"/>
    <cellStyle name="Nota 53 2 3 11" xfId="20042"/>
    <cellStyle name="Nota 53 2 3 2" xfId="15026"/>
    <cellStyle name="Nota 53 2 3 2 2" xfId="16308"/>
    <cellStyle name="Nota 53 2 3 2 2 2" xfId="18422"/>
    <cellStyle name="Nota 53 2 3 2 2 2 2" xfId="32818"/>
    <cellStyle name="Nota 53 2 3 2 2 2 3" xfId="25140"/>
    <cellStyle name="Nota 53 2 3 2 2 3" xfId="19675"/>
    <cellStyle name="Nota 53 2 3 2 2 3 2" xfId="34068"/>
    <cellStyle name="Nota 53 2 3 2 2 3 3" xfId="26390"/>
    <cellStyle name="Nota 53 2 3 2 2 4" xfId="23033"/>
    <cellStyle name="Nota 53 2 3 2 2 4 2" xfId="30711"/>
    <cellStyle name="Nota 53 2 3 2 2 5" xfId="28605"/>
    <cellStyle name="Nota 53 2 3 2 2 6" xfId="20927"/>
    <cellStyle name="Nota 53 2 3 2 3" xfId="15667"/>
    <cellStyle name="Nota 53 2 3 2 3 2" xfId="17797"/>
    <cellStyle name="Nota 53 2 3 2 3 2 2" xfId="32193"/>
    <cellStyle name="Nota 53 2 3 2 3 2 3" xfId="24515"/>
    <cellStyle name="Nota 53 2 3 2 3 3" xfId="30086"/>
    <cellStyle name="Nota 53 2 3 2 3 4" xfId="22408"/>
    <cellStyle name="Nota 53 2 3 2 4" xfId="17172"/>
    <cellStyle name="Nota 53 2 3 2 4 2" xfId="31568"/>
    <cellStyle name="Nota 53 2 3 2 4 3" xfId="23890"/>
    <cellStyle name="Nota 53 2 3 2 5" xfId="19050"/>
    <cellStyle name="Nota 53 2 3 2 5 2" xfId="33443"/>
    <cellStyle name="Nota 53 2 3 2 5 3" xfId="25765"/>
    <cellStyle name="Nota 53 2 3 2 6" xfId="21783"/>
    <cellStyle name="Nota 53 2 3 2 6 2" xfId="29461"/>
    <cellStyle name="Nota 53 2 3 2 7" xfId="27203"/>
    <cellStyle name="Nota 53 2 3 2 8" xfId="27980"/>
    <cellStyle name="Nota 53 2 3 2 9" xfId="20302"/>
    <cellStyle name="Nota 53 2 3 3" xfId="15128"/>
    <cellStyle name="Nota 53 2 3 3 2" xfId="16409"/>
    <cellStyle name="Nota 53 2 3 3 2 2" xfId="18523"/>
    <cellStyle name="Nota 53 2 3 3 2 2 2" xfId="32919"/>
    <cellStyle name="Nota 53 2 3 3 2 2 3" xfId="25241"/>
    <cellStyle name="Nota 53 2 3 3 2 3" xfId="19776"/>
    <cellStyle name="Nota 53 2 3 3 2 3 2" xfId="34169"/>
    <cellStyle name="Nota 53 2 3 3 2 3 3" xfId="26491"/>
    <cellStyle name="Nota 53 2 3 3 2 4" xfId="23134"/>
    <cellStyle name="Nota 53 2 3 3 2 4 2" xfId="30812"/>
    <cellStyle name="Nota 53 2 3 3 2 5" xfId="28706"/>
    <cellStyle name="Nota 53 2 3 3 2 6" xfId="21028"/>
    <cellStyle name="Nota 53 2 3 3 3" xfId="15768"/>
    <cellStyle name="Nota 53 2 3 3 3 2" xfId="17898"/>
    <cellStyle name="Nota 53 2 3 3 3 2 2" xfId="32294"/>
    <cellStyle name="Nota 53 2 3 3 3 2 3" xfId="24616"/>
    <cellStyle name="Nota 53 2 3 3 3 3" xfId="30187"/>
    <cellStyle name="Nota 53 2 3 3 3 4" xfId="22509"/>
    <cellStyle name="Nota 53 2 3 3 4" xfId="17273"/>
    <cellStyle name="Nota 53 2 3 3 4 2" xfId="31669"/>
    <cellStyle name="Nota 53 2 3 3 4 3" xfId="23991"/>
    <cellStyle name="Nota 53 2 3 3 5" xfId="19151"/>
    <cellStyle name="Nota 53 2 3 3 5 2" xfId="33544"/>
    <cellStyle name="Nota 53 2 3 3 5 3" xfId="25866"/>
    <cellStyle name="Nota 53 2 3 3 6" xfId="21884"/>
    <cellStyle name="Nota 53 2 3 3 6 2" xfId="29562"/>
    <cellStyle name="Nota 53 2 3 3 7" xfId="27204"/>
    <cellStyle name="Nota 53 2 3 3 8" xfId="28081"/>
    <cellStyle name="Nota 53 2 3 3 9" xfId="20403"/>
    <cellStyle name="Nota 53 2 3 4" xfId="6425"/>
    <cellStyle name="Nota 53 2 3 4 2" xfId="16032"/>
    <cellStyle name="Nota 53 2 3 4 2 2" xfId="18162"/>
    <cellStyle name="Nota 53 2 3 4 2 2 2" xfId="32558"/>
    <cellStyle name="Nota 53 2 3 4 2 2 3" xfId="24880"/>
    <cellStyle name="Nota 53 2 3 4 2 3" xfId="30451"/>
    <cellStyle name="Nota 53 2 3 4 2 4" xfId="22773"/>
    <cellStyle name="Nota 53 2 3 4 3" xfId="16923"/>
    <cellStyle name="Nota 53 2 3 4 3 2" xfId="31320"/>
    <cellStyle name="Nota 53 2 3 4 3 3" xfId="23642"/>
    <cellStyle name="Nota 53 2 3 4 4" xfId="19415"/>
    <cellStyle name="Nota 53 2 3 4 4 2" xfId="33808"/>
    <cellStyle name="Nota 53 2 3 4 4 3" xfId="26130"/>
    <cellStyle name="Nota 53 2 3 4 5" xfId="21535"/>
    <cellStyle name="Nota 53 2 3 4 5 2" xfId="29213"/>
    <cellStyle name="Nota 53 2 3 4 6" xfId="27205"/>
    <cellStyle name="Nota 53 2 3 4 7" xfId="28345"/>
    <cellStyle name="Nota 53 2 3 4 8" xfId="20667"/>
    <cellStyle name="Nota 53 2 3 5" xfId="15405"/>
    <cellStyle name="Nota 53 2 3 5 2" xfId="17537"/>
    <cellStyle name="Nota 53 2 3 5 2 2" xfId="31933"/>
    <cellStyle name="Nota 53 2 3 5 2 3" xfId="24255"/>
    <cellStyle name="Nota 53 2 3 5 3" xfId="29826"/>
    <cellStyle name="Nota 53 2 3 5 4" xfId="22148"/>
    <cellStyle name="Nota 53 2 3 6" xfId="16694"/>
    <cellStyle name="Nota 53 2 3 6 2" xfId="31091"/>
    <cellStyle name="Nota 53 2 3 6 3" xfId="23413"/>
    <cellStyle name="Nota 53 2 3 7" xfId="18788"/>
    <cellStyle name="Nota 53 2 3 7 2" xfId="33183"/>
    <cellStyle name="Nota 53 2 3 7 3" xfId="25505"/>
    <cellStyle name="Nota 53 2 3 8" xfId="21294"/>
    <cellStyle name="Nota 53 2 3 8 2" xfId="28972"/>
    <cellStyle name="Nota 53 2 3 9" xfId="27202"/>
    <cellStyle name="Nota 53 2 4" xfId="14926"/>
    <cellStyle name="Nota 53 2 4 2" xfId="16208"/>
    <cellStyle name="Nota 53 2 4 2 2" xfId="18322"/>
    <cellStyle name="Nota 53 2 4 2 2 2" xfId="32718"/>
    <cellStyle name="Nota 53 2 4 2 2 3" xfId="25040"/>
    <cellStyle name="Nota 53 2 4 2 3" xfId="19575"/>
    <cellStyle name="Nota 53 2 4 2 3 2" xfId="33968"/>
    <cellStyle name="Nota 53 2 4 2 3 3" xfId="26290"/>
    <cellStyle name="Nota 53 2 4 2 4" xfId="22933"/>
    <cellStyle name="Nota 53 2 4 2 4 2" xfId="30611"/>
    <cellStyle name="Nota 53 2 4 2 5" xfId="28505"/>
    <cellStyle name="Nota 53 2 4 2 6" xfId="20827"/>
    <cellStyle name="Nota 53 2 4 3" xfId="15567"/>
    <cellStyle name="Nota 53 2 4 3 2" xfId="17697"/>
    <cellStyle name="Nota 53 2 4 3 2 2" xfId="32093"/>
    <cellStyle name="Nota 53 2 4 3 2 3" xfId="24415"/>
    <cellStyle name="Nota 53 2 4 3 3" xfId="29986"/>
    <cellStyle name="Nota 53 2 4 3 4" xfId="22308"/>
    <cellStyle name="Nota 53 2 4 4" xfId="17072"/>
    <cellStyle name="Nota 53 2 4 4 2" xfId="31468"/>
    <cellStyle name="Nota 53 2 4 4 3" xfId="23790"/>
    <cellStyle name="Nota 53 2 4 5" xfId="18950"/>
    <cellStyle name="Nota 53 2 4 5 2" xfId="33343"/>
    <cellStyle name="Nota 53 2 4 5 3" xfId="25665"/>
    <cellStyle name="Nota 53 2 4 6" xfId="21683"/>
    <cellStyle name="Nota 53 2 4 6 2" xfId="29361"/>
    <cellStyle name="Nota 53 2 4 7" xfId="27206"/>
    <cellStyle name="Nota 53 2 4 8" xfId="27880"/>
    <cellStyle name="Nota 53 2 4 9" xfId="20202"/>
    <cellStyle name="Nota 53 2 5" xfId="15164"/>
    <cellStyle name="Nota 53 2 5 2" xfId="16441"/>
    <cellStyle name="Nota 53 2 5 2 2" xfId="18555"/>
    <cellStyle name="Nota 53 2 5 2 2 2" xfId="32951"/>
    <cellStyle name="Nota 53 2 5 2 2 3" xfId="25273"/>
    <cellStyle name="Nota 53 2 5 2 3" xfId="19808"/>
    <cellStyle name="Nota 53 2 5 2 3 2" xfId="34201"/>
    <cellStyle name="Nota 53 2 5 2 3 3" xfId="26523"/>
    <cellStyle name="Nota 53 2 5 2 4" xfId="23166"/>
    <cellStyle name="Nota 53 2 5 2 4 2" xfId="30844"/>
    <cellStyle name="Nota 53 2 5 2 5" xfId="28738"/>
    <cellStyle name="Nota 53 2 5 2 6" xfId="21060"/>
    <cellStyle name="Nota 53 2 5 3" xfId="15800"/>
    <cellStyle name="Nota 53 2 5 3 2" xfId="17930"/>
    <cellStyle name="Nota 53 2 5 3 2 2" xfId="32326"/>
    <cellStyle name="Nota 53 2 5 3 2 3" xfId="24648"/>
    <cellStyle name="Nota 53 2 5 3 3" xfId="30219"/>
    <cellStyle name="Nota 53 2 5 3 4" xfId="22541"/>
    <cellStyle name="Nota 53 2 5 4" xfId="17305"/>
    <cellStyle name="Nota 53 2 5 4 2" xfId="31701"/>
    <cellStyle name="Nota 53 2 5 4 3" xfId="24023"/>
    <cellStyle name="Nota 53 2 5 5" xfId="19183"/>
    <cellStyle name="Nota 53 2 5 5 2" xfId="33576"/>
    <cellStyle name="Nota 53 2 5 5 3" xfId="25898"/>
    <cellStyle name="Nota 53 2 5 6" xfId="21916"/>
    <cellStyle name="Nota 53 2 5 6 2" xfId="29594"/>
    <cellStyle name="Nota 53 2 5 7" xfId="27207"/>
    <cellStyle name="Nota 53 2 5 8" xfId="28113"/>
    <cellStyle name="Nota 53 2 5 9" xfId="20435"/>
    <cellStyle name="Nota 53 2 6" xfId="4383"/>
    <cellStyle name="Nota 53 2 6 2" xfId="15936"/>
    <cellStyle name="Nota 53 2 6 2 2" xfId="18066"/>
    <cellStyle name="Nota 53 2 6 2 2 2" xfId="32462"/>
    <cellStyle name="Nota 53 2 6 2 2 3" xfId="24784"/>
    <cellStyle name="Nota 53 2 6 2 3" xfId="30355"/>
    <cellStyle name="Nota 53 2 6 2 4" xfId="22677"/>
    <cellStyle name="Nota 53 2 6 3" xfId="16827"/>
    <cellStyle name="Nota 53 2 6 3 2" xfId="31224"/>
    <cellStyle name="Nota 53 2 6 3 3" xfId="23546"/>
    <cellStyle name="Nota 53 2 6 4" xfId="19319"/>
    <cellStyle name="Nota 53 2 6 4 2" xfId="33712"/>
    <cellStyle name="Nota 53 2 6 4 3" xfId="26034"/>
    <cellStyle name="Nota 53 2 6 5" xfId="21439"/>
    <cellStyle name="Nota 53 2 6 5 2" xfId="29117"/>
    <cellStyle name="Nota 53 2 6 6" xfId="27208"/>
    <cellStyle name="Nota 53 2 6 7" xfId="28249"/>
    <cellStyle name="Nota 53 2 6 8" xfId="20571"/>
    <cellStyle name="Nota 53 2 7" xfId="15309"/>
    <cellStyle name="Nota 53 2 7 2" xfId="17441"/>
    <cellStyle name="Nota 53 2 7 2 2" xfId="31837"/>
    <cellStyle name="Nota 53 2 7 2 3" xfId="24159"/>
    <cellStyle name="Nota 53 2 7 3" xfId="29730"/>
    <cellStyle name="Nota 53 2 7 4" xfId="22052"/>
    <cellStyle name="Nota 53 2 8" xfId="16564"/>
    <cellStyle name="Nota 53 2 8 2" xfId="30961"/>
    <cellStyle name="Nota 53 2 8 3" xfId="23283"/>
    <cellStyle name="Nota 53 2 9" xfId="18692"/>
    <cellStyle name="Nota 53 2 9 2" xfId="33087"/>
    <cellStyle name="Nota 53 2 9 3" xfId="25409"/>
    <cellStyle name="Nota 53 3" xfId="8587"/>
    <cellStyle name="Nota 53 3 2" xfId="13940"/>
    <cellStyle name="Nota 53 4" xfId="6424"/>
    <cellStyle name="Nota 54" xfId="3872"/>
    <cellStyle name="Nota 54 2" xfId="10469"/>
    <cellStyle name="Nota 54 2 2" xfId="13941"/>
    <cellStyle name="Nota 54 3" xfId="6426"/>
    <cellStyle name="Nota 55" xfId="3954"/>
    <cellStyle name="Nota 55 2" xfId="10543"/>
    <cellStyle name="Nota 55 2 2" xfId="13942"/>
    <cellStyle name="Nota 55 3" xfId="7127"/>
    <cellStyle name="Nota 56" xfId="3969"/>
    <cellStyle name="Nota 56 2" xfId="10557"/>
    <cellStyle name="Nota 56 2 2" xfId="13943"/>
    <cellStyle name="Nota 56 3" xfId="7128"/>
    <cellStyle name="Nota 57" xfId="3984"/>
    <cellStyle name="Nota 57 2" xfId="10571"/>
    <cellStyle name="Nota 57 2 2" xfId="13944"/>
    <cellStyle name="Nota 57 3" xfId="7129"/>
    <cellStyle name="Nota 58" xfId="4119"/>
    <cellStyle name="Nota 58 2" xfId="10585"/>
    <cellStyle name="Nota 58 2 2" xfId="13945"/>
    <cellStyle name="Nota 58 3" xfId="7130"/>
    <cellStyle name="Nota 59" xfId="4136"/>
    <cellStyle name="Nota 59 2" xfId="10601"/>
    <cellStyle name="Nota 59 2 2" xfId="13946"/>
    <cellStyle name="Nota 59 3" xfId="7131"/>
    <cellStyle name="Nota 6" xfId="2115"/>
    <cellStyle name="Nota 6 2" xfId="7694"/>
    <cellStyle name="Nota 6 2 2" xfId="11146"/>
    <cellStyle name="Nota 6 2 2 2" xfId="13947"/>
    <cellStyle name="Nota 6 3" xfId="7695"/>
    <cellStyle name="Nota 6 3 2" xfId="11147"/>
    <cellStyle name="Nota 6 3 2 2" xfId="13948"/>
    <cellStyle name="Nota 6 4" xfId="8588"/>
    <cellStyle name="Nota 6 4 2" xfId="13949"/>
    <cellStyle name="Nota 6 5" xfId="6427"/>
    <cellStyle name="Nota 6 6" xfId="26622"/>
    <cellStyle name="Nota 60" xfId="7153"/>
    <cellStyle name="Nota 60 2" xfId="10616"/>
    <cellStyle name="Nota 60 2 2" xfId="13950"/>
    <cellStyle name="Nota 61" xfId="7173"/>
    <cellStyle name="Nota 61 2" xfId="10630"/>
    <cellStyle name="Nota 61 2 2" xfId="13951"/>
    <cellStyle name="Nota 62" xfId="7909"/>
    <cellStyle name="Nota 63" xfId="11341"/>
    <cellStyle name="Nota 64" xfId="11359"/>
    <cellStyle name="Nota 7" xfId="2116"/>
    <cellStyle name="Nota 7 2" xfId="7696"/>
    <cellStyle name="Nota 7 2 2" xfId="11148"/>
    <cellStyle name="Nota 7 2 2 2" xfId="13952"/>
    <cellStyle name="Nota 7 3" xfId="7697"/>
    <cellStyle name="Nota 7 3 2" xfId="11149"/>
    <cellStyle name="Nota 7 3 2 2" xfId="13953"/>
    <cellStyle name="Nota 7 4" xfId="8589"/>
    <cellStyle name="Nota 7 4 2" xfId="13954"/>
    <cellStyle name="Nota 7 5" xfId="6428"/>
    <cellStyle name="Nota 7 6" xfId="26623"/>
    <cellStyle name="Nota 8" xfId="2117"/>
    <cellStyle name="Nota 8 2" xfId="7698"/>
    <cellStyle name="Nota 8 2 2" xfId="11150"/>
    <cellStyle name="Nota 8 2 2 2" xfId="13955"/>
    <cellStyle name="Nota 8 3" xfId="7699"/>
    <cellStyle name="Nota 8 3 2" xfId="11151"/>
    <cellStyle name="Nota 8 3 2 2" xfId="13956"/>
    <cellStyle name="Nota 8 4" xfId="8590"/>
    <cellStyle name="Nota 8 4 2" xfId="13957"/>
    <cellStyle name="Nota 8 5" xfId="6429"/>
    <cellStyle name="Nota 8 6" xfId="26624"/>
    <cellStyle name="Nota 9" xfId="2118"/>
    <cellStyle name="Nota 9 2" xfId="7700"/>
    <cellStyle name="Nota 9 2 2" xfId="11152"/>
    <cellStyle name="Nota 9 2 2 2" xfId="13958"/>
    <cellStyle name="Nota 9 3" xfId="7701"/>
    <cellStyle name="Nota 9 3 2" xfId="11153"/>
    <cellStyle name="Nota 9 3 2 2" xfId="13959"/>
    <cellStyle name="Nota 9 4" xfId="8591"/>
    <cellStyle name="Nota 9 4 2" xfId="13960"/>
    <cellStyle name="Nota 9 5" xfId="6430"/>
    <cellStyle name="Nota 9 6" xfId="26625"/>
    <cellStyle name="Note" xfId="16" builtinId="10" customBuiltin="1"/>
    <cellStyle name="Output" xfId="11" builtinId="21" customBuiltin="1"/>
    <cellStyle name="Percent 10" xfId="738"/>
    <cellStyle name="Percent 10 2" xfId="1624"/>
    <cellStyle name="Percent 10 2 2" xfId="11154"/>
    <cellStyle name="Percent 10 2 2 2" xfId="13961"/>
    <cellStyle name="Percent 10 2 3" xfId="7702"/>
    <cellStyle name="Percent 10 3" xfId="8593"/>
    <cellStyle name="Percent 10 3 2" xfId="13962"/>
    <cellStyle name="Percent 10 4" xfId="6432"/>
    <cellStyle name="Percent 11" xfId="739"/>
    <cellStyle name="Percent 11 2" xfId="1625"/>
    <cellStyle name="Percent 11 2 2" xfId="11155"/>
    <cellStyle name="Percent 11 2 2 2" xfId="13963"/>
    <cellStyle name="Percent 11 2 3" xfId="7703"/>
    <cellStyle name="Percent 11 3" xfId="8594"/>
    <cellStyle name="Percent 11 3 2" xfId="13964"/>
    <cellStyle name="Percent 11 4" xfId="6433"/>
    <cellStyle name="Percent 12" xfId="740"/>
    <cellStyle name="Percent 12 2" xfId="1626"/>
    <cellStyle name="Percent 12 2 2" xfId="11156"/>
    <cellStyle name="Percent 12 2 2 2" xfId="13965"/>
    <cellStyle name="Percent 12 2 3" xfId="7704"/>
    <cellStyle name="Percent 12 3" xfId="8595"/>
    <cellStyle name="Percent 12 3 2" xfId="13966"/>
    <cellStyle name="Percent 12 4" xfId="6434"/>
    <cellStyle name="Percent 13" xfId="741"/>
    <cellStyle name="Percent 13 2" xfId="1627"/>
    <cellStyle name="Percent 13 2 2" xfId="11157"/>
    <cellStyle name="Percent 13 2 2 2" xfId="13967"/>
    <cellStyle name="Percent 13 2 3" xfId="7705"/>
    <cellStyle name="Percent 13 3" xfId="8596"/>
    <cellStyle name="Percent 13 3 2" xfId="13968"/>
    <cellStyle name="Percent 13 4" xfId="6435"/>
    <cellStyle name="Percent 14" xfId="742"/>
    <cellStyle name="Percent 14 2" xfId="1628"/>
    <cellStyle name="Percent 14 2 2" xfId="11158"/>
    <cellStyle name="Percent 14 2 2 2" xfId="13969"/>
    <cellStyle name="Percent 14 2 3" xfId="7706"/>
    <cellStyle name="Percent 14 3" xfId="8597"/>
    <cellStyle name="Percent 14 3 2" xfId="13970"/>
    <cellStyle name="Percent 14 4" xfId="6436"/>
    <cellStyle name="Percent 15" xfId="743"/>
    <cellStyle name="Percent 15 2" xfId="1629"/>
    <cellStyle name="Percent 15 2 2" xfId="11159"/>
    <cellStyle name="Percent 15 2 2 2" xfId="13971"/>
    <cellStyle name="Percent 15 2 3" xfId="7707"/>
    <cellStyle name="Percent 15 3" xfId="8598"/>
    <cellStyle name="Percent 15 3 2" xfId="13972"/>
    <cellStyle name="Percent 15 4" xfId="6437"/>
    <cellStyle name="Percent 16" xfId="744"/>
    <cellStyle name="Percent 16 2" xfId="1630"/>
    <cellStyle name="Percent 16 2 2" xfId="11160"/>
    <cellStyle name="Percent 16 2 2 2" xfId="13973"/>
    <cellStyle name="Percent 16 2 3" xfId="7708"/>
    <cellStyle name="Percent 16 3" xfId="8599"/>
    <cellStyle name="Percent 16 3 2" xfId="13974"/>
    <cellStyle name="Percent 16 4" xfId="6438"/>
    <cellStyle name="Percent 17" xfId="745"/>
    <cellStyle name="Percent 17 2" xfId="1631"/>
    <cellStyle name="Percent 17 2 2" xfId="11161"/>
    <cellStyle name="Percent 17 2 2 2" xfId="13975"/>
    <cellStyle name="Percent 17 2 3" xfId="7709"/>
    <cellStyle name="Percent 17 3" xfId="8600"/>
    <cellStyle name="Percent 17 3 2" xfId="13976"/>
    <cellStyle name="Percent 17 4" xfId="6439"/>
    <cellStyle name="Percent 18" xfId="746"/>
    <cellStyle name="Percent 18 2" xfId="1632"/>
    <cellStyle name="Percent 18 2 2" xfId="11162"/>
    <cellStyle name="Percent 18 2 2 2" xfId="13977"/>
    <cellStyle name="Percent 18 2 3" xfId="7710"/>
    <cellStyle name="Percent 18 3" xfId="8601"/>
    <cellStyle name="Percent 18 3 2" xfId="13978"/>
    <cellStyle name="Percent 18 4" xfId="6440"/>
    <cellStyle name="Percent 19" xfId="747"/>
    <cellStyle name="Percent 19 2" xfId="1633"/>
    <cellStyle name="Percent 19 2 2" xfId="11163"/>
    <cellStyle name="Percent 19 2 2 2" xfId="13979"/>
    <cellStyle name="Percent 19 2 3" xfId="7711"/>
    <cellStyle name="Percent 19 3" xfId="8602"/>
    <cellStyle name="Percent 19 3 2" xfId="13980"/>
    <cellStyle name="Percent 19 4" xfId="6441"/>
    <cellStyle name="Percent 2" xfId="47"/>
    <cellStyle name="Percent 2 2" xfId="749"/>
    <cellStyle name="Percent 2 2 2" xfId="1634"/>
    <cellStyle name="Percent 2 2 2 2" xfId="11164"/>
    <cellStyle name="Percent 2 2 2 2 2" xfId="13981"/>
    <cellStyle name="Percent 2 2 2 3" xfId="7712"/>
    <cellStyle name="Percent 2 2 3" xfId="8604"/>
    <cellStyle name="Percent 2 2 3 2" xfId="13982"/>
    <cellStyle name="Percent 2 2 4" xfId="6443"/>
    <cellStyle name="Percent 2 3" xfId="750"/>
    <cellStyle name="Percent 2 3 2" xfId="1635"/>
    <cellStyle name="Percent 2 3 2 2" xfId="11165"/>
    <cellStyle name="Percent 2 3 2 2 2" xfId="13983"/>
    <cellStyle name="Percent 2 3 2 3" xfId="7713"/>
    <cellStyle name="Percent 2 3 3" xfId="8605"/>
    <cellStyle name="Percent 2 3 3 2" xfId="13984"/>
    <cellStyle name="Percent 2 3 4" xfId="6444"/>
    <cellStyle name="Percent 2 4" xfId="7714"/>
    <cellStyle name="Percent 2 4 2" xfId="11166"/>
    <cellStyle name="Percent 2 4 2 2" xfId="13985"/>
    <cellStyle name="Percent 2 5" xfId="8603"/>
    <cellStyle name="Percent 2 5 2" xfId="13986"/>
    <cellStyle name="Percent 2 6" xfId="6442"/>
    <cellStyle name="Percent 2 7" xfId="748"/>
    <cellStyle name="Percent 20" xfId="751"/>
    <cellStyle name="Percent 20 2" xfId="1636"/>
    <cellStyle name="Percent 20 2 2" xfId="11167"/>
    <cellStyle name="Percent 20 2 2 2" xfId="13987"/>
    <cellStyle name="Percent 20 2 3" xfId="7715"/>
    <cellStyle name="Percent 20 3" xfId="8606"/>
    <cellStyle name="Percent 20 3 2" xfId="13988"/>
    <cellStyle name="Percent 20 4" xfId="6445"/>
    <cellStyle name="Percent 21" xfId="752"/>
    <cellStyle name="Percent 21 2" xfId="1637"/>
    <cellStyle name="Percent 21 2 2" xfId="11168"/>
    <cellStyle name="Percent 21 2 2 2" xfId="13989"/>
    <cellStyle name="Percent 21 2 3" xfId="7716"/>
    <cellStyle name="Percent 21 3" xfId="8607"/>
    <cellStyle name="Percent 21 3 2" xfId="13990"/>
    <cellStyle name="Percent 21 4" xfId="6446"/>
    <cellStyle name="Percent 22" xfId="753"/>
    <cellStyle name="Percent 22 2" xfId="1638"/>
    <cellStyle name="Percent 22 2 2" xfId="11169"/>
    <cellStyle name="Percent 22 2 2 2" xfId="13991"/>
    <cellStyle name="Percent 22 2 3" xfId="7717"/>
    <cellStyle name="Percent 22 3" xfId="8608"/>
    <cellStyle name="Percent 22 3 2" xfId="13992"/>
    <cellStyle name="Percent 22 4" xfId="6447"/>
    <cellStyle name="Percent 23" xfId="754"/>
    <cellStyle name="Percent 23 2" xfId="1639"/>
    <cellStyle name="Percent 23 2 2" xfId="11170"/>
    <cellStyle name="Percent 23 2 2 2" xfId="13993"/>
    <cellStyle name="Percent 23 2 3" xfId="7718"/>
    <cellStyle name="Percent 23 3" xfId="8609"/>
    <cellStyle name="Percent 23 3 2" xfId="13994"/>
    <cellStyle name="Percent 23 4" xfId="6448"/>
    <cellStyle name="Percent 24" xfId="755"/>
    <cellStyle name="Percent 24 2" xfId="1640"/>
    <cellStyle name="Percent 24 2 2" xfId="11171"/>
    <cellStyle name="Percent 24 2 2 2" xfId="13995"/>
    <cellStyle name="Percent 24 2 3" xfId="7719"/>
    <cellStyle name="Percent 24 3" xfId="8610"/>
    <cellStyle name="Percent 24 3 2" xfId="13996"/>
    <cellStyle name="Percent 24 4" xfId="6449"/>
    <cellStyle name="Percent 25" xfId="756"/>
    <cellStyle name="Percent 25 2" xfId="1641"/>
    <cellStyle name="Percent 25 2 2" xfId="11172"/>
    <cellStyle name="Percent 25 2 2 2" xfId="13997"/>
    <cellStyle name="Percent 25 2 3" xfId="7720"/>
    <cellStyle name="Percent 25 3" xfId="8611"/>
    <cellStyle name="Percent 25 3 2" xfId="13998"/>
    <cellStyle name="Percent 25 4" xfId="6450"/>
    <cellStyle name="Percent 26" xfId="757"/>
    <cellStyle name="Percent 26 2" xfId="1642"/>
    <cellStyle name="Percent 26 2 2" xfId="11173"/>
    <cellStyle name="Percent 26 2 2 2" xfId="13999"/>
    <cellStyle name="Percent 26 2 3" xfId="7721"/>
    <cellStyle name="Percent 26 3" xfId="8612"/>
    <cellStyle name="Percent 26 3 2" xfId="14000"/>
    <cellStyle name="Percent 26 4" xfId="6451"/>
    <cellStyle name="Percent 27" xfId="758"/>
    <cellStyle name="Percent 27 2" xfId="1643"/>
    <cellStyle name="Percent 27 2 2" xfId="11174"/>
    <cellStyle name="Percent 27 2 2 2" xfId="14001"/>
    <cellStyle name="Percent 27 2 3" xfId="7722"/>
    <cellStyle name="Percent 27 3" xfId="8613"/>
    <cellStyle name="Percent 27 3 2" xfId="14002"/>
    <cellStyle name="Percent 27 4" xfId="6452"/>
    <cellStyle name="Percent 28" xfId="759"/>
    <cellStyle name="Percent 28 2" xfId="1644"/>
    <cellStyle name="Percent 28 2 2" xfId="11175"/>
    <cellStyle name="Percent 28 2 2 2" xfId="14003"/>
    <cellStyle name="Percent 28 2 3" xfId="7723"/>
    <cellStyle name="Percent 28 3" xfId="8614"/>
    <cellStyle name="Percent 28 3 2" xfId="14004"/>
    <cellStyle name="Percent 28 4" xfId="6453"/>
    <cellStyle name="Percent 29" xfId="760"/>
    <cellStyle name="Percent 29 2" xfId="1645"/>
    <cellStyle name="Percent 29 2 2" xfId="11176"/>
    <cellStyle name="Percent 29 2 2 2" xfId="14005"/>
    <cellStyle name="Percent 29 2 3" xfId="7724"/>
    <cellStyle name="Percent 29 3" xfId="8615"/>
    <cellStyle name="Percent 29 3 2" xfId="14006"/>
    <cellStyle name="Percent 29 4" xfId="6454"/>
    <cellStyle name="Percent 3" xfId="761"/>
    <cellStyle name="Percent 3 2" xfId="1646"/>
    <cellStyle name="Percent 3 2 2" xfId="11177"/>
    <cellStyle name="Percent 3 2 2 2" xfId="14007"/>
    <cellStyle name="Percent 3 2 3" xfId="7725"/>
    <cellStyle name="Percent 3 3" xfId="8616"/>
    <cellStyle name="Percent 3 3 2" xfId="14008"/>
    <cellStyle name="Percent 3 4" xfId="6455"/>
    <cellStyle name="Percent 30" xfId="762"/>
    <cellStyle name="Percent 30 2" xfId="1647"/>
    <cellStyle name="Percent 30 2 2" xfId="11178"/>
    <cellStyle name="Percent 30 2 2 2" xfId="14009"/>
    <cellStyle name="Percent 30 2 3" xfId="7726"/>
    <cellStyle name="Percent 30 3" xfId="8617"/>
    <cellStyle name="Percent 30 3 2" xfId="14010"/>
    <cellStyle name="Percent 30 4" xfId="6456"/>
    <cellStyle name="Percent 31" xfId="763"/>
    <cellStyle name="Percent 31 2" xfId="1648"/>
    <cellStyle name="Percent 31 2 2" xfId="11179"/>
    <cellStyle name="Percent 31 2 2 2" xfId="14011"/>
    <cellStyle name="Percent 31 2 3" xfId="7727"/>
    <cellStyle name="Percent 31 3" xfId="8618"/>
    <cellStyle name="Percent 31 3 2" xfId="14012"/>
    <cellStyle name="Percent 31 4" xfId="6457"/>
    <cellStyle name="Percent 32" xfId="764"/>
    <cellStyle name="Percent 32 2" xfId="1649"/>
    <cellStyle name="Percent 32 2 2" xfId="11180"/>
    <cellStyle name="Percent 32 2 2 2" xfId="14013"/>
    <cellStyle name="Percent 32 2 3" xfId="7728"/>
    <cellStyle name="Percent 32 3" xfId="8619"/>
    <cellStyle name="Percent 32 3 2" xfId="14014"/>
    <cellStyle name="Percent 32 4" xfId="6458"/>
    <cellStyle name="Percent 33" xfId="765"/>
    <cellStyle name="Percent 33 2" xfId="1650"/>
    <cellStyle name="Percent 33 2 2" xfId="11181"/>
    <cellStyle name="Percent 33 2 2 2" xfId="14015"/>
    <cellStyle name="Percent 33 2 3" xfId="7729"/>
    <cellStyle name="Percent 33 3" xfId="8620"/>
    <cellStyle name="Percent 33 3 2" xfId="14016"/>
    <cellStyle name="Percent 33 4" xfId="6459"/>
    <cellStyle name="Percent 34" xfId="766"/>
    <cellStyle name="Percent 34 2" xfId="1651"/>
    <cellStyle name="Percent 34 2 2" xfId="11182"/>
    <cellStyle name="Percent 34 2 2 2" xfId="14017"/>
    <cellStyle name="Percent 34 2 3" xfId="7730"/>
    <cellStyle name="Percent 34 3" xfId="8621"/>
    <cellStyle name="Percent 34 3 2" xfId="14018"/>
    <cellStyle name="Percent 34 4" xfId="6460"/>
    <cellStyle name="Percent 35" xfId="1342"/>
    <cellStyle name="Percent 35 2" xfId="11183"/>
    <cellStyle name="Percent 35 2 2" xfId="14019"/>
    <cellStyle name="Percent 35 3" xfId="7731"/>
    <cellStyle name="Percent 36" xfId="4052"/>
    <cellStyle name="Percent 36 2" xfId="4281"/>
    <cellStyle name="Percent 36 2 2" xfId="14020"/>
    <cellStyle name="Percent 36 3" xfId="8592"/>
    <cellStyle name="Percent 37" xfId="6431"/>
    <cellStyle name="Percent 38" xfId="14831"/>
    <cellStyle name="Percent 38 2" xfId="16133"/>
    <cellStyle name="Percent 4" xfId="767"/>
    <cellStyle name="Percent 4 2" xfId="1652"/>
    <cellStyle name="Percent 4 2 2" xfId="11184"/>
    <cellStyle name="Percent 4 2 2 2" xfId="14021"/>
    <cellStyle name="Percent 4 2 3" xfId="7732"/>
    <cellStyle name="Percent 4 3" xfId="8622"/>
    <cellStyle name="Percent 4 3 2" xfId="14022"/>
    <cellStyle name="Percent 4 4" xfId="6461"/>
    <cellStyle name="Percent 5" xfId="768"/>
    <cellStyle name="Percent 5 2" xfId="1653"/>
    <cellStyle name="Percent 5 2 2" xfId="11185"/>
    <cellStyle name="Percent 5 2 2 2" xfId="14023"/>
    <cellStyle name="Percent 5 2 3" xfId="7733"/>
    <cellStyle name="Percent 5 3" xfId="8623"/>
    <cellStyle name="Percent 5 3 2" xfId="14024"/>
    <cellStyle name="Percent 5 4" xfId="6462"/>
    <cellStyle name="Percent 6" xfId="769"/>
    <cellStyle name="Percent 6 2" xfId="1654"/>
    <cellStyle name="Percent 6 2 2" xfId="11186"/>
    <cellStyle name="Percent 6 2 2 2" xfId="14025"/>
    <cellStyle name="Percent 6 2 3" xfId="7734"/>
    <cellStyle name="Percent 6 3" xfId="8624"/>
    <cellStyle name="Percent 6 3 2" xfId="14026"/>
    <cellStyle name="Percent 6 4" xfId="6463"/>
    <cellStyle name="Percent 7" xfId="770"/>
    <cellStyle name="Percent 7 2" xfId="1655"/>
    <cellStyle name="Percent 7 2 2" xfId="11187"/>
    <cellStyle name="Percent 7 2 2 2" xfId="14027"/>
    <cellStyle name="Percent 7 2 3" xfId="7735"/>
    <cellStyle name="Percent 7 3" xfId="8625"/>
    <cellStyle name="Percent 7 3 2" xfId="14028"/>
    <cellStyle name="Percent 7 4" xfId="6464"/>
    <cellStyle name="Percent 8" xfId="771"/>
    <cellStyle name="Percent 8 2" xfId="1656"/>
    <cellStyle name="Percent 8 2 2" xfId="11188"/>
    <cellStyle name="Percent 8 2 2 2" xfId="14029"/>
    <cellStyle name="Percent 8 2 3" xfId="7736"/>
    <cellStyle name="Percent 8 3" xfId="8626"/>
    <cellStyle name="Percent 8 3 2" xfId="14030"/>
    <cellStyle name="Percent 8 4" xfId="6465"/>
    <cellStyle name="Percent 9" xfId="772"/>
    <cellStyle name="Percent 9 2" xfId="1657"/>
    <cellStyle name="Percent 9 2 2" xfId="11189"/>
    <cellStyle name="Percent 9 2 2 2" xfId="14031"/>
    <cellStyle name="Percent 9 2 3" xfId="7737"/>
    <cellStyle name="Percent 9 3" xfId="8627"/>
    <cellStyle name="Percent 9 3 2" xfId="14032"/>
    <cellStyle name="Percent 9 4" xfId="6466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38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14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39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15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rcentagem 2" xfId="845"/>
    <cellStyle name="Porcentagem 2 2" xfId="1326"/>
    <cellStyle name="Porcentagem 2 2 2" xfId="2119"/>
    <cellStyle name="Porcentagem 2 2 2 2" xfId="7157"/>
    <cellStyle name="Porcentagem 2 2 3" xfId="7894"/>
    <cellStyle name="Porcentagem 2 2 3 2" xfId="14033"/>
    <cellStyle name="Porcentagem 2 2 4" xfId="6468"/>
    <cellStyle name="Porcentagem 2 2 5" xfId="14833"/>
    <cellStyle name="Porcentagem 2 2 5 2" xfId="16135"/>
    <cellStyle name="Porcentagem 2 2 5 2 2" xfId="18255"/>
    <cellStyle name="Porcentagem 2 2 5 2 2 2" xfId="32651"/>
    <cellStyle name="Porcentagem 2 2 5 2 2 3" xfId="24973"/>
    <cellStyle name="Porcentagem 2 2 5 2 3" xfId="19508"/>
    <cellStyle name="Porcentagem 2 2 5 2 3 2" xfId="33901"/>
    <cellStyle name="Porcentagem 2 2 5 2 3 3" xfId="26223"/>
    <cellStyle name="Porcentagem 2 2 5 2 4" xfId="22866"/>
    <cellStyle name="Porcentagem 2 2 5 2 4 2" xfId="30544"/>
    <cellStyle name="Porcentagem 2 2 5 2 5" xfId="28438"/>
    <cellStyle name="Porcentagem 2 2 5 2 6" xfId="20760"/>
    <cellStyle name="Porcentagem 2 2 5 3" xfId="15500"/>
    <cellStyle name="Porcentagem 2 2 5 3 2" xfId="17630"/>
    <cellStyle name="Porcentagem 2 2 5 3 2 2" xfId="32026"/>
    <cellStyle name="Porcentagem 2 2 5 3 2 3" xfId="24348"/>
    <cellStyle name="Porcentagem 2 2 5 3 3" xfId="29919"/>
    <cellStyle name="Porcentagem 2 2 5 3 4" xfId="22241"/>
    <cellStyle name="Porcentagem 2 2 5 4" xfId="17005"/>
    <cellStyle name="Porcentagem 2 2 5 4 2" xfId="31401"/>
    <cellStyle name="Porcentagem 2 2 5 4 3" xfId="23723"/>
    <cellStyle name="Porcentagem 2 2 5 5" xfId="18883"/>
    <cellStyle name="Porcentagem 2 2 5 5 2" xfId="33276"/>
    <cellStyle name="Porcentagem 2 2 5 5 3" xfId="25598"/>
    <cellStyle name="Porcentagem 2 2 5 6" xfId="21616"/>
    <cellStyle name="Porcentagem 2 2 5 6 2" xfId="29294"/>
    <cellStyle name="Porcentagem 2 2 5 7" xfId="27209"/>
    <cellStyle name="Porcentagem 2 2 5 8" xfId="27813"/>
    <cellStyle name="Porcentagem 2 2 5 9" xfId="20135"/>
    <cellStyle name="Porcentagem 2 3" xfId="4016"/>
    <cellStyle name="Porcentagem 2 4" xfId="6467"/>
    <cellStyle name="Porcentagem 3" xfId="1327"/>
    <cellStyle name="Porcentagem 3 2" xfId="3886"/>
    <cellStyle name="Porcentagem 3 2 2" xfId="10483"/>
    <cellStyle name="Porcentagem 3 2 2 2" xfId="14034"/>
    <cellStyle name="Porcentagem 3 2 3" xfId="6470"/>
    <cellStyle name="Porcentagem 3 3" xfId="2120"/>
    <cellStyle name="Porcentagem 3 3 2" xfId="11190"/>
    <cellStyle name="Porcentagem 3 3 2 2" xfId="14035"/>
    <cellStyle name="Porcentagem 3 3 3" xfId="7740"/>
    <cellStyle name="Porcentagem 3 4" xfId="7895"/>
    <cellStyle name="Porcentagem 3 4 2" xfId="14036"/>
    <cellStyle name="Porcentagem 3 5" xfId="6469"/>
    <cellStyle name="Porcentagem 4" xfId="1331"/>
    <cellStyle name="Porcentagem 4 10" xfId="14862"/>
    <cellStyle name="Porcentagem 4 10 2" xfId="16144"/>
    <cellStyle name="Porcentagem 4 10 2 2" xfId="18258"/>
    <cellStyle name="Porcentagem 4 10 2 2 2" xfId="32654"/>
    <cellStyle name="Porcentagem 4 10 2 2 3" xfId="24976"/>
    <cellStyle name="Porcentagem 4 10 2 3" xfId="19511"/>
    <cellStyle name="Porcentagem 4 10 2 3 2" xfId="33904"/>
    <cellStyle name="Porcentagem 4 10 2 3 3" xfId="26226"/>
    <cellStyle name="Porcentagem 4 10 2 4" xfId="22869"/>
    <cellStyle name="Porcentagem 4 10 2 4 2" xfId="30547"/>
    <cellStyle name="Porcentagem 4 10 2 5" xfId="28441"/>
    <cellStyle name="Porcentagem 4 10 2 6" xfId="20763"/>
    <cellStyle name="Porcentagem 4 10 3" xfId="15503"/>
    <cellStyle name="Porcentagem 4 10 3 2" xfId="17633"/>
    <cellStyle name="Porcentagem 4 10 3 2 2" xfId="32029"/>
    <cellStyle name="Porcentagem 4 10 3 2 3" xfId="24351"/>
    <cellStyle name="Porcentagem 4 10 3 3" xfId="29922"/>
    <cellStyle name="Porcentagem 4 10 3 4" xfId="22244"/>
    <cellStyle name="Porcentagem 4 10 4" xfId="17008"/>
    <cellStyle name="Porcentagem 4 10 4 2" xfId="31404"/>
    <cellStyle name="Porcentagem 4 10 4 3" xfId="23726"/>
    <cellStyle name="Porcentagem 4 10 5" xfId="18886"/>
    <cellStyle name="Porcentagem 4 10 5 2" xfId="33279"/>
    <cellStyle name="Porcentagem 4 10 5 3" xfId="25601"/>
    <cellStyle name="Porcentagem 4 10 6" xfId="21619"/>
    <cellStyle name="Porcentagem 4 10 6 2" xfId="29297"/>
    <cellStyle name="Porcentagem 4 10 7" xfId="27211"/>
    <cellStyle name="Porcentagem 4 10 8" xfId="27816"/>
    <cellStyle name="Porcentagem 4 10 9" xfId="20138"/>
    <cellStyle name="Porcentagem 4 11" xfId="4322"/>
    <cellStyle name="Porcentagem 4 11 2" xfId="15875"/>
    <cellStyle name="Porcentagem 4 11 2 2" xfId="18005"/>
    <cellStyle name="Porcentagem 4 11 2 2 2" xfId="32401"/>
    <cellStyle name="Porcentagem 4 11 2 2 3" xfId="24723"/>
    <cellStyle name="Porcentagem 4 11 2 3" xfId="30294"/>
    <cellStyle name="Porcentagem 4 11 2 4" xfId="22616"/>
    <cellStyle name="Porcentagem 4 11 3" xfId="16766"/>
    <cellStyle name="Porcentagem 4 11 3 2" xfId="31163"/>
    <cellStyle name="Porcentagem 4 11 3 3" xfId="23485"/>
    <cellStyle name="Porcentagem 4 11 4" xfId="19258"/>
    <cellStyle name="Porcentagem 4 11 4 2" xfId="33651"/>
    <cellStyle name="Porcentagem 4 11 4 3" xfId="25973"/>
    <cellStyle name="Porcentagem 4 11 5" xfId="21378"/>
    <cellStyle name="Porcentagem 4 11 5 2" xfId="29056"/>
    <cellStyle name="Porcentagem 4 11 6" xfId="27212"/>
    <cellStyle name="Porcentagem 4 11 7" xfId="28188"/>
    <cellStyle name="Porcentagem 4 11 8" xfId="20510"/>
    <cellStyle name="Porcentagem 4 12" xfId="15248"/>
    <cellStyle name="Porcentagem 4 12 2" xfId="17380"/>
    <cellStyle name="Porcentagem 4 12 2 2" xfId="31776"/>
    <cellStyle name="Porcentagem 4 12 2 3" xfId="24098"/>
    <cellStyle name="Porcentagem 4 12 3" xfId="29669"/>
    <cellStyle name="Porcentagem 4 12 4" xfId="21991"/>
    <cellStyle name="Porcentagem 4 13" xfId="16536"/>
    <cellStyle name="Porcentagem 4 13 2" xfId="30933"/>
    <cellStyle name="Porcentagem 4 13 3" xfId="23255"/>
    <cellStyle name="Porcentagem 4 14" xfId="18631"/>
    <cellStyle name="Porcentagem 4 14 2" xfId="33026"/>
    <cellStyle name="Porcentagem 4 14 3" xfId="25348"/>
    <cellStyle name="Porcentagem 4 15" xfId="21136"/>
    <cellStyle name="Porcentagem 4 15 2" xfId="28814"/>
    <cellStyle name="Porcentagem 4 16" xfId="27210"/>
    <cellStyle name="Porcentagem 4 17" xfId="27563"/>
    <cellStyle name="Porcentagem 4 18" xfId="19885"/>
    <cellStyle name="Porcentagem 4 2" xfId="1833"/>
    <cellStyle name="Porcentagem 4 2 10" xfId="15253"/>
    <cellStyle name="Porcentagem 4 2 10 2" xfId="17385"/>
    <cellStyle name="Porcentagem 4 2 10 2 2" xfId="31781"/>
    <cellStyle name="Porcentagem 4 2 10 2 3" xfId="24103"/>
    <cellStyle name="Porcentagem 4 2 10 3" xfId="29674"/>
    <cellStyle name="Porcentagem 4 2 10 4" xfId="21996"/>
    <cellStyle name="Porcentagem 4 2 11" xfId="16538"/>
    <cellStyle name="Porcentagem 4 2 11 2" xfId="30935"/>
    <cellStyle name="Porcentagem 4 2 11 3" xfId="23257"/>
    <cellStyle name="Porcentagem 4 2 12" xfId="18636"/>
    <cellStyle name="Porcentagem 4 2 12 2" xfId="33031"/>
    <cellStyle name="Porcentagem 4 2 12 3" xfId="25353"/>
    <cellStyle name="Porcentagem 4 2 13" xfId="21138"/>
    <cellStyle name="Porcentagem 4 2 13 2" xfId="28816"/>
    <cellStyle name="Porcentagem 4 2 14" xfId="27213"/>
    <cellStyle name="Porcentagem 4 2 15" xfId="27568"/>
    <cellStyle name="Porcentagem 4 2 16" xfId="19890"/>
    <cellStyle name="Porcentagem 4 2 2" xfId="1841"/>
    <cellStyle name="Porcentagem 4 2 2 10" xfId="21146"/>
    <cellStyle name="Porcentagem 4 2 2 10 2" xfId="28824"/>
    <cellStyle name="Porcentagem 4 2 2 11" xfId="27214"/>
    <cellStyle name="Porcentagem 4 2 2 12" xfId="27582"/>
    <cellStyle name="Porcentagem 4 2 2 13" xfId="19904"/>
    <cellStyle name="Porcentagem 4 2 2 2" xfId="4033"/>
    <cellStyle name="Porcentagem 4 2 2 2 10" xfId="19980"/>
    <cellStyle name="Porcentagem 4 2 2 2 2" xfId="4262"/>
    <cellStyle name="Porcentagem 4 2 2 2 2 2" xfId="14960"/>
    <cellStyle name="Porcentagem 4 2 2 2 2 2 2" xfId="16242"/>
    <cellStyle name="Porcentagem 4 2 2 2 2 2 2 2" xfId="18356"/>
    <cellStyle name="Porcentagem 4 2 2 2 2 2 2 2 2" xfId="32752"/>
    <cellStyle name="Porcentagem 4 2 2 2 2 2 2 2 3" xfId="25074"/>
    <cellStyle name="Porcentagem 4 2 2 2 2 2 2 3" xfId="30645"/>
    <cellStyle name="Porcentagem 4 2 2 2 2 2 2 4" xfId="22967"/>
    <cellStyle name="Porcentagem 4 2 2 2 2 2 3" xfId="17106"/>
    <cellStyle name="Porcentagem 4 2 2 2 2 2 3 2" xfId="31502"/>
    <cellStyle name="Porcentagem 4 2 2 2 2 2 3 3" xfId="23824"/>
    <cellStyle name="Porcentagem 4 2 2 2 2 2 4" xfId="19609"/>
    <cellStyle name="Porcentagem 4 2 2 2 2 2 4 2" xfId="34002"/>
    <cellStyle name="Porcentagem 4 2 2 2 2 2 4 3" xfId="26324"/>
    <cellStyle name="Porcentagem 4 2 2 2 2 2 5" xfId="21717"/>
    <cellStyle name="Porcentagem 4 2 2 2 2 2 5 2" xfId="29395"/>
    <cellStyle name="Porcentagem 4 2 2 2 2 2 6" xfId="27217"/>
    <cellStyle name="Porcentagem 4 2 2 2 2 2 7" xfId="28539"/>
    <cellStyle name="Porcentagem 4 2 2 2 2 2 8" xfId="20861"/>
    <cellStyle name="Porcentagem 4 2 2 2 2 3" xfId="15601"/>
    <cellStyle name="Porcentagem 4 2 2 2 2 3 2" xfId="17731"/>
    <cellStyle name="Porcentagem 4 2 2 2 2 3 2 2" xfId="32127"/>
    <cellStyle name="Porcentagem 4 2 2 2 2 3 2 3" xfId="24449"/>
    <cellStyle name="Porcentagem 4 2 2 2 2 3 3" xfId="30020"/>
    <cellStyle name="Porcentagem 4 2 2 2 2 3 4" xfId="22342"/>
    <cellStyle name="Porcentagem 4 2 2 2 2 4" xfId="16728"/>
    <cellStyle name="Porcentagem 4 2 2 2 2 4 2" xfId="31125"/>
    <cellStyle name="Porcentagem 4 2 2 2 2 4 3" xfId="23447"/>
    <cellStyle name="Porcentagem 4 2 2 2 2 5" xfId="18984"/>
    <cellStyle name="Porcentagem 4 2 2 2 2 5 2" xfId="33377"/>
    <cellStyle name="Porcentagem 4 2 2 2 2 5 3" xfId="25699"/>
    <cellStyle name="Porcentagem 4 2 2 2 2 6" xfId="21328"/>
    <cellStyle name="Porcentagem 4 2 2 2 2 6 2" xfId="29006"/>
    <cellStyle name="Porcentagem 4 2 2 2 2 7" xfId="27216"/>
    <cellStyle name="Porcentagem 4 2 2 2 2 8" xfId="27914"/>
    <cellStyle name="Porcentagem 4 2 2 2 2 9" xfId="20236"/>
    <cellStyle name="Porcentagem 4 2 2 2 3" xfId="4417"/>
    <cellStyle name="Porcentagem 4 2 2 2 3 2" xfId="15970"/>
    <cellStyle name="Porcentagem 4 2 2 2 3 2 2" xfId="18100"/>
    <cellStyle name="Porcentagem 4 2 2 2 3 2 2 2" xfId="32496"/>
    <cellStyle name="Porcentagem 4 2 2 2 3 2 2 3" xfId="24818"/>
    <cellStyle name="Porcentagem 4 2 2 2 3 2 3" xfId="30389"/>
    <cellStyle name="Porcentagem 4 2 2 2 3 2 4" xfId="22711"/>
    <cellStyle name="Porcentagem 4 2 2 2 3 3" xfId="16861"/>
    <cellStyle name="Porcentagem 4 2 2 2 3 3 2" xfId="31258"/>
    <cellStyle name="Porcentagem 4 2 2 2 3 3 3" xfId="23580"/>
    <cellStyle name="Porcentagem 4 2 2 2 3 4" xfId="19353"/>
    <cellStyle name="Porcentagem 4 2 2 2 3 4 2" xfId="33746"/>
    <cellStyle name="Porcentagem 4 2 2 2 3 4 3" xfId="26068"/>
    <cellStyle name="Porcentagem 4 2 2 2 3 5" xfId="21473"/>
    <cellStyle name="Porcentagem 4 2 2 2 3 5 2" xfId="29151"/>
    <cellStyle name="Porcentagem 4 2 2 2 3 6" xfId="27218"/>
    <cellStyle name="Porcentagem 4 2 2 2 3 7" xfId="28283"/>
    <cellStyle name="Porcentagem 4 2 2 2 3 8" xfId="20605"/>
    <cellStyle name="Porcentagem 4 2 2 2 4" xfId="15343"/>
    <cellStyle name="Porcentagem 4 2 2 2 4 2" xfId="17475"/>
    <cellStyle name="Porcentagem 4 2 2 2 4 2 2" xfId="31871"/>
    <cellStyle name="Porcentagem 4 2 2 2 4 2 3" xfId="24193"/>
    <cellStyle name="Porcentagem 4 2 2 2 4 3" xfId="29764"/>
    <cellStyle name="Porcentagem 4 2 2 2 4 4" xfId="22086"/>
    <cellStyle name="Porcentagem 4 2 2 2 5" xfId="16598"/>
    <cellStyle name="Porcentagem 4 2 2 2 5 2" xfId="30995"/>
    <cellStyle name="Porcentagem 4 2 2 2 5 3" xfId="23317"/>
    <cellStyle name="Porcentagem 4 2 2 2 6" xfId="18726"/>
    <cellStyle name="Porcentagem 4 2 2 2 6 2" xfId="33121"/>
    <cellStyle name="Porcentagem 4 2 2 2 6 3" xfId="25443"/>
    <cellStyle name="Porcentagem 4 2 2 2 7" xfId="21198"/>
    <cellStyle name="Porcentagem 4 2 2 2 7 2" xfId="28876"/>
    <cellStyle name="Porcentagem 4 2 2 2 8" xfId="27215"/>
    <cellStyle name="Porcentagem 4 2 2 2 9" xfId="27658"/>
    <cellStyle name="Porcentagem 4 2 2 3" xfId="4195"/>
    <cellStyle name="Porcentagem 4 2 2 3 10" xfId="19928"/>
    <cellStyle name="Porcentagem 4 2 2 3 2" xfId="14904"/>
    <cellStyle name="Porcentagem 4 2 2 3 2 2" xfId="16186"/>
    <cellStyle name="Porcentagem 4 2 2 3 2 2 2" xfId="18300"/>
    <cellStyle name="Porcentagem 4 2 2 3 2 2 2 2" xfId="32696"/>
    <cellStyle name="Porcentagem 4 2 2 3 2 2 2 3" xfId="25018"/>
    <cellStyle name="Porcentagem 4 2 2 3 2 2 3" xfId="19553"/>
    <cellStyle name="Porcentagem 4 2 2 3 2 2 3 2" xfId="33946"/>
    <cellStyle name="Porcentagem 4 2 2 3 2 2 3 3" xfId="26268"/>
    <cellStyle name="Porcentagem 4 2 2 3 2 2 4" xfId="22911"/>
    <cellStyle name="Porcentagem 4 2 2 3 2 2 4 2" xfId="30589"/>
    <cellStyle name="Porcentagem 4 2 2 3 2 2 5" xfId="28483"/>
    <cellStyle name="Porcentagem 4 2 2 3 2 2 6" xfId="20805"/>
    <cellStyle name="Porcentagem 4 2 2 3 2 3" xfId="15545"/>
    <cellStyle name="Porcentagem 4 2 2 3 2 3 2" xfId="17675"/>
    <cellStyle name="Porcentagem 4 2 2 3 2 3 2 2" xfId="32071"/>
    <cellStyle name="Porcentagem 4 2 2 3 2 3 2 3" xfId="24393"/>
    <cellStyle name="Porcentagem 4 2 2 3 2 3 3" xfId="29964"/>
    <cellStyle name="Porcentagem 4 2 2 3 2 3 4" xfId="22286"/>
    <cellStyle name="Porcentagem 4 2 2 3 2 4" xfId="17050"/>
    <cellStyle name="Porcentagem 4 2 2 3 2 4 2" xfId="31446"/>
    <cellStyle name="Porcentagem 4 2 2 3 2 4 3" xfId="23768"/>
    <cellStyle name="Porcentagem 4 2 2 3 2 5" xfId="18928"/>
    <cellStyle name="Porcentagem 4 2 2 3 2 5 2" xfId="33321"/>
    <cellStyle name="Porcentagem 4 2 2 3 2 5 3" xfId="25643"/>
    <cellStyle name="Porcentagem 4 2 2 3 2 6" xfId="21661"/>
    <cellStyle name="Porcentagem 4 2 2 3 2 6 2" xfId="29339"/>
    <cellStyle name="Porcentagem 4 2 2 3 2 7" xfId="27220"/>
    <cellStyle name="Porcentagem 4 2 2 3 2 8" xfId="27858"/>
    <cellStyle name="Porcentagem 4 2 2 3 2 9" xfId="20180"/>
    <cellStyle name="Porcentagem 4 2 2 3 3" xfId="4365"/>
    <cellStyle name="Porcentagem 4 2 2 3 3 2" xfId="15918"/>
    <cellStyle name="Porcentagem 4 2 2 3 3 2 2" xfId="18048"/>
    <cellStyle name="Porcentagem 4 2 2 3 3 2 2 2" xfId="32444"/>
    <cellStyle name="Porcentagem 4 2 2 3 3 2 2 3" xfId="24766"/>
    <cellStyle name="Porcentagem 4 2 2 3 3 2 3" xfId="30337"/>
    <cellStyle name="Porcentagem 4 2 2 3 3 2 4" xfId="22659"/>
    <cellStyle name="Porcentagem 4 2 2 3 3 3" xfId="16809"/>
    <cellStyle name="Porcentagem 4 2 2 3 3 3 2" xfId="31206"/>
    <cellStyle name="Porcentagem 4 2 2 3 3 3 3" xfId="23528"/>
    <cellStyle name="Porcentagem 4 2 2 3 3 4" xfId="19301"/>
    <cellStyle name="Porcentagem 4 2 2 3 3 4 2" xfId="33694"/>
    <cellStyle name="Porcentagem 4 2 2 3 3 4 3" xfId="26016"/>
    <cellStyle name="Porcentagem 4 2 2 3 3 5" xfId="21421"/>
    <cellStyle name="Porcentagem 4 2 2 3 3 5 2" xfId="29099"/>
    <cellStyle name="Porcentagem 4 2 2 3 3 6" xfId="27221"/>
    <cellStyle name="Porcentagem 4 2 2 3 3 7" xfId="28231"/>
    <cellStyle name="Porcentagem 4 2 2 3 3 8" xfId="20553"/>
    <cellStyle name="Porcentagem 4 2 2 3 4" xfId="15291"/>
    <cellStyle name="Porcentagem 4 2 2 3 4 2" xfId="17423"/>
    <cellStyle name="Porcentagem 4 2 2 3 4 2 2" xfId="31819"/>
    <cellStyle name="Porcentagem 4 2 2 3 4 2 3" xfId="24141"/>
    <cellStyle name="Porcentagem 4 2 2 3 4 3" xfId="29712"/>
    <cellStyle name="Porcentagem 4 2 2 3 4 4" xfId="22034"/>
    <cellStyle name="Porcentagem 4 2 2 3 5" xfId="16676"/>
    <cellStyle name="Porcentagem 4 2 2 3 5 2" xfId="31073"/>
    <cellStyle name="Porcentagem 4 2 2 3 5 3" xfId="23395"/>
    <cellStyle name="Porcentagem 4 2 2 3 6" xfId="18674"/>
    <cellStyle name="Porcentagem 4 2 2 3 6 2" xfId="33069"/>
    <cellStyle name="Porcentagem 4 2 2 3 6 3" xfId="25391"/>
    <cellStyle name="Porcentagem 4 2 2 3 7" xfId="21276"/>
    <cellStyle name="Porcentagem 4 2 2 3 7 2" xfId="28954"/>
    <cellStyle name="Porcentagem 4 2 2 3 8" xfId="27219"/>
    <cellStyle name="Porcentagem 4 2 2 3 9" xfId="27606"/>
    <cellStyle name="Porcentagem 4 2 2 4" xfId="4171"/>
    <cellStyle name="Porcentagem 4 2 2 4 2" xfId="15025"/>
    <cellStyle name="Porcentagem 4 2 2 4 2 2" xfId="16307"/>
    <cellStyle name="Porcentagem 4 2 2 4 2 2 2" xfId="18421"/>
    <cellStyle name="Porcentagem 4 2 2 4 2 2 2 2" xfId="32817"/>
    <cellStyle name="Porcentagem 4 2 2 4 2 2 2 3" xfId="25139"/>
    <cellStyle name="Porcentagem 4 2 2 4 2 2 3" xfId="19674"/>
    <cellStyle name="Porcentagem 4 2 2 4 2 2 3 2" xfId="34067"/>
    <cellStyle name="Porcentagem 4 2 2 4 2 2 3 3" xfId="26389"/>
    <cellStyle name="Porcentagem 4 2 2 4 2 2 4" xfId="23032"/>
    <cellStyle name="Porcentagem 4 2 2 4 2 2 4 2" xfId="30710"/>
    <cellStyle name="Porcentagem 4 2 2 4 2 2 5" xfId="28604"/>
    <cellStyle name="Porcentagem 4 2 2 4 2 2 6" xfId="20926"/>
    <cellStyle name="Porcentagem 4 2 2 4 2 3" xfId="15666"/>
    <cellStyle name="Porcentagem 4 2 2 4 2 3 2" xfId="17796"/>
    <cellStyle name="Porcentagem 4 2 2 4 2 3 2 2" xfId="32192"/>
    <cellStyle name="Porcentagem 4 2 2 4 2 3 2 3" xfId="24514"/>
    <cellStyle name="Porcentagem 4 2 2 4 2 3 3" xfId="30085"/>
    <cellStyle name="Porcentagem 4 2 2 4 2 3 4" xfId="22407"/>
    <cellStyle name="Porcentagem 4 2 2 4 2 4" xfId="17171"/>
    <cellStyle name="Porcentagem 4 2 2 4 2 4 2" xfId="31567"/>
    <cellStyle name="Porcentagem 4 2 2 4 2 4 3" xfId="23889"/>
    <cellStyle name="Porcentagem 4 2 2 4 2 5" xfId="19049"/>
    <cellStyle name="Porcentagem 4 2 2 4 2 5 2" xfId="33442"/>
    <cellStyle name="Porcentagem 4 2 2 4 2 5 3" xfId="25764"/>
    <cellStyle name="Porcentagem 4 2 2 4 2 6" xfId="21782"/>
    <cellStyle name="Porcentagem 4 2 2 4 2 6 2" xfId="29460"/>
    <cellStyle name="Porcentagem 4 2 2 4 2 7" xfId="27223"/>
    <cellStyle name="Porcentagem 4 2 2 4 2 8" xfId="27979"/>
    <cellStyle name="Porcentagem 4 2 2 4 2 9" xfId="20301"/>
    <cellStyle name="Porcentagem 4 2 2 4 3" xfId="14037"/>
    <cellStyle name="Porcentagem 4 2 2 4 4" xfId="16652"/>
    <cellStyle name="Porcentagem 4 2 2 4 4 2" xfId="31049"/>
    <cellStyle name="Porcentagem 4 2 2 4 4 3" xfId="23371"/>
    <cellStyle name="Porcentagem 4 2 2 4 5" xfId="21252"/>
    <cellStyle name="Porcentagem 4 2 2 4 5 2" xfId="28930"/>
    <cellStyle name="Porcentagem 4 2 2 4 6" xfId="27222"/>
    <cellStyle name="Porcentagem 4 2 2 5" xfId="14880"/>
    <cellStyle name="Porcentagem 4 2 2 5 2" xfId="16162"/>
    <cellStyle name="Porcentagem 4 2 2 5 2 2" xfId="18276"/>
    <cellStyle name="Porcentagem 4 2 2 5 2 2 2" xfId="32672"/>
    <cellStyle name="Porcentagem 4 2 2 5 2 2 3" xfId="24994"/>
    <cellStyle name="Porcentagem 4 2 2 5 2 3" xfId="19529"/>
    <cellStyle name="Porcentagem 4 2 2 5 2 3 2" xfId="33922"/>
    <cellStyle name="Porcentagem 4 2 2 5 2 3 3" xfId="26244"/>
    <cellStyle name="Porcentagem 4 2 2 5 2 4" xfId="22887"/>
    <cellStyle name="Porcentagem 4 2 2 5 2 4 2" xfId="30565"/>
    <cellStyle name="Porcentagem 4 2 2 5 2 5" xfId="28459"/>
    <cellStyle name="Porcentagem 4 2 2 5 2 6" xfId="20781"/>
    <cellStyle name="Porcentagem 4 2 2 5 3" xfId="15521"/>
    <cellStyle name="Porcentagem 4 2 2 5 3 2" xfId="17651"/>
    <cellStyle name="Porcentagem 4 2 2 5 3 2 2" xfId="32047"/>
    <cellStyle name="Porcentagem 4 2 2 5 3 2 3" xfId="24369"/>
    <cellStyle name="Porcentagem 4 2 2 5 3 3" xfId="29940"/>
    <cellStyle name="Porcentagem 4 2 2 5 3 4" xfId="22262"/>
    <cellStyle name="Porcentagem 4 2 2 5 4" xfId="17026"/>
    <cellStyle name="Porcentagem 4 2 2 5 4 2" xfId="31422"/>
    <cellStyle name="Porcentagem 4 2 2 5 4 3" xfId="23744"/>
    <cellStyle name="Porcentagem 4 2 2 5 5" xfId="18904"/>
    <cellStyle name="Porcentagem 4 2 2 5 5 2" xfId="33297"/>
    <cellStyle name="Porcentagem 4 2 2 5 5 3" xfId="25619"/>
    <cellStyle name="Porcentagem 4 2 2 5 6" xfId="21637"/>
    <cellStyle name="Porcentagem 4 2 2 5 6 2" xfId="29315"/>
    <cellStyle name="Porcentagem 4 2 2 5 7" xfId="27224"/>
    <cellStyle name="Porcentagem 4 2 2 5 8" xfId="27834"/>
    <cellStyle name="Porcentagem 4 2 2 5 9" xfId="20156"/>
    <cellStyle name="Porcentagem 4 2 2 6" xfId="4341"/>
    <cellStyle name="Porcentagem 4 2 2 6 2" xfId="15894"/>
    <cellStyle name="Porcentagem 4 2 2 6 2 2" xfId="18024"/>
    <cellStyle name="Porcentagem 4 2 2 6 2 2 2" xfId="32420"/>
    <cellStyle name="Porcentagem 4 2 2 6 2 2 3" xfId="24742"/>
    <cellStyle name="Porcentagem 4 2 2 6 2 3" xfId="30313"/>
    <cellStyle name="Porcentagem 4 2 2 6 2 4" xfId="22635"/>
    <cellStyle name="Porcentagem 4 2 2 6 3" xfId="16785"/>
    <cellStyle name="Porcentagem 4 2 2 6 3 2" xfId="31182"/>
    <cellStyle name="Porcentagem 4 2 2 6 3 3" xfId="23504"/>
    <cellStyle name="Porcentagem 4 2 2 6 4" xfId="19277"/>
    <cellStyle name="Porcentagem 4 2 2 6 4 2" xfId="33670"/>
    <cellStyle name="Porcentagem 4 2 2 6 4 3" xfId="25992"/>
    <cellStyle name="Porcentagem 4 2 2 6 5" xfId="21397"/>
    <cellStyle name="Porcentagem 4 2 2 6 5 2" xfId="29075"/>
    <cellStyle name="Porcentagem 4 2 2 6 6" xfId="27225"/>
    <cellStyle name="Porcentagem 4 2 2 6 7" xfId="28207"/>
    <cellStyle name="Porcentagem 4 2 2 6 8" xfId="20529"/>
    <cellStyle name="Porcentagem 4 2 2 7" xfId="15267"/>
    <cellStyle name="Porcentagem 4 2 2 7 2" xfId="17399"/>
    <cellStyle name="Porcentagem 4 2 2 7 2 2" xfId="31795"/>
    <cellStyle name="Porcentagem 4 2 2 7 2 3" xfId="24117"/>
    <cellStyle name="Porcentagem 4 2 2 7 3" xfId="29688"/>
    <cellStyle name="Porcentagem 4 2 2 7 4" xfId="22010"/>
    <cellStyle name="Porcentagem 4 2 2 8" xfId="16546"/>
    <cellStyle name="Porcentagem 4 2 2 8 2" xfId="30943"/>
    <cellStyle name="Porcentagem 4 2 2 8 3" xfId="23265"/>
    <cellStyle name="Porcentagem 4 2 2 9" xfId="18650"/>
    <cellStyle name="Porcentagem 4 2 2 9 2" xfId="33045"/>
    <cellStyle name="Porcentagem 4 2 2 9 3" xfId="25367"/>
    <cellStyle name="Porcentagem 4 2 3" xfId="1849"/>
    <cellStyle name="Porcentagem 4 2 3 10" xfId="27226"/>
    <cellStyle name="Porcentagem 4 2 3 11" xfId="27590"/>
    <cellStyle name="Porcentagem 4 2 3 12" xfId="19912"/>
    <cellStyle name="Porcentagem 4 2 3 2" xfId="4041"/>
    <cellStyle name="Porcentagem 4 2 3 2 10" xfId="19988"/>
    <cellStyle name="Porcentagem 4 2 3 2 2" xfId="4270"/>
    <cellStyle name="Porcentagem 4 2 3 2 2 2" xfId="14968"/>
    <cellStyle name="Porcentagem 4 2 3 2 2 2 2" xfId="16250"/>
    <cellStyle name="Porcentagem 4 2 3 2 2 2 2 2" xfId="18364"/>
    <cellStyle name="Porcentagem 4 2 3 2 2 2 2 2 2" xfId="32760"/>
    <cellStyle name="Porcentagem 4 2 3 2 2 2 2 2 3" xfId="25082"/>
    <cellStyle name="Porcentagem 4 2 3 2 2 2 2 3" xfId="30653"/>
    <cellStyle name="Porcentagem 4 2 3 2 2 2 2 4" xfId="22975"/>
    <cellStyle name="Porcentagem 4 2 3 2 2 2 3" xfId="17114"/>
    <cellStyle name="Porcentagem 4 2 3 2 2 2 3 2" xfId="31510"/>
    <cellStyle name="Porcentagem 4 2 3 2 2 2 3 3" xfId="23832"/>
    <cellStyle name="Porcentagem 4 2 3 2 2 2 4" xfId="19617"/>
    <cellStyle name="Porcentagem 4 2 3 2 2 2 4 2" xfId="34010"/>
    <cellStyle name="Porcentagem 4 2 3 2 2 2 4 3" xfId="26332"/>
    <cellStyle name="Porcentagem 4 2 3 2 2 2 5" xfId="21725"/>
    <cellStyle name="Porcentagem 4 2 3 2 2 2 5 2" xfId="29403"/>
    <cellStyle name="Porcentagem 4 2 3 2 2 2 6" xfId="27229"/>
    <cellStyle name="Porcentagem 4 2 3 2 2 2 7" xfId="28547"/>
    <cellStyle name="Porcentagem 4 2 3 2 2 2 8" xfId="20869"/>
    <cellStyle name="Porcentagem 4 2 3 2 2 3" xfId="15609"/>
    <cellStyle name="Porcentagem 4 2 3 2 2 3 2" xfId="17739"/>
    <cellStyle name="Porcentagem 4 2 3 2 2 3 2 2" xfId="32135"/>
    <cellStyle name="Porcentagem 4 2 3 2 2 3 2 3" xfId="24457"/>
    <cellStyle name="Porcentagem 4 2 3 2 2 3 3" xfId="30028"/>
    <cellStyle name="Porcentagem 4 2 3 2 2 3 4" xfId="22350"/>
    <cellStyle name="Porcentagem 4 2 3 2 2 4" xfId="16736"/>
    <cellStyle name="Porcentagem 4 2 3 2 2 4 2" xfId="31133"/>
    <cellStyle name="Porcentagem 4 2 3 2 2 4 3" xfId="23455"/>
    <cellStyle name="Porcentagem 4 2 3 2 2 5" xfId="18992"/>
    <cellStyle name="Porcentagem 4 2 3 2 2 5 2" xfId="33385"/>
    <cellStyle name="Porcentagem 4 2 3 2 2 5 3" xfId="25707"/>
    <cellStyle name="Porcentagem 4 2 3 2 2 6" xfId="21336"/>
    <cellStyle name="Porcentagem 4 2 3 2 2 6 2" xfId="29014"/>
    <cellStyle name="Porcentagem 4 2 3 2 2 7" xfId="27228"/>
    <cellStyle name="Porcentagem 4 2 3 2 2 8" xfId="27922"/>
    <cellStyle name="Porcentagem 4 2 3 2 2 9" xfId="20244"/>
    <cellStyle name="Porcentagem 4 2 3 2 3" xfId="4425"/>
    <cellStyle name="Porcentagem 4 2 3 2 3 2" xfId="15978"/>
    <cellStyle name="Porcentagem 4 2 3 2 3 2 2" xfId="18108"/>
    <cellStyle name="Porcentagem 4 2 3 2 3 2 2 2" xfId="32504"/>
    <cellStyle name="Porcentagem 4 2 3 2 3 2 2 3" xfId="24826"/>
    <cellStyle name="Porcentagem 4 2 3 2 3 2 3" xfId="30397"/>
    <cellStyle name="Porcentagem 4 2 3 2 3 2 4" xfId="22719"/>
    <cellStyle name="Porcentagem 4 2 3 2 3 3" xfId="16869"/>
    <cellStyle name="Porcentagem 4 2 3 2 3 3 2" xfId="31266"/>
    <cellStyle name="Porcentagem 4 2 3 2 3 3 3" xfId="23588"/>
    <cellStyle name="Porcentagem 4 2 3 2 3 4" xfId="19361"/>
    <cellStyle name="Porcentagem 4 2 3 2 3 4 2" xfId="33754"/>
    <cellStyle name="Porcentagem 4 2 3 2 3 4 3" xfId="26076"/>
    <cellStyle name="Porcentagem 4 2 3 2 3 5" xfId="21481"/>
    <cellStyle name="Porcentagem 4 2 3 2 3 5 2" xfId="29159"/>
    <cellStyle name="Porcentagem 4 2 3 2 3 6" xfId="27230"/>
    <cellStyle name="Porcentagem 4 2 3 2 3 7" xfId="28291"/>
    <cellStyle name="Porcentagem 4 2 3 2 3 8" xfId="20613"/>
    <cellStyle name="Porcentagem 4 2 3 2 4" xfId="15351"/>
    <cellStyle name="Porcentagem 4 2 3 2 4 2" xfId="17483"/>
    <cellStyle name="Porcentagem 4 2 3 2 4 2 2" xfId="31879"/>
    <cellStyle name="Porcentagem 4 2 3 2 4 2 3" xfId="24201"/>
    <cellStyle name="Porcentagem 4 2 3 2 4 3" xfId="29772"/>
    <cellStyle name="Porcentagem 4 2 3 2 4 4" xfId="22094"/>
    <cellStyle name="Porcentagem 4 2 3 2 5" xfId="16606"/>
    <cellStyle name="Porcentagem 4 2 3 2 5 2" xfId="31003"/>
    <cellStyle name="Porcentagem 4 2 3 2 5 3" xfId="23325"/>
    <cellStyle name="Porcentagem 4 2 3 2 6" xfId="18734"/>
    <cellStyle name="Porcentagem 4 2 3 2 6 2" xfId="33129"/>
    <cellStyle name="Porcentagem 4 2 3 2 6 3" xfId="25451"/>
    <cellStyle name="Porcentagem 4 2 3 2 7" xfId="21206"/>
    <cellStyle name="Porcentagem 4 2 3 2 7 2" xfId="28884"/>
    <cellStyle name="Porcentagem 4 2 3 2 8" xfId="27227"/>
    <cellStyle name="Porcentagem 4 2 3 2 9" xfId="27666"/>
    <cellStyle name="Porcentagem 4 2 3 3" xfId="4203"/>
    <cellStyle name="Porcentagem 4 2 3 3 10" xfId="19936"/>
    <cellStyle name="Porcentagem 4 2 3 3 2" xfId="14912"/>
    <cellStyle name="Porcentagem 4 2 3 3 2 2" xfId="16194"/>
    <cellStyle name="Porcentagem 4 2 3 3 2 2 2" xfId="18308"/>
    <cellStyle name="Porcentagem 4 2 3 3 2 2 2 2" xfId="32704"/>
    <cellStyle name="Porcentagem 4 2 3 3 2 2 2 3" xfId="25026"/>
    <cellStyle name="Porcentagem 4 2 3 3 2 2 3" xfId="19561"/>
    <cellStyle name="Porcentagem 4 2 3 3 2 2 3 2" xfId="33954"/>
    <cellStyle name="Porcentagem 4 2 3 3 2 2 3 3" xfId="26276"/>
    <cellStyle name="Porcentagem 4 2 3 3 2 2 4" xfId="22919"/>
    <cellStyle name="Porcentagem 4 2 3 3 2 2 4 2" xfId="30597"/>
    <cellStyle name="Porcentagem 4 2 3 3 2 2 5" xfId="28491"/>
    <cellStyle name="Porcentagem 4 2 3 3 2 2 6" xfId="20813"/>
    <cellStyle name="Porcentagem 4 2 3 3 2 3" xfId="15553"/>
    <cellStyle name="Porcentagem 4 2 3 3 2 3 2" xfId="17683"/>
    <cellStyle name="Porcentagem 4 2 3 3 2 3 2 2" xfId="32079"/>
    <cellStyle name="Porcentagem 4 2 3 3 2 3 2 3" xfId="24401"/>
    <cellStyle name="Porcentagem 4 2 3 3 2 3 3" xfId="29972"/>
    <cellStyle name="Porcentagem 4 2 3 3 2 3 4" xfId="22294"/>
    <cellStyle name="Porcentagem 4 2 3 3 2 4" xfId="17058"/>
    <cellStyle name="Porcentagem 4 2 3 3 2 4 2" xfId="31454"/>
    <cellStyle name="Porcentagem 4 2 3 3 2 4 3" xfId="23776"/>
    <cellStyle name="Porcentagem 4 2 3 3 2 5" xfId="18936"/>
    <cellStyle name="Porcentagem 4 2 3 3 2 5 2" xfId="33329"/>
    <cellStyle name="Porcentagem 4 2 3 3 2 5 3" xfId="25651"/>
    <cellStyle name="Porcentagem 4 2 3 3 2 6" xfId="21669"/>
    <cellStyle name="Porcentagem 4 2 3 3 2 6 2" xfId="29347"/>
    <cellStyle name="Porcentagem 4 2 3 3 2 7" xfId="27232"/>
    <cellStyle name="Porcentagem 4 2 3 3 2 8" xfId="27866"/>
    <cellStyle name="Porcentagem 4 2 3 3 2 9" xfId="20188"/>
    <cellStyle name="Porcentagem 4 2 3 3 3" xfId="4373"/>
    <cellStyle name="Porcentagem 4 2 3 3 3 2" xfId="15926"/>
    <cellStyle name="Porcentagem 4 2 3 3 3 2 2" xfId="18056"/>
    <cellStyle name="Porcentagem 4 2 3 3 3 2 2 2" xfId="32452"/>
    <cellStyle name="Porcentagem 4 2 3 3 3 2 2 3" xfId="24774"/>
    <cellStyle name="Porcentagem 4 2 3 3 3 2 3" xfId="30345"/>
    <cellStyle name="Porcentagem 4 2 3 3 3 2 4" xfId="22667"/>
    <cellStyle name="Porcentagem 4 2 3 3 3 3" xfId="16817"/>
    <cellStyle name="Porcentagem 4 2 3 3 3 3 2" xfId="31214"/>
    <cellStyle name="Porcentagem 4 2 3 3 3 3 3" xfId="23536"/>
    <cellStyle name="Porcentagem 4 2 3 3 3 4" xfId="19309"/>
    <cellStyle name="Porcentagem 4 2 3 3 3 4 2" xfId="33702"/>
    <cellStyle name="Porcentagem 4 2 3 3 3 4 3" xfId="26024"/>
    <cellStyle name="Porcentagem 4 2 3 3 3 5" xfId="21429"/>
    <cellStyle name="Porcentagem 4 2 3 3 3 5 2" xfId="29107"/>
    <cellStyle name="Porcentagem 4 2 3 3 3 6" xfId="27233"/>
    <cellStyle name="Porcentagem 4 2 3 3 3 7" xfId="28239"/>
    <cellStyle name="Porcentagem 4 2 3 3 3 8" xfId="20561"/>
    <cellStyle name="Porcentagem 4 2 3 3 4" xfId="15299"/>
    <cellStyle name="Porcentagem 4 2 3 3 4 2" xfId="17431"/>
    <cellStyle name="Porcentagem 4 2 3 3 4 2 2" xfId="31827"/>
    <cellStyle name="Porcentagem 4 2 3 3 4 2 3" xfId="24149"/>
    <cellStyle name="Porcentagem 4 2 3 3 4 3" xfId="29720"/>
    <cellStyle name="Porcentagem 4 2 3 3 4 4" xfId="22042"/>
    <cellStyle name="Porcentagem 4 2 3 3 5" xfId="16684"/>
    <cellStyle name="Porcentagem 4 2 3 3 5 2" xfId="31081"/>
    <cellStyle name="Porcentagem 4 2 3 3 5 3" xfId="23403"/>
    <cellStyle name="Porcentagem 4 2 3 3 6" xfId="18682"/>
    <cellStyle name="Porcentagem 4 2 3 3 6 2" xfId="33077"/>
    <cellStyle name="Porcentagem 4 2 3 3 6 3" xfId="25399"/>
    <cellStyle name="Porcentagem 4 2 3 3 7" xfId="21284"/>
    <cellStyle name="Porcentagem 4 2 3 3 7 2" xfId="28962"/>
    <cellStyle name="Porcentagem 4 2 3 3 8" xfId="27231"/>
    <cellStyle name="Porcentagem 4 2 3 3 9" xfId="27614"/>
    <cellStyle name="Porcentagem 4 2 3 4" xfId="4179"/>
    <cellStyle name="Porcentagem 4 2 3 4 2" xfId="14888"/>
    <cellStyle name="Porcentagem 4 2 3 4 2 2" xfId="16170"/>
    <cellStyle name="Porcentagem 4 2 3 4 2 2 2" xfId="18284"/>
    <cellStyle name="Porcentagem 4 2 3 4 2 2 2 2" xfId="32680"/>
    <cellStyle name="Porcentagem 4 2 3 4 2 2 2 3" xfId="25002"/>
    <cellStyle name="Porcentagem 4 2 3 4 2 2 3" xfId="30573"/>
    <cellStyle name="Porcentagem 4 2 3 4 2 2 4" xfId="22895"/>
    <cellStyle name="Porcentagem 4 2 3 4 2 3" xfId="17034"/>
    <cellStyle name="Porcentagem 4 2 3 4 2 3 2" xfId="31430"/>
    <cellStyle name="Porcentagem 4 2 3 4 2 3 3" xfId="23752"/>
    <cellStyle name="Porcentagem 4 2 3 4 2 4" xfId="19537"/>
    <cellStyle name="Porcentagem 4 2 3 4 2 4 2" xfId="33930"/>
    <cellStyle name="Porcentagem 4 2 3 4 2 4 3" xfId="26252"/>
    <cellStyle name="Porcentagem 4 2 3 4 2 5" xfId="21645"/>
    <cellStyle name="Porcentagem 4 2 3 4 2 5 2" xfId="29323"/>
    <cellStyle name="Porcentagem 4 2 3 4 2 6" xfId="27235"/>
    <cellStyle name="Porcentagem 4 2 3 4 2 7" xfId="28467"/>
    <cellStyle name="Porcentagem 4 2 3 4 2 8" xfId="20789"/>
    <cellStyle name="Porcentagem 4 2 3 4 3" xfId="15529"/>
    <cellStyle name="Porcentagem 4 2 3 4 3 2" xfId="17659"/>
    <cellStyle name="Porcentagem 4 2 3 4 3 2 2" xfId="32055"/>
    <cellStyle name="Porcentagem 4 2 3 4 3 2 3" xfId="24377"/>
    <cellStyle name="Porcentagem 4 2 3 4 3 3" xfId="29948"/>
    <cellStyle name="Porcentagem 4 2 3 4 3 4" xfId="22270"/>
    <cellStyle name="Porcentagem 4 2 3 4 4" xfId="16660"/>
    <cellStyle name="Porcentagem 4 2 3 4 4 2" xfId="31057"/>
    <cellStyle name="Porcentagem 4 2 3 4 4 3" xfId="23379"/>
    <cellStyle name="Porcentagem 4 2 3 4 5" xfId="18912"/>
    <cellStyle name="Porcentagem 4 2 3 4 5 2" xfId="33305"/>
    <cellStyle name="Porcentagem 4 2 3 4 5 3" xfId="25627"/>
    <cellStyle name="Porcentagem 4 2 3 4 6" xfId="21260"/>
    <cellStyle name="Porcentagem 4 2 3 4 6 2" xfId="28938"/>
    <cellStyle name="Porcentagem 4 2 3 4 7" xfId="27234"/>
    <cellStyle name="Porcentagem 4 2 3 4 8" xfId="27842"/>
    <cellStyle name="Porcentagem 4 2 3 4 9" xfId="20164"/>
    <cellStyle name="Porcentagem 4 2 3 5" xfId="4349"/>
    <cellStyle name="Porcentagem 4 2 3 5 2" xfId="15902"/>
    <cellStyle name="Porcentagem 4 2 3 5 2 2" xfId="18032"/>
    <cellStyle name="Porcentagem 4 2 3 5 2 2 2" xfId="32428"/>
    <cellStyle name="Porcentagem 4 2 3 5 2 2 3" xfId="24750"/>
    <cellStyle name="Porcentagem 4 2 3 5 2 3" xfId="30321"/>
    <cellStyle name="Porcentagem 4 2 3 5 2 4" xfId="22643"/>
    <cellStyle name="Porcentagem 4 2 3 5 3" xfId="16793"/>
    <cellStyle name="Porcentagem 4 2 3 5 3 2" xfId="31190"/>
    <cellStyle name="Porcentagem 4 2 3 5 3 3" xfId="23512"/>
    <cellStyle name="Porcentagem 4 2 3 5 4" xfId="19285"/>
    <cellStyle name="Porcentagem 4 2 3 5 4 2" xfId="33678"/>
    <cellStyle name="Porcentagem 4 2 3 5 4 3" xfId="26000"/>
    <cellStyle name="Porcentagem 4 2 3 5 5" xfId="21405"/>
    <cellStyle name="Porcentagem 4 2 3 5 5 2" xfId="29083"/>
    <cellStyle name="Porcentagem 4 2 3 5 6" xfId="27236"/>
    <cellStyle name="Porcentagem 4 2 3 5 7" xfId="28215"/>
    <cellStyle name="Porcentagem 4 2 3 5 8" xfId="20537"/>
    <cellStyle name="Porcentagem 4 2 3 6" xfId="15275"/>
    <cellStyle name="Porcentagem 4 2 3 6 2" xfId="17407"/>
    <cellStyle name="Porcentagem 4 2 3 6 2 2" xfId="31803"/>
    <cellStyle name="Porcentagem 4 2 3 6 2 3" xfId="24125"/>
    <cellStyle name="Porcentagem 4 2 3 6 3" xfId="29696"/>
    <cellStyle name="Porcentagem 4 2 3 6 4" xfId="22018"/>
    <cellStyle name="Porcentagem 4 2 3 7" xfId="16554"/>
    <cellStyle name="Porcentagem 4 2 3 7 2" xfId="30951"/>
    <cellStyle name="Porcentagem 4 2 3 7 3" xfId="23273"/>
    <cellStyle name="Porcentagem 4 2 3 8" xfId="18658"/>
    <cellStyle name="Porcentagem 4 2 3 8 2" xfId="33053"/>
    <cellStyle name="Porcentagem 4 2 3 8 3" xfId="25375"/>
    <cellStyle name="Porcentagem 4 2 3 9" xfId="21154"/>
    <cellStyle name="Porcentagem 4 2 3 9 2" xfId="28832"/>
    <cellStyle name="Porcentagem 4 2 4" xfId="4025"/>
    <cellStyle name="Porcentagem 4 2 4 10" xfId="27574"/>
    <cellStyle name="Porcentagem 4 2 4 11" xfId="19896"/>
    <cellStyle name="Porcentagem 4 2 4 2" xfId="4254"/>
    <cellStyle name="Porcentagem 4 2 4 2 10" xfId="19972"/>
    <cellStyle name="Porcentagem 4 2 4 2 2" xfId="14952"/>
    <cellStyle name="Porcentagem 4 2 4 2 2 2" xfId="16234"/>
    <cellStyle name="Porcentagem 4 2 4 2 2 2 2" xfId="18348"/>
    <cellStyle name="Porcentagem 4 2 4 2 2 2 2 2" xfId="32744"/>
    <cellStyle name="Porcentagem 4 2 4 2 2 2 2 3" xfId="25066"/>
    <cellStyle name="Porcentagem 4 2 4 2 2 2 3" xfId="19601"/>
    <cellStyle name="Porcentagem 4 2 4 2 2 2 3 2" xfId="33994"/>
    <cellStyle name="Porcentagem 4 2 4 2 2 2 3 3" xfId="26316"/>
    <cellStyle name="Porcentagem 4 2 4 2 2 2 4" xfId="22959"/>
    <cellStyle name="Porcentagem 4 2 4 2 2 2 4 2" xfId="30637"/>
    <cellStyle name="Porcentagem 4 2 4 2 2 2 5" xfId="28531"/>
    <cellStyle name="Porcentagem 4 2 4 2 2 2 6" xfId="20853"/>
    <cellStyle name="Porcentagem 4 2 4 2 2 3" xfId="15593"/>
    <cellStyle name="Porcentagem 4 2 4 2 2 3 2" xfId="17723"/>
    <cellStyle name="Porcentagem 4 2 4 2 2 3 2 2" xfId="32119"/>
    <cellStyle name="Porcentagem 4 2 4 2 2 3 2 3" xfId="24441"/>
    <cellStyle name="Porcentagem 4 2 4 2 2 3 3" xfId="30012"/>
    <cellStyle name="Porcentagem 4 2 4 2 2 3 4" xfId="22334"/>
    <cellStyle name="Porcentagem 4 2 4 2 2 4" xfId="17098"/>
    <cellStyle name="Porcentagem 4 2 4 2 2 4 2" xfId="31494"/>
    <cellStyle name="Porcentagem 4 2 4 2 2 4 3" xfId="23816"/>
    <cellStyle name="Porcentagem 4 2 4 2 2 5" xfId="18976"/>
    <cellStyle name="Porcentagem 4 2 4 2 2 5 2" xfId="33369"/>
    <cellStyle name="Porcentagem 4 2 4 2 2 5 3" xfId="25691"/>
    <cellStyle name="Porcentagem 4 2 4 2 2 6" xfId="21709"/>
    <cellStyle name="Porcentagem 4 2 4 2 2 6 2" xfId="29387"/>
    <cellStyle name="Porcentagem 4 2 4 2 2 7" xfId="27239"/>
    <cellStyle name="Porcentagem 4 2 4 2 2 8" xfId="27906"/>
    <cellStyle name="Porcentagem 4 2 4 2 2 9" xfId="20228"/>
    <cellStyle name="Porcentagem 4 2 4 2 3" xfId="4409"/>
    <cellStyle name="Porcentagem 4 2 4 2 3 2" xfId="15962"/>
    <cellStyle name="Porcentagem 4 2 4 2 3 2 2" xfId="18092"/>
    <cellStyle name="Porcentagem 4 2 4 2 3 2 2 2" xfId="32488"/>
    <cellStyle name="Porcentagem 4 2 4 2 3 2 2 3" xfId="24810"/>
    <cellStyle name="Porcentagem 4 2 4 2 3 2 3" xfId="30381"/>
    <cellStyle name="Porcentagem 4 2 4 2 3 2 4" xfId="22703"/>
    <cellStyle name="Porcentagem 4 2 4 2 3 3" xfId="16853"/>
    <cellStyle name="Porcentagem 4 2 4 2 3 3 2" xfId="31250"/>
    <cellStyle name="Porcentagem 4 2 4 2 3 3 3" xfId="23572"/>
    <cellStyle name="Porcentagem 4 2 4 2 3 4" xfId="19345"/>
    <cellStyle name="Porcentagem 4 2 4 2 3 4 2" xfId="33738"/>
    <cellStyle name="Porcentagem 4 2 4 2 3 4 3" xfId="26060"/>
    <cellStyle name="Porcentagem 4 2 4 2 3 5" xfId="21465"/>
    <cellStyle name="Porcentagem 4 2 4 2 3 5 2" xfId="29143"/>
    <cellStyle name="Porcentagem 4 2 4 2 3 6" xfId="27240"/>
    <cellStyle name="Porcentagem 4 2 4 2 3 7" xfId="28275"/>
    <cellStyle name="Porcentagem 4 2 4 2 3 8" xfId="20597"/>
    <cellStyle name="Porcentagem 4 2 4 2 4" xfId="15335"/>
    <cellStyle name="Porcentagem 4 2 4 2 4 2" xfId="17467"/>
    <cellStyle name="Porcentagem 4 2 4 2 4 2 2" xfId="31863"/>
    <cellStyle name="Porcentagem 4 2 4 2 4 2 3" xfId="24185"/>
    <cellStyle name="Porcentagem 4 2 4 2 4 3" xfId="29756"/>
    <cellStyle name="Porcentagem 4 2 4 2 4 4" xfId="22078"/>
    <cellStyle name="Porcentagem 4 2 4 2 5" xfId="16720"/>
    <cellStyle name="Porcentagem 4 2 4 2 5 2" xfId="31117"/>
    <cellStyle name="Porcentagem 4 2 4 2 5 3" xfId="23439"/>
    <cellStyle name="Porcentagem 4 2 4 2 6" xfId="18718"/>
    <cellStyle name="Porcentagem 4 2 4 2 6 2" xfId="33113"/>
    <cellStyle name="Porcentagem 4 2 4 2 6 3" xfId="25435"/>
    <cellStyle name="Porcentagem 4 2 4 2 7" xfId="21320"/>
    <cellStyle name="Porcentagem 4 2 4 2 7 2" xfId="28998"/>
    <cellStyle name="Porcentagem 4 2 4 2 8" xfId="27238"/>
    <cellStyle name="Porcentagem 4 2 4 2 9" xfId="27650"/>
    <cellStyle name="Porcentagem 4 2 4 3" xfId="4163"/>
    <cellStyle name="Porcentagem 4 2 4 3 2" xfId="14872"/>
    <cellStyle name="Porcentagem 4 2 4 3 2 2" xfId="16154"/>
    <cellStyle name="Porcentagem 4 2 4 3 2 2 2" xfId="18268"/>
    <cellStyle name="Porcentagem 4 2 4 3 2 2 2 2" xfId="32664"/>
    <cellStyle name="Porcentagem 4 2 4 3 2 2 2 3" xfId="24986"/>
    <cellStyle name="Porcentagem 4 2 4 3 2 2 3" xfId="30557"/>
    <cellStyle name="Porcentagem 4 2 4 3 2 2 4" xfId="22879"/>
    <cellStyle name="Porcentagem 4 2 4 3 2 3" xfId="17018"/>
    <cellStyle name="Porcentagem 4 2 4 3 2 3 2" xfId="31414"/>
    <cellStyle name="Porcentagem 4 2 4 3 2 3 3" xfId="23736"/>
    <cellStyle name="Porcentagem 4 2 4 3 2 4" xfId="19521"/>
    <cellStyle name="Porcentagem 4 2 4 3 2 4 2" xfId="33914"/>
    <cellStyle name="Porcentagem 4 2 4 3 2 4 3" xfId="26236"/>
    <cellStyle name="Porcentagem 4 2 4 3 2 5" xfId="21629"/>
    <cellStyle name="Porcentagem 4 2 4 3 2 5 2" xfId="29307"/>
    <cellStyle name="Porcentagem 4 2 4 3 2 6" xfId="27242"/>
    <cellStyle name="Porcentagem 4 2 4 3 2 7" xfId="28451"/>
    <cellStyle name="Porcentagem 4 2 4 3 2 8" xfId="20773"/>
    <cellStyle name="Porcentagem 4 2 4 3 3" xfId="15513"/>
    <cellStyle name="Porcentagem 4 2 4 3 3 2" xfId="17643"/>
    <cellStyle name="Porcentagem 4 2 4 3 3 2 2" xfId="32039"/>
    <cellStyle name="Porcentagem 4 2 4 3 3 2 3" xfId="24361"/>
    <cellStyle name="Porcentagem 4 2 4 3 3 3" xfId="29932"/>
    <cellStyle name="Porcentagem 4 2 4 3 3 4" xfId="22254"/>
    <cellStyle name="Porcentagem 4 2 4 3 4" xfId="16644"/>
    <cellStyle name="Porcentagem 4 2 4 3 4 2" xfId="31041"/>
    <cellStyle name="Porcentagem 4 2 4 3 4 3" xfId="23363"/>
    <cellStyle name="Porcentagem 4 2 4 3 5" xfId="18896"/>
    <cellStyle name="Porcentagem 4 2 4 3 5 2" xfId="33289"/>
    <cellStyle name="Porcentagem 4 2 4 3 5 3" xfId="25611"/>
    <cellStyle name="Porcentagem 4 2 4 3 6" xfId="21244"/>
    <cellStyle name="Porcentagem 4 2 4 3 6 2" xfId="28922"/>
    <cellStyle name="Porcentagem 4 2 4 3 7" xfId="27241"/>
    <cellStyle name="Porcentagem 4 2 4 3 8" xfId="27826"/>
    <cellStyle name="Porcentagem 4 2 4 3 9" xfId="20148"/>
    <cellStyle name="Porcentagem 4 2 4 4" xfId="4333"/>
    <cellStyle name="Porcentagem 4 2 4 4 2" xfId="15886"/>
    <cellStyle name="Porcentagem 4 2 4 4 2 2" xfId="18016"/>
    <cellStyle name="Porcentagem 4 2 4 4 2 2 2" xfId="32412"/>
    <cellStyle name="Porcentagem 4 2 4 4 2 2 3" xfId="24734"/>
    <cellStyle name="Porcentagem 4 2 4 4 2 3" xfId="30305"/>
    <cellStyle name="Porcentagem 4 2 4 4 2 4" xfId="22627"/>
    <cellStyle name="Porcentagem 4 2 4 4 3" xfId="16777"/>
    <cellStyle name="Porcentagem 4 2 4 4 3 2" xfId="31174"/>
    <cellStyle name="Porcentagem 4 2 4 4 3 3" xfId="23496"/>
    <cellStyle name="Porcentagem 4 2 4 4 4" xfId="19269"/>
    <cellStyle name="Porcentagem 4 2 4 4 4 2" xfId="33662"/>
    <cellStyle name="Porcentagem 4 2 4 4 4 3" xfId="25984"/>
    <cellStyle name="Porcentagem 4 2 4 4 5" xfId="21389"/>
    <cellStyle name="Porcentagem 4 2 4 4 5 2" xfId="29067"/>
    <cellStyle name="Porcentagem 4 2 4 4 6" xfId="27243"/>
    <cellStyle name="Porcentagem 4 2 4 4 7" xfId="28199"/>
    <cellStyle name="Porcentagem 4 2 4 4 8" xfId="20521"/>
    <cellStyle name="Porcentagem 4 2 4 5" xfId="15259"/>
    <cellStyle name="Porcentagem 4 2 4 5 2" xfId="17391"/>
    <cellStyle name="Porcentagem 4 2 4 5 2 2" xfId="31787"/>
    <cellStyle name="Porcentagem 4 2 4 5 2 3" xfId="24109"/>
    <cellStyle name="Porcentagem 4 2 4 5 3" xfId="29680"/>
    <cellStyle name="Porcentagem 4 2 4 5 4" xfId="22002"/>
    <cellStyle name="Porcentagem 4 2 4 6" xfId="16590"/>
    <cellStyle name="Porcentagem 4 2 4 6 2" xfId="30987"/>
    <cellStyle name="Porcentagem 4 2 4 6 3" xfId="23309"/>
    <cellStyle name="Porcentagem 4 2 4 7" xfId="18642"/>
    <cellStyle name="Porcentagem 4 2 4 7 2" xfId="33037"/>
    <cellStyle name="Porcentagem 4 2 4 7 3" xfId="25359"/>
    <cellStyle name="Porcentagem 4 2 4 8" xfId="21190"/>
    <cellStyle name="Porcentagem 4 2 4 8 2" xfId="28868"/>
    <cellStyle name="Porcentagem 4 2 4 9" xfId="27237"/>
    <cellStyle name="Porcentagem 4 2 5" xfId="4007"/>
    <cellStyle name="Porcentagem 4 2 5 10" xfId="19966"/>
    <cellStyle name="Porcentagem 4 2 5 2" xfId="4248"/>
    <cellStyle name="Porcentagem 4 2 5 2 2" xfId="14946"/>
    <cellStyle name="Porcentagem 4 2 5 2 2 2" xfId="16228"/>
    <cellStyle name="Porcentagem 4 2 5 2 2 2 2" xfId="18342"/>
    <cellStyle name="Porcentagem 4 2 5 2 2 2 2 2" xfId="32738"/>
    <cellStyle name="Porcentagem 4 2 5 2 2 2 2 3" xfId="25060"/>
    <cellStyle name="Porcentagem 4 2 5 2 2 2 3" xfId="30631"/>
    <cellStyle name="Porcentagem 4 2 5 2 2 2 4" xfId="22953"/>
    <cellStyle name="Porcentagem 4 2 5 2 2 3" xfId="17092"/>
    <cellStyle name="Porcentagem 4 2 5 2 2 3 2" xfId="31488"/>
    <cellStyle name="Porcentagem 4 2 5 2 2 3 3" xfId="23810"/>
    <cellStyle name="Porcentagem 4 2 5 2 2 4" xfId="19595"/>
    <cellStyle name="Porcentagem 4 2 5 2 2 4 2" xfId="33988"/>
    <cellStyle name="Porcentagem 4 2 5 2 2 4 3" xfId="26310"/>
    <cellStyle name="Porcentagem 4 2 5 2 2 5" xfId="21703"/>
    <cellStyle name="Porcentagem 4 2 5 2 2 5 2" xfId="29381"/>
    <cellStyle name="Porcentagem 4 2 5 2 2 6" xfId="27246"/>
    <cellStyle name="Porcentagem 4 2 5 2 2 7" xfId="28525"/>
    <cellStyle name="Porcentagem 4 2 5 2 2 8" xfId="20847"/>
    <cellStyle name="Porcentagem 4 2 5 2 3" xfId="15587"/>
    <cellStyle name="Porcentagem 4 2 5 2 3 2" xfId="17717"/>
    <cellStyle name="Porcentagem 4 2 5 2 3 2 2" xfId="32113"/>
    <cellStyle name="Porcentagem 4 2 5 2 3 2 3" xfId="24435"/>
    <cellStyle name="Porcentagem 4 2 5 2 3 3" xfId="30006"/>
    <cellStyle name="Porcentagem 4 2 5 2 3 4" xfId="22328"/>
    <cellStyle name="Porcentagem 4 2 5 2 4" xfId="16714"/>
    <cellStyle name="Porcentagem 4 2 5 2 4 2" xfId="31111"/>
    <cellStyle name="Porcentagem 4 2 5 2 4 3" xfId="23433"/>
    <cellStyle name="Porcentagem 4 2 5 2 5" xfId="18970"/>
    <cellStyle name="Porcentagem 4 2 5 2 5 2" xfId="33363"/>
    <cellStyle name="Porcentagem 4 2 5 2 5 3" xfId="25685"/>
    <cellStyle name="Porcentagem 4 2 5 2 6" xfId="21314"/>
    <cellStyle name="Porcentagem 4 2 5 2 6 2" xfId="28992"/>
    <cellStyle name="Porcentagem 4 2 5 2 7" xfId="27245"/>
    <cellStyle name="Porcentagem 4 2 5 2 8" xfId="27900"/>
    <cellStyle name="Porcentagem 4 2 5 2 9" xfId="20222"/>
    <cellStyle name="Porcentagem 4 2 5 3" xfId="4403"/>
    <cellStyle name="Porcentagem 4 2 5 3 2" xfId="15956"/>
    <cellStyle name="Porcentagem 4 2 5 3 2 2" xfId="18086"/>
    <cellStyle name="Porcentagem 4 2 5 3 2 2 2" xfId="32482"/>
    <cellStyle name="Porcentagem 4 2 5 3 2 2 3" xfId="24804"/>
    <cellStyle name="Porcentagem 4 2 5 3 2 3" xfId="30375"/>
    <cellStyle name="Porcentagem 4 2 5 3 2 4" xfId="22697"/>
    <cellStyle name="Porcentagem 4 2 5 3 3" xfId="16847"/>
    <cellStyle name="Porcentagem 4 2 5 3 3 2" xfId="31244"/>
    <cellStyle name="Porcentagem 4 2 5 3 3 3" xfId="23566"/>
    <cellStyle name="Porcentagem 4 2 5 3 4" xfId="19339"/>
    <cellStyle name="Porcentagem 4 2 5 3 4 2" xfId="33732"/>
    <cellStyle name="Porcentagem 4 2 5 3 4 3" xfId="26054"/>
    <cellStyle name="Porcentagem 4 2 5 3 5" xfId="21459"/>
    <cellStyle name="Porcentagem 4 2 5 3 5 2" xfId="29137"/>
    <cellStyle name="Porcentagem 4 2 5 3 6" xfId="27247"/>
    <cellStyle name="Porcentagem 4 2 5 3 7" xfId="28269"/>
    <cellStyle name="Porcentagem 4 2 5 3 8" xfId="20591"/>
    <cellStyle name="Porcentagem 4 2 5 4" xfId="15329"/>
    <cellStyle name="Porcentagem 4 2 5 4 2" xfId="17461"/>
    <cellStyle name="Porcentagem 4 2 5 4 2 2" xfId="31857"/>
    <cellStyle name="Porcentagem 4 2 5 4 2 3" xfId="24179"/>
    <cellStyle name="Porcentagem 4 2 5 4 3" xfId="29750"/>
    <cellStyle name="Porcentagem 4 2 5 4 4" xfId="22072"/>
    <cellStyle name="Porcentagem 4 2 5 5" xfId="16584"/>
    <cellStyle name="Porcentagem 4 2 5 5 2" xfId="30981"/>
    <cellStyle name="Porcentagem 4 2 5 5 3" xfId="23303"/>
    <cellStyle name="Porcentagem 4 2 5 6" xfId="18712"/>
    <cellStyle name="Porcentagem 4 2 5 6 2" xfId="33107"/>
    <cellStyle name="Porcentagem 4 2 5 6 3" xfId="25429"/>
    <cellStyle name="Porcentagem 4 2 5 7" xfId="21184"/>
    <cellStyle name="Porcentagem 4 2 5 7 2" xfId="28862"/>
    <cellStyle name="Porcentagem 4 2 5 8" xfId="27244"/>
    <cellStyle name="Porcentagem 4 2 5 9" xfId="27644"/>
    <cellStyle name="Porcentagem 4 2 6" xfId="4187"/>
    <cellStyle name="Porcentagem 4 2 6 10" xfId="19920"/>
    <cellStyle name="Porcentagem 4 2 6 2" xfId="14896"/>
    <cellStyle name="Porcentagem 4 2 6 2 2" xfId="16178"/>
    <cellStyle name="Porcentagem 4 2 6 2 2 2" xfId="18292"/>
    <cellStyle name="Porcentagem 4 2 6 2 2 2 2" xfId="32688"/>
    <cellStyle name="Porcentagem 4 2 6 2 2 2 3" xfId="25010"/>
    <cellStyle name="Porcentagem 4 2 6 2 2 3" xfId="19545"/>
    <cellStyle name="Porcentagem 4 2 6 2 2 3 2" xfId="33938"/>
    <cellStyle name="Porcentagem 4 2 6 2 2 3 3" xfId="26260"/>
    <cellStyle name="Porcentagem 4 2 6 2 2 4" xfId="22903"/>
    <cellStyle name="Porcentagem 4 2 6 2 2 4 2" xfId="30581"/>
    <cellStyle name="Porcentagem 4 2 6 2 2 5" xfId="28475"/>
    <cellStyle name="Porcentagem 4 2 6 2 2 6" xfId="20797"/>
    <cellStyle name="Porcentagem 4 2 6 2 3" xfId="15537"/>
    <cellStyle name="Porcentagem 4 2 6 2 3 2" xfId="17667"/>
    <cellStyle name="Porcentagem 4 2 6 2 3 2 2" xfId="32063"/>
    <cellStyle name="Porcentagem 4 2 6 2 3 2 3" xfId="24385"/>
    <cellStyle name="Porcentagem 4 2 6 2 3 3" xfId="29956"/>
    <cellStyle name="Porcentagem 4 2 6 2 3 4" xfId="22278"/>
    <cellStyle name="Porcentagem 4 2 6 2 4" xfId="17042"/>
    <cellStyle name="Porcentagem 4 2 6 2 4 2" xfId="31438"/>
    <cellStyle name="Porcentagem 4 2 6 2 4 3" xfId="23760"/>
    <cellStyle name="Porcentagem 4 2 6 2 5" xfId="18920"/>
    <cellStyle name="Porcentagem 4 2 6 2 5 2" xfId="33313"/>
    <cellStyle name="Porcentagem 4 2 6 2 5 3" xfId="25635"/>
    <cellStyle name="Porcentagem 4 2 6 2 6" xfId="21653"/>
    <cellStyle name="Porcentagem 4 2 6 2 6 2" xfId="29331"/>
    <cellStyle name="Porcentagem 4 2 6 2 7" xfId="27249"/>
    <cellStyle name="Porcentagem 4 2 6 2 8" xfId="27850"/>
    <cellStyle name="Porcentagem 4 2 6 2 9" xfId="20172"/>
    <cellStyle name="Porcentagem 4 2 6 3" xfId="4357"/>
    <cellStyle name="Porcentagem 4 2 6 3 2" xfId="15910"/>
    <cellStyle name="Porcentagem 4 2 6 3 2 2" xfId="18040"/>
    <cellStyle name="Porcentagem 4 2 6 3 2 2 2" xfId="32436"/>
    <cellStyle name="Porcentagem 4 2 6 3 2 2 3" xfId="24758"/>
    <cellStyle name="Porcentagem 4 2 6 3 2 3" xfId="30329"/>
    <cellStyle name="Porcentagem 4 2 6 3 2 4" xfId="22651"/>
    <cellStyle name="Porcentagem 4 2 6 3 3" xfId="16801"/>
    <cellStyle name="Porcentagem 4 2 6 3 3 2" xfId="31198"/>
    <cellStyle name="Porcentagem 4 2 6 3 3 3" xfId="23520"/>
    <cellStyle name="Porcentagem 4 2 6 3 4" xfId="19293"/>
    <cellStyle name="Porcentagem 4 2 6 3 4 2" xfId="33686"/>
    <cellStyle name="Porcentagem 4 2 6 3 4 3" xfId="26008"/>
    <cellStyle name="Porcentagem 4 2 6 3 5" xfId="21413"/>
    <cellStyle name="Porcentagem 4 2 6 3 5 2" xfId="29091"/>
    <cellStyle name="Porcentagem 4 2 6 3 6" xfId="27250"/>
    <cellStyle name="Porcentagem 4 2 6 3 7" xfId="28223"/>
    <cellStyle name="Porcentagem 4 2 6 3 8" xfId="20545"/>
    <cellStyle name="Porcentagem 4 2 6 4" xfId="15283"/>
    <cellStyle name="Porcentagem 4 2 6 4 2" xfId="17415"/>
    <cellStyle name="Porcentagem 4 2 6 4 2 2" xfId="31811"/>
    <cellStyle name="Porcentagem 4 2 6 4 2 3" xfId="24133"/>
    <cellStyle name="Porcentagem 4 2 6 4 3" xfId="29704"/>
    <cellStyle name="Porcentagem 4 2 6 4 4" xfId="22026"/>
    <cellStyle name="Porcentagem 4 2 6 5" xfId="16668"/>
    <cellStyle name="Porcentagem 4 2 6 5 2" xfId="31065"/>
    <cellStyle name="Porcentagem 4 2 6 5 3" xfId="23387"/>
    <cellStyle name="Porcentagem 4 2 6 6" xfId="18666"/>
    <cellStyle name="Porcentagem 4 2 6 6 2" xfId="33061"/>
    <cellStyle name="Porcentagem 4 2 6 6 3" xfId="25383"/>
    <cellStyle name="Porcentagem 4 2 6 7" xfId="21268"/>
    <cellStyle name="Porcentagem 4 2 6 7 2" xfId="28946"/>
    <cellStyle name="Porcentagem 4 2 6 8" xfId="27248"/>
    <cellStyle name="Porcentagem 4 2 6 9" xfId="27598"/>
    <cellStyle name="Porcentagem 4 2 7" xfId="4157"/>
    <cellStyle name="Porcentagem 4 2 7 2" xfId="15134"/>
    <cellStyle name="Porcentagem 4 2 7 2 2" xfId="16415"/>
    <cellStyle name="Porcentagem 4 2 7 2 2 2" xfId="18529"/>
    <cellStyle name="Porcentagem 4 2 7 2 2 2 2" xfId="32925"/>
    <cellStyle name="Porcentagem 4 2 7 2 2 2 3" xfId="25247"/>
    <cellStyle name="Porcentagem 4 2 7 2 2 3" xfId="19782"/>
    <cellStyle name="Porcentagem 4 2 7 2 2 3 2" xfId="34175"/>
    <cellStyle name="Porcentagem 4 2 7 2 2 3 3" xfId="26497"/>
    <cellStyle name="Porcentagem 4 2 7 2 2 4" xfId="23140"/>
    <cellStyle name="Porcentagem 4 2 7 2 2 4 2" xfId="30818"/>
    <cellStyle name="Porcentagem 4 2 7 2 2 5" xfId="28712"/>
    <cellStyle name="Porcentagem 4 2 7 2 2 6" xfId="21034"/>
    <cellStyle name="Porcentagem 4 2 7 2 3" xfId="15774"/>
    <cellStyle name="Porcentagem 4 2 7 2 3 2" xfId="17904"/>
    <cellStyle name="Porcentagem 4 2 7 2 3 2 2" xfId="32300"/>
    <cellStyle name="Porcentagem 4 2 7 2 3 2 3" xfId="24622"/>
    <cellStyle name="Porcentagem 4 2 7 2 3 3" xfId="30193"/>
    <cellStyle name="Porcentagem 4 2 7 2 3 4" xfId="22515"/>
    <cellStyle name="Porcentagem 4 2 7 2 4" xfId="17279"/>
    <cellStyle name="Porcentagem 4 2 7 2 4 2" xfId="31675"/>
    <cellStyle name="Porcentagem 4 2 7 2 4 3" xfId="23997"/>
    <cellStyle name="Porcentagem 4 2 7 2 5" xfId="19157"/>
    <cellStyle name="Porcentagem 4 2 7 2 5 2" xfId="33550"/>
    <cellStyle name="Porcentagem 4 2 7 2 5 3" xfId="25872"/>
    <cellStyle name="Porcentagem 4 2 7 2 6" xfId="21890"/>
    <cellStyle name="Porcentagem 4 2 7 2 6 2" xfId="29568"/>
    <cellStyle name="Porcentagem 4 2 7 2 7" xfId="27252"/>
    <cellStyle name="Porcentagem 4 2 7 2 8" xfId="28087"/>
    <cellStyle name="Porcentagem 4 2 7 2 9" xfId="20409"/>
    <cellStyle name="Porcentagem 4 2 7 3" xfId="8628"/>
    <cellStyle name="Porcentagem 4 2 7 4" xfId="16638"/>
    <cellStyle name="Porcentagem 4 2 7 4 2" xfId="31035"/>
    <cellStyle name="Porcentagem 4 2 7 4 3" xfId="23357"/>
    <cellStyle name="Porcentagem 4 2 7 5" xfId="21238"/>
    <cellStyle name="Porcentagem 4 2 7 5 2" xfId="28916"/>
    <cellStyle name="Porcentagem 4 2 7 6" xfId="27251"/>
    <cellStyle name="Porcentagem 4 2 8" xfId="14866"/>
    <cellStyle name="Porcentagem 4 2 8 2" xfId="16148"/>
    <cellStyle name="Porcentagem 4 2 8 2 2" xfId="18262"/>
    <cellStyle name="Porcentagem 4 2 8 2 2 2" xfId="32658"/>
    <cellStyle name="Porcentagem 4 2 8 2 2 3" xfId="24980"/>
    <cellStyle name="Porcentagem 4 2 8 2 3" xfId="19515"/>
    <cellStyle name="Porcentagem 4 2 8 2 3 2" xfId="33908"/>
    <cellStyle name="Porcentagem 4 2 8 2 3 3" xfId="26230"/>
    <cellStyle name="Porcentagem 4 2 8 2 4" xfId="22873"/>
    <cellStyle name="Porcentagem 4 2 8 2 4 2" xfId="30551"/>
    <cellStyle name="Porcentagem 4 2 8 2 5" xfId="28445"/>
    <cellStyle name="Porcentagem 4 2 8 2 6" xfId="20767"/>
    <cellStyle name="Porcentagem 4 2 8 3" xfId="15507"/>
    <cellStyle name="Porcentagem 4 2 8 3 2" xfId="17637"/>
    <cellStyle name="Porcentagem 4 2 8 3 2 2" xfId="32033"/>
    <cellStyle name="Porcentagem 4 2 8 3 2 3" xfId="24355"/>
    <cellStyle name="Porcentagem 4 2 8 3 3" xfId="29926"/>
    <cellStyle name="Porcentagem 4 2 8 3 4" xfId="22248"/>
    <cellStyle name="Porcentagem 4 2 8 4" xfId="17012"/>
    <cellStyle name="Porcentagem 4 2 8 4 2" xfId="31408"/>
    <cellStyle name="Porcentagem 4 2 8 4 3" xfId="23730"/>
    <cellStyle name="Porcentagem 4 2 8 5" xfId="18890"/>
    <cellStyle name="Porcentagem 4 2 8 5 2" xfId="33283"/>
    <cellStyle name="Porcentagem 4 2 8 5 3" xfId="25605"/>
    <cellStyle name="Porcentagem 4 2 8 6" xfId="21623"/>
    <cellStyle name="Porcentagem 4 2 8 6 2" xfId="29301"/>
    <cellStyle name="Porcentagem 4 2 8 7" xfId="27253"/>
    <cellStyle name="Porcentagem 4 2 8 8" xfId="27820"/>
    <cellStyle name="Porcentagem 4 2 8 9" xfId="20142"/>
    <cellStyle name="Porcentagem 4 2 9" xfId="4327"/>
    <cellStyle name="Porcentagem 4 2 9 2" xfId="15880"/>
    <cellStyle name="Porcentagem 4 2 9 2 2" xfId="18010"/>
    <cellStyle name="Porcentagem 4 2 9 2 2 2" xfId="32406"/>
    <cellStyle name="Porcentagem 4 2 9 2 2 3" xfId="24728"/>
    <cellStyle name="Porcentagem 4 2 9 2 3" xfId="30299"/>
    <cellStyle name="Porcentagem 4 2 9 2 4" xfId="22621"/>
    <cellStyle name="Porcentagem 4 2 9 3" xfId="16771"/>
    <cellStyle name="Porcentagem 4 2 9 3 2" xfId="31168"/>
    <cellStyle name="Porcentagem 4 2 9 3 3" xfId="23490"/>
    <cellStyle name="Porcentagem 4 2 9 4" xfId="19263"/>
    <cellStyle name="Porcentagem 4 2 9 4 2" xfId="33656"/>
    <cellStyle name="Porcentagem 4 2 9 4 3" xfId="25978"/>
    <cellStyle name="Porcentagem 4 2 9 5" xfId="21383"/>
    <cellStyle name="Porcentagem 4 2 9 5 2" xfId="29061"/>
    <cellStyle name="Porcentagem 4 2 9 6" xfId="27254"/>
    <cellStyle name="Porcentagem 4 2 9 7" xfId="28193"/>
    <cellStyle name="Porcentagem 4 2 9 8" xfId="20515"/>
    <cellStyle name="Porcentagem 4 3" xfId="1836"/>
    <cellStyle name="Porcentagem 4 3 10" xfId="27255"/>
    <cellStyle name="Porcentagem 4 3 11" xfId="27577"/>
    <cellStyle name="Porcentagem 4 3 12" xfId="19899"/>
    <cellStyle name="Porcentagem 4 3 2" xfId="4028"/>
    <cellStyle name="Porcentagem 4 3 2 10" xfId="19975"/>
    <cellStyle name="Porcentagem 4 3 2 2" xfId="4257"/>
    <cellStyle name="Porcentagem 4 3 2 2 2" xfId="14955"/>
    <cellStyle name="Porcentagem 4 3 2 2 2 2" xfId="16237"/>
    <cellStyle name="Porcentagem 4 3 2 2 2 2 2" xfId="18351"/>
    <cellStyle name="Porcentagem 4 3 2 2 2 2 2 2" xfId="32747"/>
    <cellStyle name="Porcentagem 4 3 2 2 2 2 2 3" xfId="25069"/>
    <cellStyle name="Porcentagem 4 3 2 2 2 2 3" xfId="30640"/>
    <cellStyle name="Porcentagem 4 3 2 2 2 2 4" xfId="22962"/>
    <cellStyle name="Porcentagem 4 3 2 2 2 3" xfId="17101"/>
    <cellStyle name="Porcentagem 4 3 2 2 2 3 2" xfId="31497"/>
    <cellStyle name="Porcentagem 4 3 2 2 2 3 3" xfId="23819"/>
    <cellStyle name="Porcentagem 4 3 2 2 2 4" xfId="19604"/>
    <cellStyle name="Porcentagem 4 3 2 2 2 4 2" xfId="33997"/>
    <cellStyle name="Porcentagem 4 3 2 2 2 4 3" xfId="26319"/>
    <cellStyle name="Porcentagem 4 3 2 2 2 5" xfId="21712"/>
    <cellStyle name="Porcentagem 4 3 2 2 2 5 2" xfId="29390"/>
    <cellStyle name="Porcentagem 4 3 2 2 2 6" xfId="27258"/>
    <cellStyle name="Porcentagem 4 3 2 2 2 7" xfId="28534"/>
    <cellStyle name="Porcentagem 4 3 2 2 2 8" xfId="20856"/>
    <cellStyle name="Porcentagem 4 3 2 2 3" xfId="15596"/>
    <cellStyle name="Porcentagem 4 3 2 2 3 2" xfId="17726"/>
    <cellStyle name="Porcentagem 4 3 2 2 3 2 2" xfId="32122"/>
    <cellStyle name="Porcentagem 4 3 2 2 3 2 3" xfId="24444"/>
    <cellStyle name="Porcentagem 4 3 2 2 3 3" xfId="30015"/>
    <cellStyle name="Porcentagem 4 3 2 2 3 4" xfId="22337"/>
    <cellStyle name="Porcentagem 4 3 2 2 4" xfId="16723"/>
    <cellStyle name="Porcentagem 4 3 2 2 4 2" xfId="31120"/>
    <cellStyle name="Porcentagem 4 3 2 2 4 3" xfId="23442"/>
    <cellStyle name="Porcentagem 4 3 2 2 5" xfId="18979"/>
    <cellStyle name="Porcentagem 4 3 2 2 5 2" xfId="33372"/>
    <cellStyle name="Porcentagem 4 3 2 2 5 3" xfId="25694"/>
    <cellStyle name="Porcentagem 4 3 2 2 6" xfId="21323"/>
    <cellStyle name="Porcentagem 4 3 2 2 6 2" xfId="29001"/>
    <cellStyle name="Porcentagem 4 3 2 2 7" xfId="27257"/>
    <cellStyle name="Porcentagem 4 3 2 2 8" xfId="27909"/>
    <cellStyle name="Porcentagem 4 3 2 2 9" xfId="20231"/>
    <cellStyle name="Porcentagem 4 3 2 3" xfId="4412"/>
    <cellStyle name="Porcentagem 4 3 2 3 2" xfId="15965"/>
    <cellStyle name="Porcentagem 4 3 2 3 2 2" xfId="18095"/>
    <cellStyle name="Porcentagem 4 3 2 3 2 2 2" xfId="32491"/>
    <cellStyle name="Porcentagem 4 3 2 3 2 2 3" xfId="24813"/>
    <cellStyle name="Porcentagem 4 3 2 3 2 3" xfId="30384"/>
    <cellStyle name="Porcentagem 4 3 2 3 2 4" xfId="22706"/>
    <cellStyle name="Porcentagem 4 3 2 3 3" xfId="16856"/>
    <cellStyle name="Porcentagem 4 3 2 3 3 2" xfId="31253"/>
    <cellStyle name="Porcentagem 4 3 2 3 3 3" xfId="23575"/>
    <cellStyle name="Porcentagem 4 3 2 3 4" xfId="19348"/>
    <cellStyle name="Porcentagem 4 3 2 3 4 2" xfId="33741"/>
    <cellStyle name="Porcentagem 4 3 2 3 4 3" xfId="26063"/>
    <cellStyle name="Porcentagem 4 3 2 3 5" xfId="21468"/>
    <cellStyle name="Porcentagem 4 3 2 3 5 2" xfId="29146"/>
    <cellStyle name="Porcentagem 4 3 2 3 6" xfId="27259"/>
    <cellStyle name="Porcentagem 4 3 2 3 7" xfId="28278"/>
    <cellStyle name="Porcentagem 4 3 2 3 8" xfId="20600"/>
    <cellStyle name="Porcentagem 4 3 2 4" xfId="15338"/>
    <cellStyle name="Porcentagem 4 3 2 4 2" xfId="17470"/>
    <cellStyle name="Porcentagem 4 3 2 4 2 2" xfId="31866"/>
    <cellStyle name="Porcentagem 4 3 2 4 2 3" xfId="24188"/>
    <cellStyle name="Porcentagem 4 3 2 4 3" xfId="29759"/>
    <cellStyle name="Porcentagem 4 3 2 4 4" xfId="22081"/>
    <cellStyle name="Porcentagem 4 3 2 5" xfId="16593"/>
    <cellStyle name="Porcentagem 4 3 2 5 2" xfId="30990"/>
    <cellStyle name="Porcentagem 4 3 2 5 3" xfId="23312"/>
    <cellStyle name="Porcentagem 4 3 2 6" xfId="18721"/>
    <cellStyle name="Porcentagem 4 3 2 6 2" xfId="33116"/>
    <cellStyle name="Porcentagem 4 3 2 6 3" xfId="25438"/>
    <cellStyle name="Porcentagem 4 3 2 7" xfId="21193"/>
    <cellStyle name="Porcentagem 4 3 2 7 2" xfId="28871"/>
    <cellStyle name="Porcentagem 4 3 2 8" xfId="27256"/>
    <cellStyle name="Porcentagem 4 3 2 9" xfId="27653"/>
    <cellStyle name="Porcentagem 4 3 3" xfId="4190"/>
    <cellStyle name="Porcentagem 4 3 3 10" xfId="19923"/>
    <cellStyle name="Porcentagem 4 3 3 2" xfId="14899"/>
    <cellStyle name="Porcentagem 4 3 3 2 2" xfId="16181"/>
    <cellStyle name="Porcentagem 4 3 3 2 2 2" xfId="18295"/>
    <cellStyle name="Porcentagem 4 3 3 2 2 2 2" xfId="32691"/>
    <cellStyle name="Porcentagem 4 3 3 2 2 2 3" xfId="25013"/>
    <cellStyle name="Porcentagem 4 3 3 2 2 3" xfId="19548"/>
    <cellStyle name="Porcentagem 4 3 3 2 2 3 2" xfId="33941"/>
    <cellStyle name="Porcentagem 4 3 3 2 2 3 3" xfId="26263"/>
    <cellStyle name="Porcentagem 4 3 3 2 2 4" xfId="22906"/>
    <cellStyle name="Porcentagem 4 3 3 2 2 4 2" xfId="30584"/>
    <cellStyle name="Porcentagem 4 3 3 2 2 5" xfId="28478"/>
    <cellStyle name="Porcentagem 4 3 3 2 2 6" xfId="20800"/>
    <cellStyle name="Porcentagem 4 3 3 2 3" xfId="15540"/>
    <cellStyle name="Porcentagem 4 3 3 2 3 2" xfId="17670"/>
    <cellStyle name="Porcentagem 4 3 3 2 3 2 2" xfId="32066"/>
    <cellStyle name="Porcentagem 4 3 3 2 3 2 3" xfId="24388"/>
    <cellStyle name="Porcentagem 4 3 3 2 3 3" xfId="29959"/>
    <cellStyle name="Porcentagem 4 3 3 2 3 4" xfId="22281"/>
    <cellStyle name="Porcentagem 4 3 3 2 4" xfId="17045"/>
    <cellStyle name="Porcentagem 4 3 3 2 4 2" xfId="31441"/>
    <cellStyle name="Porcentagem 4 3 3 2 4 3" xfId="23763"/>
    <cellStyle name="Porcentagem 4 3 3 2 5" xfId="18923"/>
    <cellStyle name="Porcentagem 4 3 3 2 5 2" xfId="33316"/>
    <cellStyle name="Porcentagem 4 3 3 2 5 3" xfId="25638"/>
    <cellStyle name="Porcentagem 4 3 3 2 6" xfId="21656"/>
    <cellStyle name="Porcentagem 4 3 3 2 6 2" xfId="29334"/>
    <cellStyle name="Porcentagem 4 3 3 2 7" xfId="27261"/>
    <cellStyle name="Porcentagem 4 3 3 2 8" xfId="27853"/>
    <cellStyle name="Porcentagem 4 3 3 2 9" xfId="20175"/>
    <cellStyle name="Porcentagem 4 3 3 3" xfId="4360"/>
    <cellStyle name="Porcentagem 4 3 3 3 2" xfId="15913"/>
    <cellStyle name="Porcentagem 4 3 3 3 2 2" xfId="18043"/>
    <cellStyle name="Porcentagem 4 3 3 3 2 2 2" xfId="32439"/>
    <cellStyle name="Porcentagem 4 3 3 3 2 2 3" xfId="24761"/>
    <cellStyle name="Porcentagem 4 3 3 3 2 3" xfId="30332"/>
    <cellStyle name="Porcentagem 4 3 3 3 2 4" xfId="22654"/>
    <cellStyle name="Porcentagem 4 3 3 3 3" xfId="16804"/>
    <cellStyle name="Porcentagem 4 3 3 3 3 2" xfId="31201"/>
    <cellStyle name="Porcentagem 4 3 3 3 3 3" xfId="23523"/>
    <cellStyle name="Porcentagem 4 3 3 3 4" xfId="19296"/>
    <cellStyle name="Porcentagem 4 3 3 3 4 2" xfId="33689"/>
    <cellStyle name="Porcentagem 4 3 3 3 4 3" xfId="26011"/>
    <cellStyle name="Porcentagem 4 3 3 3 5" xfId="21416"/>
    <cellStyle name="Porcentagem 4 3 3 3 5 2" xfId="29094"/>
    <cellStyle name="Porcentagem 4 3 3 3 6" xfId="27262"/>
    <cellStyle name="Porcentagem 4 3 3 3 7" xfId="28226"/>
    <cellStyle name="Porcentagem 4 3 3 3 8" xfId="20548"/>
    <cellStyle name="Porcentagem 4 3 3 4" xfId="15286"/>
    <cellStyle name="Porcentagem 4 3 3 4 2" xfId="17418"/>
    <cellStyle name="Porcentagem 4 3 3 4 2 2" xfId="31814"/>
    <cellStyle name="Porcentagem 4 3 3 4 2 3" xfId="24136"/>
    <cellStyle name="Porcentagem 4 3 3 4 3" xfId="29707"/>
    <cellStyle name="Porcentagem 4 3 3 4 4" xfId="22029"/>
    <cellStyle name="Porcentagem 4 3 3 5" xfId="16671"/>
    <cellStyle name="Porcentagem 4 3 3 5 2" xfId="31068"/>
    <cellStyle name="Porcentagem 4 3 3 5 3" xfId="23390"/>
    <cellStyle name="Porcentagem 4 3 3 6" xfId="18669"/>
    <cellStyle name="Porcentagem 4 3 3 6 2" xfId="33064"/>
    <cellStyle name="Porcentagem 4 3 3 6 3" xfId="25386"/>
    <cellStyle name="Porcentagem 4 3 3 7" xfId="21271"/>
    <cellStyle name="Porcentagem 4 3 3 7 2" xfId="28949"/>
    <cellStyle name="Porcentagem 4 3 3 8" xfId="27260"/>
    <cellStyle name="Porcentagem 4 3 3 9" xfId="27601"/>
    <cellStyle name="Porcentagem 4 3 4" xfId="4166"/>
    <cellStyle name="Porcentagem 4 3 4 2" xfId="14875"/>
    <cellStyle name="Porcentagem 4 3 4 2 2" xfId="16157"/>
    <cellStyle name="Porcentagem 4 3 4 2 2 2" xfId="18271"/>
    <cellStyle name="Porcentagem 4 3 4 2 2 2 2" xfId="32667"/>
    <cellStyle name="Porcentagem 4 3 4 2 2 2 3" xfId="24989"/>
    <cellStyle name="Porcentagem 4 3 4 2 2 3" xfId="30560"/>
    <cellStyle name="Porcentagem 4 3 4 2 2 4" xfId="22882"/>
    <cellStyle name="Porcentagem 4 3 4 2 3" xfId="17021"/>
    <cellStyle name="Porcentagem 4 3 4 2 3 2" xfId="31417"/>
    <cellStyle name="Porcentagem 4 3 4 2 3 3" xfId="23739"/>
    <cellStyle name="Porcentagem 4 3 4 2 4" xfId="19524"/>
    <cellStyle name="Porcentagem 4 3 4 2 4 2" xfId="33917"/>
    <cellStyle name="Porcentagem 4 3 4 2 4 3" xfId="26239"/>
    <cellStyle name="Porcentagem 4 3 4 2 5" xfId="21632"/>
    <cellStyle name="Porcentagem 4 3 4 2 5 2" xfId="29310"/>
    <cellStyle name="Porcentagem 4 3 4 2 6" xfId="27264"/>
    <cellStyle name="Porcentagem 4 3 4 2 7" xfId="28454"/>
    <cellStyle name="Porcentagem 4 3 4 2 8" xfId="20776"/>
    <cellStyle name="Porcentagem 4 3 4 3" xfId="15516"/>
    <cellStyle name="Porcentagem 4 3 4 3 2" xfId="17646"/>
    <cellStyle name="Porcentagem 4 3 4 3 2 2" xfId="32042"/>
    <cellStyle name="Porcentagem 4 3 4 3 2 3" xfId="24364"/>
    <cellStyle name="Porcentagem 4 3 4 3 3" xfId="29935"/>
    <cellStyle name="Porcentagem 4 3 4 3 4" xfId="22257"/>
    <cellStyle name="Porcentagem 4 3 4 4" xfId="16647"/>
    <cellStyle name="Porcentagem 4 3 4 4 2" xfId="31044"/>
    <cellStyle name="Porcentagem 4 3 4 4 3" xfId="23366"/>
    <cellStyle name="Porcentagem 4 3 4 5" xfId="18899"/>
    <cellStyle name="Porcentagem 4 3 4 5 2" xfId="33292"/>
    <cellStyle name="Porcentagem 4 3 4 5 3" xfId="25614"/>
    <cellStyle name="Porcentagem 4 3 4 6" xfId="21247"/>
    <cellStyle name="Porcentagem 4 3 4 6 2" xfId="28925"/>
    <cellStyle name="Porcentagem 4 3 4 7" xfId="27263"/>
    <cellStyle name="Porcentagem 4 3 4 8" xfId="27829"/>
    <cellStyle name="Porcentagem 4 3 4 9" xfId="20151"/>
    <cellStyle name="Porcentagem 4 3 5" xfId="4336"/>
    <cellStyle name="Porcentagem 4 3 5 2" xfId="15889"/>
    <cellStyle name="Porcentagem 4 3 5 2 2" xfId="18019"/>
    <cellStyle name="Porcentagem 4 3 5 2 2 2" xfId="32415"/>
    <cellStyle name="Porcentagem 4 3 5 2 2 3" xfId="24737"/>
    <cellStyle name="Porcentagem 4 3 5 2 3" xfId="30308"/>
    <cellStyle name="Porcentagem 4 3 5 2 4" xfId="22630"/>
    <cellStyle name="Porcentagem 4 3 5 3" xfId="16780"/>
    <cellStyle name="Porcentagem 4 3 5 3 2" xfId="31177"/>
    <cellStyle name="Porcentagem 4 3 5 3 3" xfId="23499"/>
    <cellStyle name="Porcentagem 4 3 5 4" xfId="19272"/>
    <cellStyle name="Porcentagem 4 3 5 4 2" xfId="33665"/>
    <cellStyle name="Porcentagem 4 3 5 4 3" xfId="25987"/>
    <cellStyle name="Porcentagem 4 3 5 5" xfId="21392"/>
    <cellStyle name="Porcentagem 4 3 5 5 2" xfId="29070"/>
    <cellStyle name="Porcentagem 4 3 5 6" xfId="27265"/>
    <cellStyle name="Porcentagem 4 3 5 7" xfId="28202"/>
    <cellStyle name="Porcentagem 4 3 5 8" xfId="20524"/>
    <cellStyle name="Porcentagem 4 3 6" xfId="15262"/>
    <cellStyle name="Porcentagem 4 3 6 2" xfId="17394"/>
    <cellStyle name="Porcentagem 4 3 6 2 2" xfId="31790"/>
    <cellStyle name="Porcentagem 4 3 6 2 3" xfId="24112"/>
    <cellStyle name="Porcentagem 4 3 6 3" xfId="29683"/>
    <cellStyle name="Porcentagem 4 3 6 4" xfId="22005"/>
    <cellStyle name="Porcentagem 4 3 7" xfId="16541"/>
    <cellStyle name="Porcentagem 4 3 7 2" xfId="30938"/>
    <cellStyle name="Porcentagem 4 3 7 3" xfId="23260"/>
    <cellStyle name="Porcentagem 4 3 8" xfId="18645"/>
    <cellStyle name="Porcentagem 4 3 8 2" xfId="33040"/>
    <cellStyle name="Porcentagem 4 3 8 3" xfId="25362"/>
    <cellStyle name="Porcentagem 4 3 9" xfId="21141"/>
    <cellStyle name="Porcentagem 4 3 9 2" xfId="28819"/>
    <cellStyle name="Porcentagem 4 4" xfId="1844"/>
    <cellStyle name="Porcentagem 4 4 10" xfId="27266"/>
    <cellStyle name="Porcentagem 4 4 11" xfId="27585"/>
    <cellStyle name="Porcentagem 4 4 12" xfId="19907"/>
    <cellStyle name="Porcentagem 4 4 2" xfId="4036"/>
    <cellStyle name="Porcentagem 4 4 2 10" xfId="19983"/>
    <cellStyle name="Porcentagem 4 4 2 2" xfId="4265"/>
    <cellStyle name="Porcentagem 4 4 2 2 2" xfId="14963"/>
    <cellStyle name="Porcentagem 4 4 2 2 2 2" xfId="16245"/>
    <cellStyle name="Porcentagem 4 4 2 2 2 2 2" xfId="18359"/>
    <cellStyle name="Porcentagem 4 4 2 2 2 2 2 2" xfId="32755"/>
    <cellStyle name="Porcentagem 4 4 2 2 2 2 2 3" xfId="25077"/>
    <cellStyle name="Porcentagem 4 4 2 2 2 2 3" xfId="30648"/>
    <cellStyle name="Porcentagem 4 4 2 2 2 2 4" xfId="22970"/>
    <cellStyle name="Porcentagem 4 4 2 2 2 3" xfId="17109"/>
    <cellStyle name="Porcentagem 4 4 2 2 2 3 2" xfId="31505"/>
    <cellStyle name="Porcentagem 4 4 2 2 2 3 3" xfId="23827"/>
    <cellStyle name="Porcentagem 4 4 2 2 2 4" xfId="19612"/>
    <cellStyle name="Porcentagem 4 4 2 2 2 4 2" xfId="34005"/>
    <cellStyle name="Porcentagem 4 4 2 2 2 4 3" xfId="26327"/>
    <cellStyle name="Porcentagem 4 4 2 2 2 5" xfId="21720"/>
    <cellStyle name="Porcentagem 4 4 2 2 2 5 2" xfId="29398"/>
    <cellStyle name="Porcentagem 4 4 2 2 2 6" xfId="27269"/>
    <cellStyle name="Porcentagem 4 4 2 2 2 7" xfId="28542"/>
    <cellStyle name="Porcentagem 4 4 2 2 2 8" xfId="20864"/>
    <cellStyle name="Porcentagem 4 4 2 2 3" xfId="15604"/>
    <cellStyle name="Porcentagem 4 4 2 2 3 2" xfId="17734"/>
    <cellStyle name="Porcentagem 4 4 2 2 3 2 2" xfId="32130"/>
    <cellStyle name="Porcentagem 4 4 2 2 3 2 3" xfId="24452"/>
    <cellStyle name="Porcentagem 4 4 2 2 3 3" xfId="30023"/>
    <cellStyle name="Porcentagem 4 4 2 2 3 4" xfId="22345"/>
    <cellStyle name="Porcentagem 4 4 2 2 4" xfId="16731"/>
    <cellStyle name="Porcentagem 4 4 2 2 4 2" xfId="31128"/>
    <cellStyle name="Porcentagem 4 4 2 2 4 3" xfId="23450"/>
    <cellStyle name="Porcentagem 4 4 2 2 5" xfId="18987"/>
    <cellStyle name="Porcentagem 4 4 2 2 5 2" xfId="33380"/>
    <cellStyle name="Porcentagem 4 4 2 2 5 3" xfId="25702"/>
    <cellStyle name="Porcentagem 4 4 2 2 6" xfId="21331"/>
    <cellStyle name="Porcentagem 4 4 2 2 6 2" xfId="29009"/>
    <cellStyle name="Porcentagem 4 4 2 2 7" xfId="27268"/>
    <cellStyle name="Porcentagem 4 4 2 2 8" xfId="27917"/>
    <cellStyle name="Porcentagem 4 4 2 2 9" xfId="20239"/>
    <cellStyle name="Porcentagem 4 4 2 3" xfId="4420"/>
    <cellStyle name="Porcentagem 4 4 2 3 2" xfId="15973"/>
    <cellStyle name="Porcentagem 4 4 2 3 2 2" xfId="18103"/>
    <cellStyle name="Porcentagem 4 4 2 3 2 2 2" xfId="32499"/>
    <cellStyle name="Porcentagem 4 4 2 3 2 2 3" xfId="24821"/>
    <cellStyle name="Porcentagem 4 4 2 3 2 3" xfId="30392"/>
    <cellStyle name="Porcentagem 4 4 2 3 2 4" xfId="22714"/>
    <cellStyle name="Porcentagem 4 4 2 3 3" xfId="16864"/>
    <cellStyle name="Porcentagem 4 4 2 3 3 2" xfId="31261"/>
    <cellStyle name="Porcentagem 4 4 2 3 3 3" xfId="23583"/>
    <cellStyle name="Porcentagem 4 4 2 3 4" xfId="19356"/>
    <cellStyle name="Porcentagem 4 4 2 3 4 2" xfId="33749"/>
    <cellStyle name="Porcentagem 4 4 2 3 4 3" xfId="26071"/>
    <cellStyle name="Porcentagem 4 4 2 3 5" xfId="21476"/>
    <cellStyle name="Porcentagem 4 4 2 3 5 2" xfId="29154"/>
    <cellStyle name="Porcentagem 4 4 2 3 6" xfId="27270"/>
    <cellStyle name="Porcentagem 4 4 2 3 7" xfId="28286"/>
    <cellStyle name="Porcentagem 4 4 2 3 8" xfId="20608"/>
    <cellStyle name="Porcentagem 4 4 2 4" xfId="15346"/>
    <cellStyle name="Porcentagem 4 4 2 4 2" xfId="17478"/>
    <cellStyle name="Porcentagem 4 4 2 4 2 2" xfId="31874"/>
    <cellStyle name="Porcentagem 4 4 2 4 2 3" xfId="24196"/>
    <cellStyle name="Porcentagem 4 4 2 4 3" xfId="29767"/>
    <cellStyle name="Porcentagem 4 4 2 4 4" xfId="22089"/>
    <cellStyle name="Porcentagem 4 4 2 5" xfId="16601"/>
    <cellStyle name="Porcentagem 4 4 2 5 2" xfId="30998"/>
    <cellStyle name="Porcentagem 4 4 2 5 3" xfId="23320"/>
    <cellStyle name="Porcentagem 4 4 2 6" xfId="18729"/>
    <cellStyle name="Porcentagem 4 4 2 6 2" xfId="33124"/>
    <cellStyle name="Porcentagem 4 4 2 6 3" xfId="25446"/>
    <cellStyle name="Porcentagem 4 4 2 7" xfId="21201"/>
    <cellStyle name="Porcentagem 4 4 2 7 2" xfId="28879"/>
    <cellStyle name="Porcentagem 4 4 2 8" xfId="27267"/>
    <cellStyle name="Porcentagem 4 4 2 9" xfId="27661"/>
    <cellStyle name="Porcentagem 4 4 3" xfId="4198"/>
    <cellStyle name="Porcentagem 4 4 3 10" xfId="19931"/>
    <cellStyle name="Porcentagem 4 4 3 2" xfId="14907"/>
    <cellStyle name="Porcentagem 4 4 3 2 2" xfId="16189"/>
    <cellStyle name="Porcentagem 4 4 3 2 2 2" xfId="18303"/>
    <cellStyle name="Porcentagem 4 4 3 2 2 2 2" xfId="32699"/>
    <cellStyle name="Porcentagem 4 4 3 2 2 2 3" xfId="25021"/>
    <cellStyle name="Porcentagem 4 4 3 2 2 3" xfId="19556"/>
    <cellStyle name="Porcentagem 4 4 3 2 2 3 2" xfId="33949"/>
    <cellStyle name="Porcentagem 4 4 3 2 2 3 3" xfId="26271"/>
    <cellStyle name="Porcentagem 4 4 3 2 2 4" xfId="22914"/>
    <cellStyle name="Porcentagem 4 4 3 2 2 4 2" xfId="30592"/>
    <cellStyle name="Porcentagem 4 4 3 2 2 5" xfId="28486"/>
    <cellStyle name="Porcentagem 4 4 3 2 2 6" xfId="20808"/>
    <cellStyle name="Porcentagem 4 4 3 2 3" xfId="15548"/>
    <cellStyle name="Porcentagem 4 4 3 2 3 2" xfId="17678"/>
    <cellStyle name="Porcentagem 4 4 3 2 3 2 2" xfId="32074"/>
    <cellStyle name="Porcentagem 4 4 3 2 3 2 3" xfId="24396"/>
    <cellStyle name="Porcentagem 4 4 3 2 3 3" xfId="29967"/>
    <cellStyle name="Porcentagem 4 4 3 2 3 4" xfId="22289"/>
    <cellStyle name="Porcentagem 4 4 3 2 4" xfId="17053"/>
    <cellStyle name="Porcentagem 4 4 3 2 4 2" xfId="31449"/>
    <cellStyle name="Porcentagem 4 4 3 2 4 3" xfId="23771"/>
    <cellStyle name="Porcentagem 4 4 3 2 5" xfId="18931"/>
    <cellStyle name="Porcentagem 4 4 3 2 5 2" xfId="33324"/>
    <cellStyle name="Porcentagem 4 4 3 2 5 3" xfId="25646"/>
    <cellStyle name="Porcentagem 4 4 3 2 6" xfId="21664"/>
    <cellStyle name="Porcentagem 4 4 3 2 6 2" xfId="29342"/>
    <cellStyle name="Porcentagem 4 4 3 2 7" xfId="27272"/>
    <cellStyle name="Porcentagem 4 4 3 2 8" xfId="27861"/>
    <cellStyle name="Porcentagem 4 4 3 2 9" xfId="20183"/>
    <cellStyle name="Porcentagem 4 4 3 3" xfId="4368"/>
    <cellStyle name="Porcentagem 4 4 3 3 2" xfId="15921"/>
    <cellStyle name="Porcentagem 4 4 3 3 2 2" xfId="18051"/>
    <cellStyle name="Porcentagem 4 4 3 3 2 2 2" xfId="32447"/>
    <cellStyle name="Porcentagem 4 4 3 3 2 2 3" xfId="24769"/>
    <cellStyle name="Porcentagem 4 4 3 3 2 3" xfId="30340"/>
    <cellStyle name="Porcentagem 4 4 3 3 2 4" xfId="22662"/>
    <cellStyle name="Porcentagem 4 4 3 3 3" xfId="16812"/>
    <cellStyle name="Porcentagem 4 4 3 3 3 2" xfId="31209"/>
    <cellStyle name="Porcentagem 4 4 3 3 3 3" xfId="23531"/>
    <cellStyle name="Porcentagem 4 4 3 3 4" xfId="19304"/>
    <cellStyle name="Porcentagem 4 4 3 3 4 2" xfId="33697"/>
    <cellStyle name="Porcentagem 4 4 3 3 4 3" xfId="26019"/>
    <cellStyle name="Porcentagem 4 4 3 3 5" xfId="21424"/>
    <cellStyle name="Porcentagem 4 4 3 3 5 2" xfId="29102"/>
    <cellStyle name="Porcentagem 4 4 3 3 6" xfId="27273"/>
    <cellStyle name="Porcentagem 4 4 3 3 7" xfId="28234"/>
    <cellStyle name="Porcentagem 4 4 3 3 8" xfId="20556"/>
    <cellStyle name="Porcentagem 4 4 3 4" xfId="15294"/>
    <cellStyle name="Porcentagem 4 4 3 4 2" xfId="17426"/>
    <cellStyle name="Porcentagem 4 4 3 4 2 2" xfId="31822"/>
    <cellStyle name="Porcentagem 4 4 3 4 2 3" xfId="24144"/>
    <cellStyle name="Porcentagem 4 4 3 4 3" xfId="29715"/>
    <cellStyle name="Porcentagem 4 4 3 4 4" xfId="22037"/>
    <cellStyle name="Porcentagem 4 4 3 5" xfId="16679"/>
    <cellStyle name="Porcentagem 4 4 3 5 2" xfId="31076"/>
    <cellStyle name="Porcentagem 4 4 3 5 3" xfId="23398"/>
    <cellStyle name="Porcentagem 4 4 3 6" xfId="18677"/>
    <cellStyle name="Porcentagem 4 4 3 6 2" xfId="33072"/>
    <cellStyle name="Porcentagem 4 4 3 6 3" xfId="25394"/>
    <cellStyle name="Porcentagem 4 4 3 7" xfId="21279"/>
    <cellStyle name="Porcentagem 4 4 3 7 2" xfId="28957"/>
    <cellStyle name="Porcentagem 4 4 3 8" xfId="27271"/>
    <cellStyle name="Porcentagem 4 4 3 9" xfId="27609"/>
    <cellStyle name="Porcentagem 4 4 4" xfId="4174"/>
    <cellStyle name="Porcentagem 4 4 4 2" xfId="14883"/>
    <cellStyle name="Porcentagem 4 4 4 2 2" xfId="16165"/>
    <cellStyle name="Porcentagem 4 4 4 2 2 2" xfId="18279"/>
    <cellStyle name="Porcentagem 4 4 4 2 2 2 2" xfId="32675"/>
    <cellStyle name="Porcentagem 4 4 4 2 2 2 3" xfId="24997"/>
    <cellStyle name="Porcentagem 4 4 4 2 2 3" xfId="30568"/>
    <cellStyle name="Porcentagem 4 4 4 2 2 4" xfId="22890"/>
    <cellStyle name="Porcentagem 4 4 4 2 3" xfId="17029"/>
    <cellStyle name="Porcentagem 4 4 4 2 3 2" xfId="31425"/>
    <cellStyle name="Porcentagem 4 4 4 2 3 3" xfId="23747"/>
    <cellStyle name="Porcentagem 4 4 4 2 4" xfId="19532"/>
    <cellStyle name="Porcentagem 4 4 4 2 4 2" xfId="33925"/>
    <cellStyle name="Porcentagem 4 4 4 2 4 3" xfId="26247"/>
    <cellStyle name="Porcentagem 4 4 4 2 5" xfId="21640"/>
    <cellStyle name="Porcentagem 4 4 4 2 5 2" xfId="29318"/>
    <cellStyle name="Porcentagem 4 4 4 2 6" xfId="27275"/>
    <cellStyle name="Porcentagem 4 4 4 2 7" xfId="28462"/>
    <cellStyle name="Porcentagem 4 4 4 2 8" xfId="20784"/>
    <cellStyle name="Porcentagem 4 4 4 3" xfId="15524"/>
    <cellStyle name="Porcentagem 4 4 4 3 2" xfId="17654"/>
    <cellStyle name="Porcentagem 4 4 4 3 2 2" xfId="32050"/>
    <cellStyle name="Porcentagem 4 4 4 3 2 3" xfId="24372"/>
    <cellStyle name="Porcentagem 4 4 4 3 3" xfId="29943"/>
    <cellStyle name="Porcentagem 4 4 4 3 4" xfId="22265"/>
    <cellStyle name="Porcentagem 4 4 4 4" xfId="16655"/>
    <cellStyle name="Porcentagem 4 4 4 4 2" xfId="31052"/>
    <cellStyle name="Porcentagem 4 4 4 4 3" xfId="23374"/>
    <cellStyle name="Porcentagem 4 4 4 5" xfId="18907"/>
    <cellStyle name="Porcentagem 4 4 4 5 2" xfId="33300"/>
    <cellStyle name="Porcentagem 4 4 4 5 3" xfId="25622"/>
    <cellStyle name="Porcentagem 4 4 4 6" xfId="21255"/>
    <cellStyle name="Porcentagem 4 4 4 6 2" xfId="28933"/>
    <cellStyle name="Porcentagem 4 4 4 7" xfId="27274"/>
    <cellStyle name="Porcentagem 4 4 4 8" xfId="27837"/>
    <cellStyle name="Porcentagem 4 4 4 9" xfId="20159"/>
    <cellStyle name="Porcentagem 4 4 5" xfId="4344"/>
    <cellStyle name="Porcentagem 4 4 5 2" xfId="15897"/>
    <cellStyle name="Porcentagem 4 4 5 2 2" xfId="18027"/>
    <cellStyle name="Porcentagem 4 4 5 2 2 2" xfId="32423"/>
    <cellStyle name="Porcentagem 4 4 5 2 2 3" xfId="24745"/>
    <cellStyle name="Porcentagem 4 4 5 2 3" xfId="30316"/>
    <cellStyle name="Porcentagem 4 4 5 2 4" xfId="22638"/>
    <cellStyle name="Porcentagem 4 4 5 3" xfId="16788"/>
    <cellStyle name="Porcentagem 4 4 5 3 2" xfId="31185"/>
    <cellStyle name="Porcentagem 4 4 5 3 3" xfId="23507"/>
    <cellStyle name="Porcentagem 4 4 5 4" xfId="19280"/>
    <cellStyle name="Porcentagem 4 4 5 4 2" xfId="33673"/>
    <cellStyle name="Porcentagem 4 4 5 4 3" xfId="25995"/>
    <cellStyle name="Porcentagem 4 4 5 5" xfId="21400"/>
    <cellStyle name="Porcentagem 4 4 5 5 2" xfId="29078"/>
    <cellStyle name="Porcentagem 4 4 5 6" xfId="27276"/>
    <cellStyle name="Porcentagem 4 4 5 7" xfId="28210"/>
    <cellStyle name="Porcentagem 4 4 5 8" xfId="20532"/>
    <cellStyle name="Porcentagem 4 4 6" xfId="15270"/>
    <cellStyle name="Porcentagem 4 4 6 2" xfId="17402"/>
    <cellStyle name="Porcentagem 4 4 6 2 2" xfId="31798"/>
    <cellStyle name="Porcentagem 4 4 6 2 3" xfId="24120"/>
    <cellStyle name="Porcentagem 4 4 6 3" xfId="29691"/>
    <cellStyle name="Porcentagem 4 4 6 4" xfId="22013"/>
    <cellStyle name="Porcentagem 4 4 7" xfId="16549"/>
    <cellStyle name="Porcentagem 4 4 7 2" xfId="30946"/>
    <cellStyle name="Porcentagem 4 4 7 3" xfId="23268"/>
    <cellStyle name="Porcentagem 4 4 8" xfId="18653"/>
    <cellStyle name="Porcentagem 4 4 8 2" xfId="33048"/>
    <cellStyle name="Porcentagem 4 4 8 3" xfId="25370"/>
    <cellStyle name="Porcentagem 4 4 9" xfId="21149"/>
    <cellStyle name="Porcentagem 4 4 9 2" xfId="28827"/>
    <cellStyle name="Porcentagem 4 5" xfId="2121"/>
    <cellStyle name="Porcentagem 4 5 2" xfId="4023"/>
    <cellStyle name="Porcentagem 4 5 2 10" xfId="19970"/>
    <cellStyle name="Porcentagem 4 5 2 2" xfId="4252"/>
    <cellStyle name="Porcentagem 4 5 2 2 2" xfId="14950"/>
    <cellStyle name="Porcentagem 4 5 2 2 2 2" xfId="16232"/>
    <cellStyle name="Porcentagem 4 5 2 2 2 2 2" xfId="18346"/>
    <cellStyle name="Porcentagem 4 5 2 2 2 2 2 2" xfId="32742"/>
    <cellStyle name="Porcentagem 4 5 2 2 2 2 2 3" xfId="25064"/>
    <cellStyle name="Porcentagem 4 5 2 2 2 2 3" xfId="30635"/>
    <cellStyle name="Porcentagem 4 5 2 2 2 2 4" xfId="22957"/>
    <cellStyle name="Porcentagem 4 5 2 2 2 3" xfId="17096"/>
    <cellStyle name="Porcentagem 4 5 2 2 2 3 2" xfId="31492"/>
    <cellStyle name="Porcentagem 4 5 2 2 2 3 3" xfId="23814"/>
    <cellStyle name="Porcentagem 4 5 2 2 2 4" xfId="19599"/>
    <cellStyle name="Porcentagem 4 5 2 2 2 4 2" xfId="33992"/>
    <cellStyle name="Porcentagem 4 5 2 2 2 4 3" xfId="26314"/>
    <cellStyle name="Porcentagem 4 5 2 2 2 5" xfId="21707"/>
    <cellStyle name="Porcentagem 4 5 2 2 2 5 2" xfId="29385"/>
    <cellStyle name="Porcentagem 4 5 2 2 2 6" xfId="27279"/>
    <cellStyle name="Porcentagem 4 5 2 2 2 7" xfId="28529"/>
    <cellStyle name="Porcentagem 4 5 2 2 2 8" xfId="20851"/>
    <cellStyle name="Porcentagem 4 5 2 2 3" xfId="15591"/>
    <cellStyle name="Porcentagem 4 5 2 2 3 2" xfId="17721"/>
    <cellStyle name="Porcentagem 4 5 2 2 3 2 2" xfId="32117"/>
    <cellStyle name="Porcentagem 4 5 2 2 3 2 3" xfId="24439"/>
    <cellStyle name="Porcentagem 4 5 2 2 3 3" xfId="30010"/>
    <cellStyle name="Porcentagem 4 5 2 2 3 4" xfId="22332"/>
    <cellStyle name="Porcentagem 4 5 2 2 4" xfId="16718"/>
    <cellStyle name="Porcentagem 4 5 2 2 4 2" xfId="31115"/>
    <cellStyle name="Porcentagem 4 5 2 2 4 3" xfId="23437"/>
    <cellStyle name="Porcentagem 4 5 2 2 5" xfId="18974"/>
    <cellStyle name="Porcentagem 4 5 2 2 5 2" xfId="33367"/>
    <cellStyle name="Porcentagem 4 5 2 2 5 3" xfId="25689"/>
    <cellStyle name="Porcentagem 4 5 2 2 6" xfId="21318"/>
    <cellStyle name="Porcentagem 4 5 2 2 6 2" xfId="28996"/>
    <cellStyle name="Porcentagem 4 5 2 2 7" xfId="27278"/>
    <cellStyle name="Porcentagem 4 5 2 2 8" xfId="27904"/>
    <cellStyle name="Porcentagem 4 5 2 2 9" xfId="20226"/>
    <cellStyle name="Porcentagem 4 5 2 3" xfId="4407"/>
    <cellStyle name="Porcentagem 4 5 2 3 2" xfId="15960"/>
    <cellStyle name="Porcentagem 4 5 2 3 2 2" xfId="18090"/>
    <cellStyle name="Porcentagem 4 5 2 3 2 2 2" xfId="32486"/>
    <cellStyle name="Porcentagem 4 5 2 3 2 2 3" xfId="24808"/>
    <cellStyle name="Porcentagem 4 5 2 3 2 3" xfId="30379"/>
    <cellStyle name="Porcentagem 4 5 2 3 2 4" xfId="22701"/>
    <cellStyle name="Porcentagem 4 5 2 3 3" xfId="16851"/>
    <cellStyle name="Porcentagem 4 5 2 3 3 2" xfId="31248"/>
    <cellStyle name="Porcentagem 4 5 2 3 3 3" xfId="23570"/>
    <cellStyle name="Porcentagem 4 5 2 3 4" xfId="19343"/>
    <cellStyle name="Porcentagem 4 5 2 3 4 2" xfId="33736"/>
    <cellStyle name="Porcentagem 4 5 2 3 4 3" xfId="26058"/>
    <cellStyle name="Porcentagem 4 5 2 3 5" xfId="21463"/>
    <cellStyle name="Porcentagem 4 5 2 3 5 2" xfId="29141"/>
    <cellStyle name="Porcentagem 4 5 2 3 6" xfId="27280"/>
    <cellStyle name="Porcentagem 4 5 2 3 7" xfId="28273"/>
    <cellStyle name="Porcentagem 4 5 2 3 8" xfId="20595"/>
    <cellStyle name="Porcentagem 4 5 2 4" xfId="15333"/>
    <cellStyle name="Porcentagem 4 5 2 4 2" xfId="17465"/>
    <cellStyle name="Porcentagem 4 5 2 4 2 2" xfId="31861"/>
    <cellStyle name="Porcentagem 4 5 2 4 2 3" xfId="24183"/>
    <cellStyle name="Porcentagem 4 5 2 4 3" xfId="29754"/>
    <cellStyle name="Porcentagem 4 5 2 4 4" xfId="22076"/>
    <cellStyle name="Porcentagem 4 5 2 5" xfId="16588"/>
    <cellStyle name="Porcentagem 4 5 2 5 2" xfId="30985"/>
    <cellStyle name="Porcentagem 4 5 2 5 3" xfId="23307"/>
    <cellStyle name="Porcentagem 4 5 2 6" xfId="18716"/>
    <cellStyle name="Porcentagem 4 5 2 6 2" xfId="33111"/>
    <cellStyle name="Porcentagem 4 5 2 6 3" xfId="25433"/>
    <cellStyle name="Porcentagem 4 5 2 7" xfId="21188"/>
    <cellStyle name="Porcentagem 4 5 2 7 2" xfId="28866"/>
    <cellStyle name="Porcentagem 4 5 2 8" xfId="27277"/>
    <cellStyle name="Porcentagem 4 5 2 9" xfId="27648"/>
    <cellStyle name="Porcentagem 4 5 3" xfId="4212"/>
    <cellStyle name="Porcentagem 4 5 4" xfId="4161"/>
    <cellStyle name="Porcentagem 4 5 4 2" xfId="14870"/>
    <cellStyle name="Porcentagem 4 5 4 2 2" xfId="16152"/>
    <cellStyle name="Porcentagem 4 5 4 2 2 2" xfId="18266"/>
    <cellStyle name="Porcentagem 4 5 4 2 2 2 2" xfId="32662"/>
    <cellStyle name="Porcentagem 4 5 4 2 2 2 3" xfId="24984"/>
    <cellStyle name="Porcentagem 4 5 4 2 2 3" xfId="30555"/>
    <cellStyle name="Porcentagem 4 5 4 2 2 4" xfId="22877"/>
    <cellStyle name="Porcentagem 4 5 4 2 3" xfId="17016"/>
    <cellStyle name="Porcentagem 4 5 4 2 3 2" xfId="31412"/>
    <cellStyle name="Porcentagem 4 5 4 2 3 3" xfId="23734"/>
    <cellStyle name="Porcentagem 4 5 4 2 4" xfId="19519"/>
    <cellStyle name="Porcentagem 4 5 4 2 4 2" xfId="33912"/>
    <cellStyle name="Porcentagem 4 5 4 2 4 3" xfId="26234"/>
    <cellStyle name="Porcentagem 4 5 4 2 5" xfId="21627"/>
    <cellStyle name="Porcentagem 4 5 4 2 5 2" xfId="29305"/>
    <cellStyle name="Porcentagem 4 5 4 2 6" xfId="27282"/>
    <cellStyle name="Porcentagem 4 5 4 2 7" xfId="28449"/>
    <cellStyle name="Porcentagem 4 5 4 2 8" xfId="20771"/>
    <cellStyle name="Porcentagem 4 5 4 3" xfId="15511"/>
    <cellStyle name="Porcentagem 4 5 4 3 2" xfId="17641"/>
    <cellStyle name="Porcentagem 4 5 4 3 2 2" xfId="32037"/>
    <cellStyle name="Porcentagem 4 5 4 3 2 3" xfId="24359"/>
    <cellStyle name="Porcentagem 4 5 4 3 3" xfId="29930"/>
    <cellStyle name="Porcentagem 4 5 4 3 4" xfId="22252"/>
    <cellStyle name="Porcentagem 4 5 4 4" xfId="16642"/>
    <cellStyle name="Porcentagem 4 5 4 4 2" xfId="31039"/>
    <cellStyle name="Porcentagem 4 5 4 4 3" xfId="23361"/>
    <cellStyle name="Porcentagem 4 5 4 5" xfId="18894"/>
    <cellStyle name="Porcentagem 4 5 4 5 2" xfId="33287"/>
    <cellStyle name="Porcentagem 4 5 4 5 3" xfId="25609"/>
    <cellStyle name="Porcentagem 4 5 4 6" xfId="21242"/>
    <cellStyle name="Porcentagem 4 5 4 6 2" xfId="28920"/>
    <cellStyle name="Porcentagem 4 5 4 7" xfId="27281"/>
    <cellStyle name="Porcentagem 4 5 4 8" xfId="27824"/>
    <cellStyle name="Porcentagem 4 5 4 9" xfId="20146"/>
    <cellStyle name="Porcentagem 4 5 5" xfId="4331"/>
    <cellStyle name="Porcentagem 4 5 5 2" xfId="15884"/>
    <cellStyle name="Porcentagem 4 5 5 2 2" xfId="18014"/>
    <cellStyle name="Porcentagem 4 5 5 2 2 2" xfId="32410"/>
    <cellStyle name="Porcentagem 4 5 5 2 2 3" xfId="24732"/>
    <cellStyle name="Porcentagem 4 5 5 2 3" xfId="30303"/>
    <cellStyle name="Porcentagem 4 5 5 2 4" xfId="22625"/>
    <cellStyle name="Porcentagem 4 5 5 3" xfId="16775"/>
    <cellStyle name="Porcentagem 4 5 5 3 2" xfId="31172"/>
    <cellStyle name="Porcentagem 4 5 5 3 3" xfId="23494"/>
    <cellStyle name="Porcentagem 4 5 5 4" xfId="19267"/>
    <cellStyle name="Porcentagem 4 5 5 4 2" xfId="33660"/>
    <cellStyle name="Porcentagem 4 5 5 4 3" xfId="25982"/>
    <cellStyle name="Porcentagem 4 5 5 5" xfId="21387"/>
    <cellStyle name="Porcentagem 4 5 5 5 2" xfId="29065"/>
    <cellStyle name="Porcentagem 4 5 5 6" xfId="27283"/>
    <cellStyle name="Porcentagem 4 5 5 7" xfId="28197"/>
    <cellStyle name="Porcentagem 4 5 5 8" xfId="20519"/>
    <cellStyle name="Porcentagem 4 5 6" xfId="15257"/>
    <cellStyle name="Porcentagem 4 5 6 2" xfId="17389"/>
    <cellStyle name="Porcentagem 4 5 6 2 2" xfId="31785"/>
    <cellStyle name="Porcentagem 4 5 6 2 3" xfId="24107"/>
    <cellStyle name="Porcentagem 4 5 6 3" xfId="29678"/>
    <cellStyle name="Porcentagem 4 5 6 4" xfId="22000"/>
    <cellStyle name="Porcentagem 4 5 7" xfId="18640"/>
    <cellStyle name="Porcentagem 4 5 7 2" xfId="33035"/>
    <cellStyle name="Porcentagem 4 5 7 3" xfId="25357"/>
    <cellStyle name="Porcentagem 4 5 8" xfId="27572"/>
    <cellStyle name="Porcentagem 4 5 9" xfId="19894"/>
    <cellStyle name="Porcentagem 4 6" xfId="4002"/>
    <cellStyle name="Porcentagem 4 6 10" xfId="19961"/>
    <cellStyle name="Porcentagem 4 6 2" xfId="4243"/>
    <cellStyle name="Porcentagem 4 6 2 2" xfId="14941"/>
    <cellStyle name="Porcentagem 4 6 2 2 2" xfId="16223"/>
    <cellStyle name="Porcentagem 4 6 2 2 2 2" xfId="18337"/>
    <cellStyle name="Porcentagem 4 6 2 2 2 2 2" xfId="32733"/>
    <cellStyle name="Porcentagem 4 6 2 2 2 2 3" xfId="25055"/>
    <cellStyle name="Porcentagem 4 6 2 2 2 3" xfId="30626"/>
    <cellStyle name="Porcentagem 4 6 2 2 2 4" xfId="22948"/>
    <cellStyle name="Porcentagem 4 6 2 2 3" xfId="17087"/>
    <cellStyle name="Porcentagem 4 6 2 2 3 2" xfId="31483"/>
    <cellStyle name="Porcentagem 4 6 2 2 3 3" xfId="23805"/>
    <cellStyle name="Porcentagem 4 6 2 2 4" xfId="19590"/>
    <cellStyle name="Porcentagem 4 6 2 2 4 2" xfId="33983"/>
    <cellStyle name="Porcentagem 4 6 2 2 4 3" xfId="26305"/>
    <cellStyle name="Porcentagem 4 6 2 2 5" xfId="21698"/>
    <cellStyle name="Porcentagem 4 6 2 2 5 2" xfId="29376"/>
    <cellStyle name="Porcentagem 4 6 2 2 6" xfId="27286"/>
    <cellStyle name="Porcentagem 4 6 2 2 7" xfId="28520"/>
    <cellStyle name="Porcentagem 4 6 2 2 8" xfId="20842"/>
    <cellStyle name="Porcentagem 4 6 2 3" xfId="15582"/>
    <cellStyle name="Porcentagem 4 6 2 3 2" xfId="17712"/>
    <cellStyle name="Porcentagem 4 6 2 3 2 2" xfId="32108"/>
    <cellStyle name="Porcentagem 4 6 2 3 2 3" xfId="24430"/>
    <cellStyle name="Porcentagem 4 6 2 3 3" xfId="30001"/>
    <cellStyle name="Porcentagem 4 6 2 3 4" xfId="22323"/>
    <cellStyle name="Porcentagem 4 6 2 4" xfId="16709"/>
    <cellStyle name="Porcentagem 4 6 2 4 2" xfId="31106"/>
    <cellStyle name="Porcentagem 4 6 2 4 3" xfId="23428"/>
    <cellStyle name="Porcentagem 4 6 2 5" xfId="18965"/>
    <cellStyle name="Porcentagem 4 6 2 5 2" xfId="33358"/>
    <cellStyle name="Porcentagem 4 6 2 5 3" xfId="25680"/>
    <cellStyle name="Porcentagem 4 6 2 6" xfId="21309"/>
    <cellStyle name="Porcentagem 4 6 2 6 2" xfId="28987"/>
    <cellStyle name="Porcentagem 4 6 2 7" xfId="27285"/>
    <cellStyle name="Porcentagem 4 6 2 8" xfId="27895"/>
    <cellStyle name="Porcentagem 4 6 2 9" xfId="20217"/>
    <cellStyle name="Porcentagem 4 6 3" xfId="4398"/>
    <cellStyle name="Porcentagem 4 6 3 2" xfId="15951"/>
    <cellStyle name="Porcentagem 4 6 3 2 2" xfId="18081"/>
    <cellStyle name="Porcentagem 4 6 3 2 2 2" xfId="32477"/>
    <cellStyle name="Porcentagem 4 6 3 2 2 3" xfId="24799"/>
    <cellStyle name="Porcentagem 4 6 3 2 3" xfId="30370"/>
    <cellStyle name="Porcentagem 4 6 3 2 4" xfId="22692"/>
    <cellStyle name="Porcentagem 4 6 3 3" xfId="16842"/>
    <cellStyle name="Porcentagem 4 6 3 3 2" xfId="31239"/>
    <cellStyle name="Porcentagem 4 6 3 3 3" xfId="23561"/>
    <cellStyle name="Porcentagem 4 6 3 4" xfId="19334"/>
    <cellStyle name="Porcentagem 4 6 3 4 2" xfId="33727"/>
    <cellStyle name="Porcentagem 4 6 3 4 3" xfId="26049"/>
    <cellStyle name="Porcentagem 4 6 3 5" xfId="21454"/>
    <cellStyle name="Porcentagem 4 6 3 5 2" xfId="29132"/>
    <cellStyle name="Porcentagem 4 6 3 6" xfId="27287"/>
    <cellStyle name="Porcentagem 4 6 3 7" xfId="28264"/>
    <cellStyle name="Porcentagem 4 6 3 8" xfId="20586"/>
    <cellStyle name="Porcentagem 4 6 4" xfId="15324"/>
    <cellStyle name="Porcentagem 4 6 4 2" xfId="17456"/>
    <cellStyle name="Porcentagem 4 6 4 2 2" xfId="31852"/>
    <cellStyle name="Porcentagem 4 6 4 2 3" xfId="24174"/>
    <cellStyle name="Porcentagem 4 6 4 3" xfId="29745"/>
    <cellStyle name="Porcentagem 4 6 4 4" xfId="22067"/>
    <cellStyle name="Porcentagem 4 6 5" xfId="16579"/>
    <cellStyle name="Porcentagem 4 6 5 2" xfId="30976"/>
    <cellStyle name="Porcentagem 4 6 5 3" xfId="23298"/>
    <cellStyle name="Porcentagem 4 6 6" xfId="18707"/>
    <cellStyle name="Porcentagem 4 6 6 2" xfId="33102"/>
    <cellStyle name="Porcentagem 4 6 6 3" xfId="25424"/>
    <cellStyle name="Porcentagem 4 6 7" xfId="21179"/>
    <cellStyle name="Porcentagem 4 6 7 2" xfId="28857"/>
    <cellStyle name="Porcentagem 4 6 8" xfId="27284"/>
    <cellStyle name="Porcentagem 4 6 9" xfId="27639"/>
    <cellStyle name="Porcentagem 4 7" xfId="4185"/>
    <cellStyle name="Porcentagem 4 7 10" xfId="19918"/>
    <cellStyle name="Porcentagem 4 7 2" xfId="14894"/>
    <cellStyle name="Porcentagem 4 7 2 2" xfId="16176"/>
    <cellStyle name="Porcentagem 4 7 2 2 2" xfId="18290"/>
    <cellStyle name="Porcentagem 4 7 2 2 2 2" xfId="32686"/>
    <cellStyle name="Porcentagem 4 7 2 2 2 3" xfId="25008"/>
    <cellStyle name="Porcentagem 4 7 2 2 3" xfId="19543"/>
    <cellStyle name="Porcentagem 4 7 2 2 3 2" xfId="33936"/>
    <cellStyle name="Porcentagem 4 7 2 2 3 3" xfId="26258"/>
    <cellStyle name="Porcentagem 4 7 2 2 4" xfId="22901"/>
    <cellStyle name="Porcentagem 4 7 2 2 4 2" xfId="30579"/>
    <cellStyle name="Porcentagem 4 7 2 2 5" xfId="28473"/>
    <cellStyle name="Porcentagem 4 7 2 2 6" xfId="20795"/>
    <cellStyle name="Porcentagem 4 7 2 3" xfId="15535"/>
    <cellStyle name="Porcentagem 4 7 2 3 2" xfId="17665"/>
    <cellStyle name="Porcentagem 4 7 2 3 2 2" xfId="32061"/>
    <cellStyle name="Porcentagem 4 7 2 3 2 3" xfId="24383"/>
    <cellStyle name="Porcentagem 4 7 2 3 3" xfId="29954"/>
    <cellStyle name="Porcentagem 4 7 2 3 4" xfId="22276"/>
    <cellStyle name="Porcentagem 4 7 2 4" xfId="17040"/>
    <cellStyle name="Porcentagem 4 7 2 4 2" xfId="31436"/>
    <cellStyle name="Porcentagem 4 7 2 4 3" xfId="23758"/>
    <cellStyle name="Porcentagem 4 7 2 5" xfId="18918"/>
    <cellStyle name="Porcentagem 4 7 2 5 2" xfId="33311"/>
    <cellStyle name="Porcentagem 4 7 2 5 3" xfId="25633"/>
    <cellStyle name="Porcentagem 4 7 2 6" xfId="21651"/>
    <cellStyle name="Porcentagem 4 7 2 6 2" xfId="29329"/>
    <cellStyle name="Porcentagem 4 7 2 7" xfId="27289"/>
    <cellStyle name="Porcentagem 4 7 2 8" xfId="27848"/>
    <cellStyle name="Porcentagem 4 7 2 9" xfId="20170"/>
    <cellStyle name="Porcentagem 4 7 3" xfId="4355"/>
    <cellStyle name="Porcentagem 4 7 3 2" xfId="15908"/>
    <cellStyle name="Porcentagem 4 7 3 2 2" xfId="18038"/>
    <cellStyle name="Porcentagem 4 7 3 2 2 2" xfId="32434"/>
    <cellStyle name="Porcentagem 4 7 3 2 2 3" xfId="24756"/>
    <cellStyle name="Porcentagem 4 7 3 2 3" xfId="30327"/>
    <cellStyle name="Porcentagem 4 7 3 2 4" xfId="22649"/>
    <cellStyle name="Porcentagem 4 7 3 3" xfId="16799"/>
    <cellStyle name="Porcentagem 4 7 3 3 2" xfId="31196"/>
    <cellStyle name="Porcentagem 4 7 3 3 3" xfId="23518"/>
    <cellStyle name="Porcentagem 4 7 3 4" xfId="19291"/>
    <cellStyle name="Porcentagem 4 7 3 4 2" xfId="33684"/>
    <cellStyle name="Porcentagem 4 7 3 4 3" xfId="26006"/>
    <cellStyle name="Porcentagem 4 7 3 5" xfId="21411"/>
    <cellStyle name="Porcentagem 4 7 3 5 2" xfId="29089"/>
    <cellStyle name="Porcentagem 4 7 3 6" xfId="27290"/>
    <cellStyle name="Porcentagem 4 7 3 7" xfId="28221"/>
    <cellStyle name="Porcentagem 4 7 3 8" xfId="20543"/>
    <cellStyle name="Porcentagem 4 7 4" xfId="15281"/>
    <cellStyle name="Porcentagem 4 7 4 2" xfId="17413"/>
    <cellStyle name="Porcentagem 4 7 4 2 2" xfId="31809"/>
    <cellStyle name="Porcentagem 4 7 4 2 3" xfId="24131"/>
    <cellStyle name="Porcentagem 4 7 4 3" xfId="29702"/>
    <cellStyle name="Porcentagem 4 7 4 4" xfId="22024"/>
    <cellStyle name="Porcentagem 4 7 5" xfId="16666"/>
    <cellStyle name="Porcentagem 4 7 5 2" xfId="31063"/>
    <cellStyle name="Porcentagem 4 7 5 3" xfId="23385"/>
    <cellStyle name="Porcentagem 4 7 6" xfId="18664"/>
    <cellStyle name="Porcentagem 4 7 6 2" xfId="33059"/>
    <cellStyle name="Porcentagem 4 7 6 3" xfId="25381"/>
    <cellStyle name="Porcentagem 4 7 7" xfId="21266"/>
    <cellStyle name="Porcentagem 4 7 7 2" xfId="28944"/>
    <cellStyle name="Porcentagem 4 7 8" xfId="27288"/>
    <cellStyle name="Porcentagem 4 7 9" xfId="27596"/>
    <cellStyle name="Porcentagem 4 8" xfId="4152"/>
    <cellStyle name="Porcentagem 4 8 2" xfId="15135"/>
    <cellStyle name="Porcentagem 4 8 2 2" xfId="16416"/>
    <cellStyle name="Porcentagem 4 8 2 2 2" xfId="18530"/>
    <cellStyle name="Porcentagem 4 8 2 2 2 2" xfId="32926"/>
    <cellStyle name="Porcentagem 4 8 2 2 2 3" xfId="25248"/>
    <cellStyle name="Porcentagem 4 8 2 2 3" xfId="19783"/>
    <cellStyle name="Porcentagem 4 8 2 2 3 2" xfId="34176"/>
    <cellStyle name="Porcentagem 4 8 2 2 3 3" xfId="26498"/>
    <cellStyle name="Porcentagem 4 8 2 2 4" xfId="23141"/>
    <cellStyle name="Porcentagem 4 8 2 2 4 2" xfId="30819"/>
    <cellStyle name="Porcentagem 4 8 2 2 5" xfId="28713"/>
    <cellStyle name="Porcentagem 4 8 2 2 6" xfId="21035"/>
    <cellStyle name="Porcentagem 4 8 2 3" xfId="15775"/>
    <cellStyle name="Porcentagem 4 8 2 3 2" xfId="17905"/>
    <cellStyle name="Porcentagem 4 8 2 3 2 2" xfId="32301"/>
    <cellStyle name="Porcentagem 4 8 2 3 2 3" xfId="24623"/>
    <cellStyle name="Porcentagem 4 8 2 3 3" xfId="30194"/>
    <cellStyle name="Porcentagem 4 8 2 3 4" xfId="22516"/>
    <cellStyle name="Porcentagem 4 8 2 4" xfId="17280"/>
    <cellStyle name="Porcentagem 4 8 2 4 2" xfId="31676"/>
    <cellStyle name="Porcentagem 4 8 2 4 3" xfId="23998"/>
    <cellStyle name="Porcentagem 4 8 2 5" xfId="19158"/>
    <cellStyle name="Porcentagem 4 8 2 5 2" xfId="33551"/>
    <cellStyle name="Porcentagem 4 8 2 5 3" xfId="25873"/>
    <cellStyle name="Porcentagem 4 8 2 6" xfId="21891"/>
    <cellStyle name="Porcentagem 4 8 2 6 2" xfId="29569"/>
    <cellStyle name="Porcentagem 4 8 2 7" xfId="27292"/>
    <cellStyle name="Porcentagem 4 8 2 8" xfId="28088"/>
    <cellStyle name="Porcentagem 4 8 2 9" xfId="20410"/>
    <cellStyle name="Porcentagem 4 8 3" xfId="6471"/>
    <cellStyle name="Porcentagem 4 8 4" xfId="16633"/>
    <cellStyle name="Porcentagem 4 8 4 2" xfId="31030"/>
    <cellStyle name="Porcentagem 4 8 4 3" xfId="23352"/>
    <cellStyle name="Porcentagem 4 8 5" xfId="21233"/>
    <cellStyle name="Porcentagem 4 8 5 2" xfId="28911"/>
    <cellStyle name="Porcentagem 4 8 6" xfId="27291"/>
    <cellStyle name="Porcentagem 4 9" xfId="14834"/>
    <cellStyle name="Porcentagem 5" xfId="4053"/>
    <cellStyle name="Porcentagem 5 2" xfId="4282"/>
    <cellStyle name="Porcentagem 5 3" xfId="7065"/>
    <cellStyle name="Porcentagem 6" xfId="4459"/>
    <cellStyle name="Porcentagem 6 10" xfId="21513"/>
    <cellStyle name="Porcentagem 6 10 2" xfId="29191"/>
    <cellStyle name="Porcentagem 6 11" xfId="27293"/>
    <cellStyle name="Porcentagem 6 12" xfId="27698"/>
    <cellStyle name="Porcentagem 6 13" xfId="20020"/>
    <cellStyle name="Porcentagem 6 2" xfId="4460"/>
    <cellStyle name="Porcentagem 6 2 10" xfId="20021"/>
    <cellStyle name="Porcentagem 6 2 2" xfId="15001"/>
    <cellStyle name="Porcentagem 6 2 2 2" xfId="16283"/>
    <cellStyle name="Porcentagem 6 2 2 2 2" xfId="18397"/>
    <cellStyle name="Porcentagem 6 2 2 2 2 2" xfId="32793"/>
    <cellStyle name="Porcentagem 6 2 2 2 2 3" xfId="25115"/>
    <cellStyle name="Porcentagem 6 2 2 2 3" xfId="19650"/>
    <cellStyle name="Porcentagem 6 2 2 2 3 2" xfId="34043"/>
    <cellStyle name="Porcentagem 6 2 2 2 3 3" xfId="26365"/>
    <cellStyle name="Porcentagem 6 2 2 2 4" xfId="23008"/>
    <cellStyle name="Porcentagem 6 2 2 2 4 2" xfId="30686"/>
    <cellStyle name="Porcentagem 6 2 2 2 5" xfId="28580"/>
    <cellStyle name="Porcentagem 6 2 2 2 6" xfId="20902"/>
    <cellStyle name="Porcentagem 6 2 2 3" xfId="15642"/>
    <cellStyle name="Porcentagem 6 2 2 3 2" xfId="17772"/>
    <cellStyle name="Porcentagem 6 2 2 3 2 2" xfId="32168"/>
    <cellStyle name="Porcentagem 6 2 2 3 2 3" xfId="24490"/>
    <cellStyle name="Porcentagem 6 2 2 3 3" xfId="30061"/>
    <cellStyle name="Porcentagem 6 2 2 3 4" xfId="22383"/>
    <cellStyle name="Porcentagem 6 2 2 4" xfId="17147"/>
    <cellStyle name="Porcentagem 6 2 2 4 2" xfId="31543"/>
    <cellStyle name="Porcentagem 6 2 2 4 3" xfId="23865"/>
    <cellStyle name="Porcentagem 6 2 2 5" xfId="19025"/>
    <cellStyle name="Porcentagem 6 2 2 5 2" xfId="33418"/>
    <cellStyle name="Porcentagem 6 2 2 5 3" xfId="25740"/>
    <cellStyle name="Porcentagem 6 2 2 6" xfId="21758"/>
    <cellStyle name="Porcentagem 6 2 2 6 2" xfId="29436"/>
    <cellStyle name="Porcentagem 6 2 2 7" xfId="27295"/>
    <cellStyle name="Porcentagem 6 2 2 8" xfId="27955"/>
    <cellStyle name="Porcentagem 6 2 2 9" xfId="20277"/>
    <cellStyle name="Porcentagem 6 2 3" xfId="16011"/>
    <cellStyle name="Porcentagem 6 2 3 2" xfId="18141"/>
    <cellStyle name="Porcentagem 6 2 3 2 2" xfId="32537"/>
    <cellStyle name="Porcentagem 6 2 3 2 3" xfId="24859"/>
    <cellStyle name="Porcentagem 6 2 3 3" xfId="19394"/>
    <cellStyle name="Porcentagem 6 2 3 3 2" xfId="33787"/>
    <cellStyle name="Porcentagem 6 2 3 3 3" xfId="26109"/>
    <cellStyle name="Porcentagem 6 2 3 4" xfId="22752"/>
    <cellStyle name="Porcentagem 6 2 3 4 2" xfId="30430"/>
    <cellStyle name="Porcentagem 6 2 3 5" xfId="28324"/>
    <cellStyle name="Porcentagem 6 2 3 6" xfId="20646"/>
    <cellStyle name="Porcentagem 6 2 4" xfId="15384"/>
    <cellStyle name="Porcentagem 6 2 4 2" xfId="17516"/>
    <cellStyle name="Porcentagem 6 2 4 2 2" xfId="31912"/>
    <cellStyle name="Porcentagem 6 2 4 2 3" xfId="24234"/>
    <cellStyle name="Porcentagem 6 2 4 3" xfId="29805"/>
    <cellStyle name="Porcentagem 6 2 4 4" xfId="22127"/>
    <cellStyle name="Porcentagem 6 2 5" xfId="16902"/>
    <cellStyle name="Porcentagem 6 2 5 2" xfId="31299"/>
    <cellStyle name="Porcentagem 6 2 5 3" xfId="23621"/>
    <cellStyle name="Porcentagem 6 2 6" xfId="18767"/>
    <cellStyle name="Porcentagem 6 2 6 2" xfId="33162"/>
    <cellStyle name="Porcentagem 6 2 6 3" xfId="25484"/>
    <cellStyle name="Porcentagem 6 2 7" xfId="21514"/>
    <cellStyle name="Porcentagem 6 2 7 2" xfId="29192"/>
    <cellStyle name="Porcentagem 6 2 8" xfId="27294"/>
    <cellStyle name="Porcentagem 6 2 9" xfId="27699"/>
    <cellStyle name="Porcentagem 6 3" xfId="7156"/>
    <cellStyle name="Porcentagem 6 4" xfId="14835"/>
    <cellStyle name="Porcentagem 6 5" xfId="15000"/>
    <cellStyle name="Porcentagem 6 5 2" xfId="16282"/>
    <cellStyle name="Porcentagem 6 5 2 2" xfId="18396"/>
    <cellStyle name="Porcentagem 6 5 2 2 2" xfId="32792"/>
    <cellStyle name="Porcentagem 6 5 2 2 3" xfId="25114"/>
    <cellStyle name="Porcentagem 6 5 2 3" xfId="19649"/>
    <cellStyle name="Porcentagem 6 5 2 3 2" xfId="34042"/>
    <cellStyle name="Porcentagem 6 5 2 3 3" xfId="26364"/>
    <cellStyle name="Porcentagem 6 5 2 4" xfId="23007"/>
    <cellStyle name="Porcentagem 6 5 2 4 2" xfId="30685"/>
    <cellStyle name="Porcentagem 6 5 2 5" xfId="28579"/>
    <cellStyle name="Porcentagem 6 5 2 6" xfId="20901"/>
    <cellStyle name="Porcentagem 6 5 3" xfId="15641"/>
    <cellStyle name="Porcentagem 6 5 3 2" xfId="17771"/>
    <cellStyle name="Porcentagem 6 5 3 2 2" xfId="32167"/>
    <cellStyle name="Porcentagem 6 5 3 2 3" xfId="24489"/>
    <cellStyle name="Porcentagem 6 5 3 3" xfId="30060"/>
    <cellStyle name="Porcentagem 6 5 3 4" xfId="22382"/>
    <cellStyle name="Porcentagem 6 5 4" xfId="17146"/>
    <cellStyle name="Porcentagem 6 5 4 2" xfId="31542"/>
    <cellStyle name="Porcentagem 6 5 4 3" xfId="23864"/>
    <cellStyle name="Porcentagem 6 5 5" xfId="19024"/>
    <cellStyle name="Porcentagem 6 5 5 2" xfId="33417"/>
    <cellStyle name="Porcentagem 6 5 5 3" xfId="25739"/>
    <cellStyle name="Porcentagem 6 5 6" xfId="21757"/>
    <cellStyle name="Porcentagem 6 5 6 2" xfId="29435"/>
    <cellStyle name="Porcentagem 6 5 7" xfId="27296"/>
    <cellStyle name="Porcentagem 6 5 8" xfId="27954"/>
    <cellStyle name="Porcentagem 6 5 9" xfId="20276"/>
    <cellStyle name="Porcentagem 6 6" xfId="16010"/>
    <cellStyle name="Porcentagem 6 6 2" xfId="18140"/>
    <cellStyle name="Porcentagem 6 6 2 2" xfId="32536"/>
    <cellStyle name="Porcentagem 6 6 2 3" xfId="24858"/>
    <cellStyle name="Porcentagem 6 6 3" xfId="19393"/>
    <cellStyle name="Porcentagem 6 6 3 2" xfId="33786"/>
    <cellStyle name="Porcentagem 6 6 3 3" xfId="26108"/>
    <cellStyle name="Porcentagem 6 6 4" xfId="22751"/>
    <cellStyle name="Porcentagem 6 6 4 2" xfId="30429"/>
    <cellStyle name="Porcentagem 6 6 5" xfId="28323"/>
    <cellStyle name="Porcentagem 6 6 6" xfId="20645"/>
    <cellStyle name="Porcentagem 6 7" xfId="15383"/>
    <cellStyle name="Porcentagem 6 7 2" xfId="17515"/>
    <cellStyle name="Porcentagem 6 7 2 2" xfId="31911"/>
    <cellStyle name="Porcentagem 6 7 2 3" xfId="24233"/>
    <cellStyle name="Porcentagem 6 7 3" xfId="29804"/>
    <cellStyle name="Porcentagem 6 7 4" xfId="22126"/>
    <cellStyle name="Porcentagem 6 8" xfId="16901"/>
    <cellStyle name="Porcentagem 6 8 2" xfId="31298"/>
    <cellStyle name="Porcentagem 6 8 3" xfId="23620"/>
    <cellStyle name="Porcentagem 6 9" xfId="18766"/>
    <cellStyle name="Porcentagem 6 9 2" xfId="33161"/>
    <cellStyle name="Porcentagem 6 9 3" xfId="25483"/>
    <cellStyle name="Porcentagem 7" xfId="7159"/>
    <cellStyle name="Porcentagem 7 2" xfId="27552"/>
    <cellStyle name="Porcentagem 8" xfId="14832"/>
    <cellStyle name="Porcentagem 8 2" xfId="16134"/>
    <cellStyle name="Porcentagem 9" xfId="16531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Saída 10" xfId="3583"/>
    <cellStyle name="Saída 10 2" xfId="10223"/>
    <cellStyle name="Saída 10 2 2" xfId="14038"/>
    <cellStyle name="Saída 10 3" xfId="6472"/>
    <cellStyle name="Saída 11" xfId="3584"/>
    <cellStyle name="Saída 11 2" xfId="10224"/>
    <cellStyle name="Saída 11 2 2" xfId="14039"/>
    <cellStyle name="Saída 11 3" xfId="6473"/>
    <cellStyle name="Saída 12" xfId="3585"/>
    <cellStyle name="Saída 12 2" xfId="10225"/>
    <cellStyle name="Saída 12 2 2" xfId="14040"/>
    <cellStyle name="Saída 12 3" xfId="6474"/>
    <cellStyle name="Saída 13" xfId="3586"/>
    <cellStyle name="Saída 13 2" xfId="10226"/>
    <cellStyle name="Saída 13 2 2" xfId="14041"/>
    <cellStyle name="Saída 13 3" xfId="6475"/>
    <cellStyle name="Saída 14" xfId="3587"/>
    <cellStyle name="Saída 14 2" xfId="10227"/>
    <cellStyle name="Saída 14 2 2" xfId="14042"/>
    <cellStyle name="Saída 14 3" xfId="6476"/>
    <cellStyle name="Saída 15" xfId="3588"/>
    <cellStyle name="Saída 15 2" xfId="10228"/>
    <cellStyle name="Saída 15 2 2" xfId="14043"/>
    <cellStyle name="Saída 15 3" xfId="6477"/>
    <cellStyle name="Saída 16" xfId="3589"/>
    <cellStyle name="Saída 16 2" xfId="10229"/>
    <cellStyle name="Saída 16 2 2" xfId="14044"/>
    <cellStyle name="Saída 16 3" xfId="6478"/>
    <cellStyle name="Saída 17" xfId="3590"/>
    <cellStyle name="Saída 17 2" xfId="10230"/>
    <cellStyle name="Saída 17 2 2" xfId="14045"/>
    <cellStyle name="Saída 17 3" xfId="6479"/>
    <cellStyle name="Saída 18" xfId="3591"/>
    <cellStyle name="Saída 18 2" xfId="10231"/>
    <cellStyle name="Saída 18 2 2" xfId="14046"/>
    <cellStyle name="Saída 18 3" xfId="6480"/>
    <cellStyle name="Saída 19" xfId="3592"/>
    <cellStyle name="Saída 19 2" xfId="10232"/>
    <cellStyle name="Saída 19 2 2" xfId="14047"/>
    <cellStyle name="Saída 19 3" xfId="6481"/>
    <cellStyle name="Saída 2" xfId="2123"/>
    <cellStyle name="Saída 2 2" xfId="8630"/>
    <cellStyle name="Saída 2 2 2" xfId="14048"/>
    <cellStyle name="Saída 2 3" xfId="6482"/>
    <cellStyle name="Saída 20" xfId="3593"/>
    <cellStyle name="Saída 20 2" xfId="10233"/>
    <cellStyle name="Saída 20 2 2" xfId="14049"/>
    <cellStyle name="Saída 20 3" xfId="6483"/>
    <cellStyle name="Saída 21" xfId="3594"/>
    <cellStyle name="Saída 21 2" xfId="10234"/>
    <cellStyle name="Saída 21 2 2" xfId="14050"/>
    <cellStyle name="Saída 21 3" xfId="6484"/>
    <cellStyle name="Saída 22" xfId="3595"/>
    <cellStyle name="Saída 22 2" xfId="10235"/>
    <cellStyle name="Saída 22 2 2" xfId="14051"/>
    <cellStyle name="Saída 22 3" xfId="6485"/>
    <cellStyle name="Saída 23" xfId="3596"/>
    <cellStyle name="Saída 23 2" xfId="10236"/>
    <cellStyle name="Saída 23 2 2" xfId="14052"/>
    <cellStyle name="Saída 23 3" xfId="6486"/>
    <cellStyle name="Saída 24" xfId="3597"/>
    <cellStyle name="Saída 24 2" xfId="10237"/>
    <cellStyle name="Saída 24 2 2" xfId="14053"/>
    <cellStyle name="Saída 24 3" xfId="6487"/>
    <cellStyle name="Saída 25" xfId="3598"/>
    <cellStyle name="Saída 25 2" xfId="10238"/>
    <cellStyle name="Saída 25 2 2" xfId="14054"/>
    <cellStyle name="Saída 25 3" xfId="6488"/>
    <cellStyle name="Saída 26" xfId="3599"/>
    <cellStyle name="Saída 26 2" xfId="10239"/>
    <cellStyle name="Saída 26 2 2" xfId="14055"/>
    <cellStyle name="Saída 26 3" xfId="6489"/>
    <cellStyle name="Saída 27" xfId="3600"/>
    <cellStyle name="Saída 27 2" xfId="10240"/>
    <cellStyle name="Saída 27 2 2" xfId="14056"/>
    <cellStyle name="Saída 27 3" xfId="6490"/>
    <cellStyle name="Saída 28" xfId="3601"/>
    <cellStyle name="Saída 28 2" xfId="10241"/>
    <cellStyle name="Saída 28 2 2" xfId="14057"/>
    <cellStyle name="Saída 28 3" xfId="6491"/>
    <cellStyle name="Saída 29" xfId="3602"/>
    <cellStyle name="Saída 29 2" xfId="10242"/>
    <cellStyle name="Saída 29 2 2" xfId="14058"/>
    <cellStyle name="Saída 29 3" xfId="6492"/>
    <cellStyle name="Saída 3" xfId="2124"/>
    <cellStyle name="Saída 3 2" xfId="8631"/>
    <cellStyle name="Saída 3 2 2" xfId="14059"/>
    <cellStyle name="Saída 3 3" xfId="6493"/>
    <cellStyle name="Saída 30" xfId="3603"/>
    <cellStyle name="Saída 30 2" xfId="10243"/>
    <cellStyle name="Saída 30 2 2" xfId="14060"/>
    <cellStyle name="Saída 30 3" xfId="6494"/>
    <cellStyle name="Saída 31" xfId="3604"/>
    <cellStyle name="Saída 31 2" xfId="10244"/>
    <cellStyle name="Saída 31 2 2" xfId="14061"/>
    <cellStyle name="Saída 31 3" xfId="6495"/>
    <cellStyle name="Saída 32" xfId="3605"/>
    <cellStyle name="Saída 32 2" xfId="10245"/>
    <cellStyle name="Saída 32 2 2" xfId="14062"/>
    <cellStyle name="Saída 32 3" xfId="6496"/>
    <cellStyle name="Saída 33" xfId="3606"/>
    <cellStyle name="Saída 33 2" xfId="10246"/>
    <cellStyle name="Saída 33 2 2" xfId="14063"/>
    <cellStyle name="Saída 33 3" xfId="6497"/>
    <cellStyle name="Saída 34" xfId="3607"/>
    <cellStyle name="Saída 34 2" xfId="10247"/>
    <cellStyle name="Saída 34 2 2" xfId="14064"/>
    <cellStyle name="Saída 34 3" xfId="6498"/>
    <cellStyle name="Saída 35" xfId="3608"/>
    <cellStyle name="Saída 35 2" xfId="10248"/>
    <cellStyle name="Saída 35 2 2" xfId="14065"/>
    <cellStyle name="Saída 35 3" xfId="6499"/>
    <cellStyle name="Saída 36" xfId="3609"/>
    <cellStyle name="Saída 36 2" xfId="10249"/>
    <cellStyle name="Saída 36 2 2" xfId="14066"/>
    <cellStyle name="Saída 36 3" xfId="6500"/>
    <cellStyle name="Saída 37" xfId="3610"/>
    <cellStyle name="Saída 37 2" xfId="10250"/>
    <cellStyle name="Saída 37 2 2" xfId="14067"/>
    <cellStyle name="Saída 37 3" xfId="6501"/>
    <cellStyle name="Saída 38" xfId="3611"/>
    <cellStyle name="Saída 38 2" xfId="10251"/>
    <cellStyle name="Saída 38 2 2" xfId="14068"/>
    <cellStyle name="Saída 38 3" xfId="6502"/>
    <cellStyle name="Saída 39" xfId="3612"/>
    <cellStyle name="Saída 39 2" xfId="10252"/>
    <cellStyle name="Saída 39 2 2" xfId="14069"/>
    <cellStyle name="Saída 39 3" xfId="6503"/>
    <cellStyle name="Saída 4" xfId="2125"/>
    <cellStyle name="Saída 4 2" xfId="3938"/>
    <cellStyle name="Saída 4 2 2" xfId="10532"/>
    <cellStyle name="Saída 4 2 2 2" xfId="14070"/>
    <cellStyle name="Saída 4 2 3" xfId="6505"/>
    <cellStyle name="Saída 4 3" xfId="7741"/>
    <cellStyle name="Saída 4 3 2" xfId="11191"/>
    <cellStyle name="Saída 4 3 2 2" xfId="14071"/>
    <cellStyle name="Saída 4 4" xfId="8632"/>
    <cellStyle name="Saída 4 4 2" xfId="14072"/>
    <cellStyle name="Saída 4 5" xfId="6504"/>
    <cellStyle name="Saída 40" xfId="3613"/>
    <cellStyle name="Saída 40 2" xfId="10253"/>
    <cellStyle name="Saída 40 2 2" xfId="14073"/>
    <cellStyle name="Saída 40 3" xfId="6506"/>
    <cellStyle name="Saída 41" xfId="3614"/>
    <cellStyle name="Saída 41 2" xfId="10254"/>
    <cellStyle name="Saída 41 2 2" xfId="14074"/>
    <cellStyle name="Saída 41 3" xfId="6507"/>
    <cellStyle name="Saída 42" xfId="3615"/>
    <cellStyle name="Saída 42 2" xfId="10255"/>
    <cellStyle name="Saída 42 2 2" xfId="14075"/>
    <cellStyle name="Saída 42 3" xfId="6508"/>
    <cellStyle name="Saída 43" xfId="3616"/>
    <cellStyle name="Saída 43 2" xfId="10256"/>
    <cellStyle name="Saída 43 2 2" xfId="14076"/>
    <cellStyle name="Saída 43 3" xfId="6509"/>
    <cellStyle name="Saída 44" xfId="3617"/>
    <cellStyle name="Saída 44 2" xfId="10257"/>
    <cellStyle name="Saída 44 2 2" xfId="14077"/>
    <cellStyle name="Saída 44 3" xfId="6510"/>
    <cellStyle name="Saída 45" xfId="3618"/>
    <cellStyle name="Saída 45 2" xfId="10258"/>
    <cellStyle name="Saída 45 2 2" xfId="14078"/>
    <cellStyle name="Saída 45 3" xfId="6511"/>
    <cellStyle name="Saída 46" xfId="3619"/>
    <cellStyle name="Saída 46 2" xfId="10259"/>
    <cellStyle name="Saída 46 2 2" xfId="14079"/>
    <cellStyle name="Saída 46 3" xfId="6512"/>
    <cellStyle name="Saída 47" xfId="3620"/>
    <cellStyle name="Saída 47 2" xfId="10260"/>
    <cellStyle name="Saída 47 2 2" xfId="14080"/>
    <cellStyle name="Saída 47 3" xfId="6513"/>
    <cellStyle name="Saída 48" xfId="3621"/>
    <cellStyle name="Saída 48 2" xfId="10261"/>
    <cellStyle name="Saída 48 2 2" xfId="14081"/>
    <cellStyle name="Saída 48 3" xfId="6514"/>
    <cellStyle name="Saída 49" xfId="3622"/>
    <cellStyle name="Saída 49 2" xfId="10262"/>
    <cellStyle name="Saída 49 2 2" xfId="14082"/>
    <cellStyle name="Saída 49 3" xfId="6515"/>
    <cellStyle name="Saída 5" xfId="3623"/>
    <cellStyle name="Saída 5 2" xfId="7742"/>
    <cellStyle name="Saída 5 2 2" xfId="11192"/>
    <cellStyle name="Saída 5 2 2 2" xfId="14083"/>
    <cellStyle name="Saída 5 3" xfId="7743"/>
    <cellStyle name="Saída 5 3 2" xfId="11193"/>
    <cellStyle name="Saída 5 3 2 2" xfId="14084"/>
    <cellStyle name="Saída 5 4" xfId="10263"/>
    <cellStyle name="Saída 5 4 2" xfId="14085"/>
    <cellStyle name="Saída 5 5" xfId="6516"/>
    <cellStyle name="Saída 50" xfId="3624"/>
    <cellStyle name="Saída 50 2" xfId="10264"/>
    <cellStyle name="Saída 50 2 2" xfId="14086"/>
    <cellStyle name="Saída 50 3" xfId="6517"/>
    <cellStyle name="Saída 51" xfId="3625"/>
    <cellStyle name="Saída 51 2" xfId="10265"/>
    <cellStyle name="Saída 51 2 2" xfId="14087"/>
    <cellStyle name="Saída 51 3" xfId="6518"/>
    <cellStyle name="Saída 52" xfId="2122"/>
    <cellStyle name="Saída 52 2" xfId="11194"/>
    <cellStyle name="Saída 52 2 2" xfId="14088"/>
    <cellStyle name="Saída 52 3" xfId="7744"/>
    <cellStyle name="Saída 53" xfId="8629"/>
    <cellStyle name="Saída 53 2" xfId="14089"/>
    <cellStyle name="Saída 6" xfId="3626"/>
    <cellStyle name="Saída 6 2" xfId="10266"/>
    <cellStyle name="Saída 6 2 2" xfId="14090"/>
    <cellStyle name="Saída 6 3" xfId="6519"/>
    <cellStyle name="Saída 7" xfId="3627"/>
    <cellStyle name="Saída 7 2" xfId="10267"/>
    <cellStyle name="Saída 7 2 2" xfId="14091"/>
    <cellStyle name="Saída 7 3" xfId="6520"/>
    <cellStyle name="Saída 8" xfId="3628"/>
    <cellStyle name="Saída 8 2" xfId="10268"/>
    <cellStyle name="Saída 8 2 2" xfId="14092"/>
    <cellStyle name="Saída 8 3" xfId="6521"/>
    <cellStyle name="Saída 9" xfId="3629"/>
    <cellStyle name="Saída 9 2" xfId="10269"/>
    <cellStyle name="Saída 9 2 2" xfId="14093"/>
    <cellStyle name="Saída 9 3" xfId="6522"/>
    <cellStyle name="Sep. milhar [0]" xfId="881"/>
    <cellStyle name="Sep. milhar [0] 10" xfId="882"/>
    <cellStyle name="Sep. milhar [0] 10 2" xfId="8634"/>
    <cellStyle name="Sep. milhar [0] 10 2 2" xfId="14094"/>
    <cellStyle name="Sep. milhar [0] 10 3" xfId="6524"/>
    <cellStyle name="Sep. milhar [0] 11" xfId="883"/>
    <cellStyle name="Sep. milhar [0] 11 2" xfId="8635"/>
    <cellStyle name="Sep. milhar [0] 11 2 2" xfId="14095"/>
    <cellStyle name="Sep. milhar [0] 11 3" xfId="6525"/>
    <cellStyle name="Sep. milhar [0] 12" xfId="884"/>
    <cellStyle name="Sep. milhar [0] 12 2" xfId="8636"/>
    <cellStyle name="Sep. milhar [0] 12 2 2" xfId="14096"/>
    <cellStyle name="Sep. milhar [0] 12 3" xfId="6526"/>
    <cellStyle name="Sep. milhar [0] 13" xfId="885"/>
    <cellStyle name="Sep. milhar [0] 13 2" xfId="8637"/>
    <cellStyle name="Sep. milhar [0] 13 2 2" xfId="14097"/>
    <cellStyle name="Sep. milhar [0] 13 3" xfId="6527"/>
    <cellStyle name="Sep. milhar [0] 14" xfId="886"/>
    <cellStyle name="Sep. milhar [0] 14 2" xfId="8638"/>
    <cellStyle name="Sep. milhar [0] 14 2 2" xfId="14098"/>
    <cellStyle name="Sep. milhar [0] 14 3" xfId="6528"/>
    <cellStyle name="Sep. milhar [0] 15" xfId="887"/>
    <cellStyle name="Sep. milhar [0] 15 2" xfId="8639"/>
    <cellStyle name="Sep. milhar [0] 15 2 2" xfId="14099"/>
    <cellStyle name="Sep. milhar [0] 15 3" xfId="6529"/>
    <cellStyle name="Sep. milhar [0] 16" xfId="888"/>
    <cellStyle name="Sep. milhar [0] 16 2" xfId="8640"/>
    <cellStyle name="Sep. milhar [0] 16 2 2" xfId="14100"/>
    <cellStyle name="Sep. milhar [0] 16 3" xfId="6530"/>
    <cellStyle name="Sep. milhar [0] 17" xfId="889"/>
    <cellStyle name="Sep. milhar [0] 17 2" xfId="8641"/>
    <cellStyle name="Sep. milhar [0] 17 2 2" xfId="14101"/>
    <cellStyle name="Sep. milhar [0] 17 3" xfId="6531"/>
    <cellStyle name="Sep. milhar [0] 18" xfId="890"/>
    <cellStyle name="Sep. milhar [0] 18 2" xfId="8642"/>
    <cellStyle name="Sep. milhar [0] 18 2 2" xfId="14102"/>
    <cellStyle name="Sep. milhar [0] 18 3" xfId="6532"/>
    <cellStyle name="Sep. milhar [0] 19" xfId="891"/>
    <cellStyle name="Sep. milhar [0] 19 2" xfId="8643"/>
    <cellStyle name="Sep. milhar [0] 19 2 2" xfId="14103"/>
    <cellStyle name="Sep. milhar [0] 19 3" xfId="6533"/>
    <cellStyle name="Sep. milhar [0] 2" xfId="892"/>
    <cellStyle name="Sep. milhar [0] 2 2" xfId="893"/>
    <cellStyle name="Sep. milhar [0] 2 2 2" xfId="8645"/>
    <cellStyle name="Sep. milhar [0] 2 2 2 2" xfId="14104"/>
    <cellStyle name="Sep. milhar [0] 2 2 3" xfId="6535"/>
    <cellStyle name="Sep. milhar [0] 2 3" xfId="894"/>
    <cellStyle name="Sep. milhar [0] 2 3 2" xfId="8646"/>
    <cellStyle name="Sep. milhar [0] 2 3 2 2" xfId="14105"/>
    <cellStyle name="Sep. milhar [0] 2 3 3" xfId="6536"/>
    <cellStyle name="Sep. milhar [0] 2 4" xfId="2126"/>
    <cellStyle name="Sep. milhar [0] 2 4 2" xfId="11195"/>
    <cellStyle name="Sep. milhar [0] 2 4 2 2" xfId="14106"/>
    <cellStyle name="Sep. milhar [0] 2 4 3" xfId="7745"/>
    <cellStyle name="Sep. milhar [0] 2 5" xfId="8644"/>
    <cellStyle name="Sep. milhar [0] 2 5 2" xfId="14107"/>
    <cellStyle name="Sep. milhar [0] 2 6" xfId="6534"/>
    <cellStyle name="Sep. milhar [0] 20" xfId="895"/>
    <cellStyle name="Sep. milhar [0] 20 2" xfId="8647"/>
    <cellStyle name="Sep. milhar [0] 20 2 2" xfId="14108"/>
    <cellStyle name="Sep. milhar [0] 20 3" xfId="6537"/>
    <cellStyle name="Sep. milhar [0] 21" xfId="896"/>
    <cellStyle name="Sep. milhar [0] 21 2" xfId="8648"/>
    <cellStyle name="Sep. milhar [0] 21 2 2" xfId="14109"/>
    <cellStyle name="Sep. milhar [0] 21 3" xfId="6538"/>
    <cellStyle name="Sep. milhar [0] 22" xfId="897"/>
    <cellStyle name="Sep. milhar [0] 22 2" xfId="8649"/>
    <cellStyle name="Sep. milhar [0] 22 2 2" xfId="14110"/>
    <cellStyle name="Sep. milhar [0] 22 3" xfId="6539"/>
    <cellStyle name="Sep. milhar [0] 23" xfId="898"/>
    <cellStyle name="Sep. milhar [0] 23 2" xfId="8650"/>
    <cellStyle name="Sep. milhar [0] 23 2 2" xfId="14111"/>
    <cellStyle name="Sep. milhar [0] 23 3" xfId="6540"/>
    <cellStyle name="Sep. milhar [0] 24" xfId="899"/>
    <cellStyle name="Sep. milhar [0] 24 2" xfId="8651"/>
    <cellStyle name="Sep. milhar [0] 24 2 2" xfId="14112"/>
    <cellStyle name="Sep. milhar [0] 24 3" xfId="6541"/>
    <cellStyle name="Sep. milhar [0] 25" xfId="900"/>
    <cellStyle name="Sep. milhar [0] 25 2" xfId="8652"/>
    <cellStyle name="Sep. milhar [0] 25 2 2" xfId="14113"/>
    <cellStyle name="Sep. milhar [0] 25 3" xfId="6542"/>
    <cellStyle name="Sep. milhar [0] 26" xfId="901"/>
    <cellStyle name="Sep. milhar [0] 26 2" xfId="8653"/>
    <cellStyle name="Sep. milhar [0] 26 2 2" xfId="14114"/>
    <cellStyle name="Sep. milhar [0] 26 3" xfId="6543"/>
    <cellStyle name="Sep. milhar [0] 27" xfId="902"/>
    <cellStyle name="Sep. milhar [0] 27 2" xfId="8654"/>
    <cellStyle name="Sep. milhar [0] 27 2 2" xfId="14115"/>
    <cellStyle name="Sep. milhar [0] 27 3" xfId="6544"/>
    <cellStyle name="Sep. milhar [0] 28" xfId="903"/>
    <cellStyle name="Sep. milhar [0] 28 2" xfId="8655"/>
    <cellStyle name="Sep. milhar [0] 28 2 2" xfId="14116"/>
    <cellStyle name="Sep. milhar [0] 28 3" xfId="6545"/>
    <cellStyle name="Sep. milhar [0] 29" xfId="904"/>
    <cellStyle name="Sep. milhar [0] 29 2" xfId="8656"/>
    <cellStyle name="Sep. milhar [0] 29 2 2" xfId="14117"/>
    <cellStyle name="Sep. milhar [0] 29 3" xfId="6546"/>
    <cellStyle name="Sep. milhar [0] 3" xfId="905"/>
    <cellStyle name="Sep. milhar [0] 3 2" xfId="8657"/>
    <cellStyle name="Sep. milhar [0] 3 2 2" xfId="14118"/>
    <cellStyle name="Sep. milhar [0] 3 3" xfId="6547"/>
    <cellStyle name="Sep. milhar [0] 30" xfId="906"/>
    <cellStyle name="Sep. milhar [0] 30 2" xfId="8658"/>
    <cellStyle name="Sep. milhar [0] 30 2 2" xfId="14119"/>
    <cellStyle name="Sep. milhar [0] 30 3" xfId="6548"/>
    <cellStyle name="Sep. milhar [0] 31" xfId="907"/>
    <cellStyle name="Sep. milhar [0] 31 2" xfId="8659"/>
    <cellStyle name="Sep. milhar [0] 31 2 2" xfId="14120"/>
    <cellStyle name="Sep. milhar [0] 31 3" xfId="6549"/>
    <cellStyle name="Sep. milhar [0] 32" xfId="908"/>
    <cellStyle name="Sep. milhar [0] 32 2" xfId="8660"/>
    <cellStyle name="Sep. milhar [0] 32 2 2" xfId="14121"/>
    <cellStyle name="Sep. milhar [0] 32 3" xfId="6550"/>
    <cellStyle name="Sep. milhar [0] 33" xfId="909"/>
    <cellStyle name="Sep. milhar [0] 33 2" xfId="8661"/>
    <cellStyle name="Sep. milhar [0] 33 2 2" xfId="14122"/>
    <cellStyle name="Sep. milhar [0] 33 3" xfId="6551"/>
    <cellStyle name="Sep. milhar [0] 34" xfId="910"/>
    <cellStyle name="Sep. milhar [0] 34 2" xfId="8662"/>
    <cellStyle name="Sep. milhar [0] 34 2 2" xfId="14123"/>
    <cellStyle name="Sep. milhar [0] 34 3" xfId="6552"/>
    <cellStyle name="Sep. milhar [0] 35" xfId="8633"/>
    <cellStyle name="Sep. milhar [0] 35 2" xfId="14124"/>
    <cellStyle name="Sep. milhar [0] 36" xfId="6523"/>
    <cellStyle name="Sep. milhar [0] 4" xfId="911"/>
    <cellStyle name="Sep. milhar [0] 4 2" xfId="8663"/>
    <cellStyle name="Sep. milhar [0] 4 2 2" xfId="14125"/>
    <cellStyle name="Sep. milhar [0] 4 3" xfId="6553"/>
    <cellStyle name="Sep. milhar [0] 5" xfId="912"/>
    <cellStyle name="Sep. milhar [0] 5 2" xfId="8664"/>
    <cellStyle name="Sep. milhar [0] 5 2 2" xfId="14126"/>
    <cellStyle name="Sep. milhar [0] 5 3" xfId="6554"/>
    <cellStyle name="Sep. milhar [0] 6" xfId="913"/>
    <cellStyle name="Sep. milhar [0] 6 2" xfId="8665"/>
    <cellStyle name="Sep. milhar [0] 6 2 2" xfId="14127"/>
    <cellStyle name="Sep. milhar [0] 6 3" xfId="6555"/>
    <cellStyle name="Sep. milhar [0] 7" xfId="914"/>
    <cellStyle name="Sep. milhar [0] 7 2" xfId="8666"/>
    <cellStyle name="Sep. milhar [0] 7 2 2" xfId="14128"/>
    <cellStyle name="Sep. milhar [0] 7 3" xfId="6556"/>
    <cellStyle name="Sep. milhar [0] 8" xfId="915"/>
    <cellStyle name="Sep. milhar [0] 8 2" xfId="8667"/>
    <cellStyle name="Sep. milhar [0] 8 2 2" xfId="14129"/>
    <cellStyle name="Sep. milhar [0] 8 3" xfId="6557"/>
    <cellStyle name="Sep. milhar [0] 9" xfId="916"/>
    <cellStyle name="Sep. milhar [0] 9 2" xfId="8668"/>
    <cellStyle name="Sep. milhar [0] 9 2 2" xfId="14130"/>
    <cellStyle name="Sep. milhar [0] 9 3" xfId="6558"/>
    <cellStyle name="Sep. milhar [2]" xfId="917"/>
    <cellStyle name="Sep. milhar [2] 10" xfId="918"/>
    <cellStyle name="Sep. milhar [2] 11" xfId="919"/>
    <cellStyle name="Sep. milhar [2] 12" xfId="920"/>
    <cellStyle name="Sep. milhar [2] 13" xfId="921"/>
    <cellStyle name="Sep. milhar [2] 14" xfId="922"/>
    <cellStyle name="Sep. milhar [2] 15" xfId="923"/>
    <cellStyle name="Sep. milhar [2] 16" xfId="924"/>
    <cellStyle name="Sep. milhar [2] 17" xfId="925"/>
    <cellStyle name="Sep. milhar [2] 18" xfId="926"/>
    <cellStyle name="Sep. milhar [2] 19" xfId="927"/>
    <cellStyle name="Sep. milhar [2] 2" xfId="928"/>
    <cellStyle name="Sep. milhar [2] 2 2" xfId="929"/>
    <cellStyle name="Sep. milhar [2] 2 3" xfId="930"/>
    <cellStyle name="Sep. milhar [2] 2 4" xfId="2127"/>
    <cellStyle name="Sep. milhar [2] 20" xfId="931"/>
    <cellStyle name="Sep. milhar [2] 21" xfId="932"/>
    <cellStyle name="Sep. milhar [2] 22" xfId="933"/>
    <cellStyle name="Sep. milhar [2] 23" xfId="934"/>
    <cellStyle name="Sep. milhar [2] 24" xfId="935"/>
    <cellStyle name="Sep. milhar [2] 25" xfId="936"/>
    <cellStyle name="Sep. milhar [2] 26" xfId="937"/>
    <cellStyle name="Sep. milhar [2] 27" xfId="938"/>
    <cellStyle name="Sep. milhar [2] 28" xfId="939"/>
    <cellStyle name="Sep. milhar [2] 29" xfId="940"/>
    <cellStyle name="Sep. milhar [2] 3" xfId="941"/>
    <cellStyle name="Sep. milhar [2] 30" xfId="942"/>
    <cellStyle name="Sep. milhar [2] 31" xfId="943"/>
    <cellStyle name="Sep. milhar [2] 32" xfId="944"/>
    <cellStyle name="Sep. milhar [2] 33" xfId="945"/>
    <cellStyle name="Sep. milhar [2] 34" xfId="946"/>
    <cellStyle name="Sep. milhar [2] 4" xfId="947"/>
    <cellStyle name="Sep. milhar [2] 5" xfId="948"/>
    <cellStyle name="Sep. milhar [2] 6" xfId="949"/>
    <cellStyle name="Sep. milhar [2] 7" xfId="950"/>
    <cellStyle name="Sep. milhar [2] 8" xfId="951"/>
    <cellStyle name="Sep. milhar [2] 9" xfId="952"/>
    <cellStyle name="Separador de m" xfId="953"/>
    <cellStyle name="Separador de m 10" xfId="954"/>
    <cellStyle name="Separador de m 10 2" xfId="1658"/>
    <cellStyle name="Separador de m 11" xfId="955"/>
    <cellStyle name="Separador de m 11 2" xfId="1659"/>
    <cellStyle name="Separador de m 12" xfId="956"/>
    <cellStyle name="Separador de m 12 2" xfId="1660"/>
    <cellStyle name="Separador de m 13" xfId="957"/>
    <cellStyle name="Separador de m 13 2" xfId="1661"/>
    <cellStyle name="Separador de m 14" xfId="958"/>
    <cellStyle name="Separador de m 14 2" xfId="1662"/>
    <cellStyle name="Separador de m 15" xfId="959"/>
    <cellStyle name="Separador de m 15 2" xfId="1663"/>
    <cellStyle name="Separador de m 16" xfId="960"/>
    <cellStyle name="Separador de m 16 2" xfId="1664"/>
    <cellStyle name="Separador de m 17" xfId="961"/>
    <cellStyle name="Separador de m 17 2" xfId="1665"/>
    <cellStyle name="Separador de m 18" xfId="962"/>
    <cellStyle name="Separador de m 18 2" xfId="1666"/>
    <cellStyle name="Separador de m 19" xfId="963"/>
    <cellStyle name="Separador de m 19 2" xfId="1667"/>
    <cellStyle name="Separador de m 2" xfId="964"/>
    <cellStyle name="Separador de m 2 2" xfId="965"/>
    <cellStyle name="Separador de m 2 2 2" xfId="1669"/>
    <cellStyle name="Separador de m 2 3" xfId="966"/>
    <cellStyle name="Separador de m 2 3 2" xfId="1670"/>
    <cellStyle name="Separador de m 2 4" xfId="1668"/>
    <cellStyle name="Separador de m 20" xfId="967"/>
    <cellStyle name="Separador de m 20 2" xfId="1671"/>
    <cellStyle name="Separador de m 21" xfId="968"/>
    <cellStyle name="Separador de m 21 2" xfId="1672"/>
    <cellStyle name="Separador de m 22" xfId="969"/>
    <cellStyle name="Separador de m 22 2" xfId="1673"/>
    <cellStyle name="Separador de m 23" xfId="970"/>
    <cellStyle name="Separador de m 23 2" xfId="1674"/>
    <cellStyle name="Separador de m 24" xfId="971"/>
    <cellStyle name="Separador de m 24 2" xfId="1675"/>
    <cellStyle name="Separador de m 25" xfId="972"/>
    <cellStyle name="Separador de m 25 2" xfId="1676"/>
    <cellStyle name="Separador de m 26" xfId="973"/>
    <cellStyle name="Separador de m 26 2" xfId="1677"/>
    <cellStyle name="Separador de m 27" xfId="974"/>
    <cellStyle name="Separador de m 27 2" xfId="1678"/>
    <cellStyle name="Separador de m 28" xfId="975"/>
    <cellStyle name="Separador de m 28 2" xfId="1679"/>
    <cellStyle name="Separador de m 29" xfId="976"/>
    <cellStyle name="Separador de m 29 2" xfId="1680"/>
    <cellStyle name="Separador de m 3" xfId="977"/>
    <cellStyle name="Separador de m 3 2" xfId="1681"/>
    <cellStyle name="Separador de m 30" xfId="978"/>
    <cellStyle name="Separador de m 30 2" xfId="1682"/>
    <cellStyle name="Separador de m 31" xfId="979"/>
    <cellStyle name="Separador de m 31 2" xfId="1683"/>
    <cellStyle name="Separador de m 32" xfId="980"/>
    <cellStyle name="Separador de m 32 2" xfId="1684"/>
    <cellStyle name="Separador de m 33" xfId="981"/>
    <cellStyle name="Separador de m 33 2" xfId="1685"/>
    <cellStyle name="Separador de m 34" xfId="982"/>
    <cellStyle name="Separador de m 34 2" xfId="1686"/>
    <cellStyle name="Separador de m 35" xfId="1343"/>
    <cellStyle name="Separador de m 36" xfId="4054"/>
    <cellStyle name="Separador de m 36 2" xfId="4283"/>
    <cellStyle name="Separador de m 37" xfId="14836"/>
    <cellStyle name="Separador de m 37 2" xfId="16136"/>
    <cellStyle name="Separador de m 4" xfId="983"/>
    <cellStyle name="Separador de m 4 2" xfId="1687"/>
    <cellStyle name="Separador de m 5" xfId="984"/>
    <cellStyle name="Separador de m 5 2" xfId="1688"/>
    <cellStyle name="Separador de m 6" xfId="985"/>
    <cellStyle name="Separador de m 6 2" xfId="1689"/>
    <cellStyle name="Separador de m 7" xfId="986"/>
    <cellStyle name="Separador de m 7 2" xfId="1690"/>
    <cellStyle name="Separador de m 8" xfId="987"/>
    <cellStyle name="Separador de m 8 2" xfId="1691"/>
    <cellStyle name="Separador de m 9" xfId="988"/>
    <cellStyle name="Separador de m 9 2" xfId="1692"/>
    <cellStyle name="Separador de milhares 10" xfId="4461"/>
    <cellStyle name="Separador de milhares 10 10" xfId="21515"/>
    <cellStyle name="Separador de milhares 10 10 2" xfId="29193"/>
    <cellStyle name="Separador de milhares 10 11" xfId="27346"/>
    <cellStyle name="Separador de milhares 10 12" xfId="27700"/>
    <cellStyle name="Separador de milhares 10 13" xfId="20022"/>
    <cellStyle name="Separador de milhares 10 2" xfId="4462"/>
    <cellStyle name="Separador de milhares 10 2 10" xfId="27347"/>
    <cellStyle name="Separador de milhares 10 2 11" xfId="27701"/>
    <cellStyle name="Separador de milhares 10 2 12" xfId="20023"/>
    <cellStyle name="Separador de milhares 10 2 2" xfId="14131"/>
    <cellStyle name="Separador de milhares 10 2 3" xfId="11196"/>
    <cellStyle name="Separador de milhares 10 2 4" xfId="15003"/>
    <cellStyle name="Separador de milhares 10 2 4 2" xfId="16285"/>
    <cellStyle name="Separador de milhares 10 2 4 2 2" xfId="18399"/>
    <cellStyle name="Separador de milhares 10 2 4 2 2 2" xfId="32795"/>
    <cellStyle name="Separador de milhares 10 2 4 2 2 3" xfId="25117"/>
    <cellStyle name="Separador de milhares 10 2 4 2 3" xfId="19652"/>
    <cellStyle name="Separador de milhares 10 2 4 2 3 2" xfId="34045"/>
    <cellStyle name="Separador de milhares 10 2 4 2 3 3" xfId="26367"/>
    <cellStyle name="Separador de milhares 10 2 4 2 4" xfId="23010"/>
    <cellStyle name="Separador de milhares 10 2 4 2 4 2" xfId="30688"/>
    <cellStyle name="Separador de milhares 10 2 4 2 5" xfId="28582"/>
    <cellStyle name="Separador de milhares 10 2 4 2 6" xfId="20904"/>
    <cellStyle name="Separador de milhares 10 2 4 3" xfId="15644"/>
    <cellStyle name="Separador de milhares 10 2 4 3 2" xfId="17774"/>
    <cellStyle name="Separador de milhares 10 2 4 3 2 2" xfId="32170"/>
    <cellStyle name="Separador de milhares 10 2 4 3 2 3" xfId="24492"/>
    <cellStyle name="Separador de milhares 10 2 4 3 3" xfId="30063"/>
    <cellStyle name="Separador de milhares 10 2 4 3 4" xfId="22385"/>
    <cellStyle name="Separador de milhares 10 2 4 4" xfId="17149"/>
    <cellStyle name="Separador de milhares 10 2 4 4 2" xfId="31545"/>
    <cellStyle name="Separador de milhares 10 2 4 4 3" xfId="23867"/>
    <cellStyle name="Separador de milhares 10 2 4 5" xfId="19027"/>
    <cellStyle name="Separador de milhares 10 2 4 5 2" xfId="33420"/>
    <cellStyle name="Separador de milhares 10 2 4 5 3" xfId="25742"/>
    <cellStyle name="Separador de milhares 10 2 4 6" xfId="21760"/>
    <cellStyle name="Separador de milhares 10 2 4 6 2" xfId="29438"/>
    <cellStyle name="Separador de milhares 10 2 4 7" xfId="27348"/>
    <cellStyle name="Separador de milhares 10 2 4 8" xfId="27957"/>
    <cellStyle name="Separador de milhares 10 2 4 9" xfId="20279"/>
    <cellStyle name="Separador de milhares 10 2 5" xfId="16013"/>
    <cellStyle name="Separador de milhares 10 2 5 2" xfId="18143"/>
    <cellStyle name="Separador de milhares 10 2 5 2 2" xfId="32539"/>
    <cellStyle name="Separador de milhares 10 2 5 2 3" xfId="24861"/>
    <cellStyle name="Separador de milhares 10 2 5 3" xfId="19396"/>
    <cellStyle name="Separador de milhares 10 2 5 3 2" xfId="33789"/>
    <cellStyle name="Separador de milhares 10 2 5 3 3" xfId="26111"/>
    <cellStyle name="Separador de milhares 10 2 5 4" xfId="22754"/>
    <cellStyle name="Separador de milhares 10 2 5 4 2" xfId="30432"/>
    <cellStyle name="Separador de milhares 10 2 5 5" xfId="28326"/>
    <cellStyle name="Separador de milhares 10 2 5 6" xfId="20648"/>
    <cellStyle name="Separador de milhares 10 2 6" xfId="15386"/>
    <cellStyle name="Separador de milhares 10 2 6 2" xfId="17518"/>
    <cellStyle name="Separador de milhares 10 2 6 2 2" xfId="31914"/>
    <cellStyle name="Separador de milhares 10 2 6 2 3" xfId="24236"/>
    <cellStyle name="Separador de milhares 10 2 6 3" xfId="29807"/>
    <cellStyle name="Separador de milhares 10 2 6 4" xfId="22129"/>
    <cellStyle name="Separador de milhares 10 2 7" xfId="16904"/>
    <cellStyle name="Separador de milhares 10 2 7 2" xfId="31301"/>
    <cellStyle name="Separador de milhares 10 2 7 3" xfId="23623"/>
    <cellStyle name="Separador de milhares 10 2 8" xfId="18769"/>
    <cellStyle name="Separador de milhares 10 2 8 2" xfId="33164"/>
    <cellStyle name="Separador de milhares 10 2 8 3" xfId="25486"/>
    <cellStyle name="Separador de milhares 10 2 9" xfId="21516"/>
    <cellStyle name="Separador de milhares 10 2 9 2" xfId="29194"/>
    <cellStyle name="Separador de milhares 10 3" xfId="7064"/>
    <cellStyle name="Separador de milhares 10 4" xfId="14838"/>
    <cellStyle name="Separador de milhares 10 5" xfId="15002"/>
    <cellStyle name="Separador de milhares 10 5 2" xfId="16284"/>
    <cellStyle name="Separador de milhares 10 5 2 2" xfId="18398"/>
    <cellStyle name="Separador de milhares 10 5 2 2 2" xfId="32794"/>
    <cellStyle name="Separador de milhares 10 5 2 2 3" xfId="25116"/>
    <cellStyle name="Separador de milhares 10 5 2 3" xfId="19651"/>
    <cellStyle name="Separador de milhares 10 5 2 3 2" xfId="34044"/>
    <cellStyle name="Separador de milhares 10 5 2 3 3" xfId="26366"/>
    <cellStyle name="Separador de milhares 10 5 2 4" xfId="23009"/>
    <cellStyle name="Separador de milhares 10 5 2 4 2" xfId="30687"/>
    <cellStyle name="Separador de milhares 10 5 2 5" xfId="28581"/>
    <cellStyle name="Separador de milhares 10 5 2 6" xfId="20903"/>
    <cellStyle name="Separador de milhares 10 5 3" xfId="15643"/>
    <cellStyle name="Separador de milhares 10 5 3 2" xfId="17773"/>
    <cellStyle name="Separador de milhares 10 5 3 2 2" xfId="32169"/>
    <cellStyle name="Separador de milhares 10 5 3 2 3" xfId="24491"/>
    <cellStyle name="Separador de milhares 10 5 3 3" xfId="30062"/>
    <cellStyle name="Separador de milhares 10 5 3 4" xfId="22384"/>
    <cellStyle name="Separador de milhares 10 5 4" xfId="17148"/>
    <cellStyle name="Separador de milhares 10 5 4 2" xfId="31544"/>
    <cellStyle name="Separador de milhares 10 5 4 3" xfId="23866"/>
    <cellStyle name="Separador de milhares 10 5 5" xfId="19026"/>
    <cellStyle name="Separador de milhares 10 5 5 2" xfId="33419"/>
    <cellStyle name="Separador de milhares 10 5 5 3" xfId="25741"/>
    <cellStyle name="Separador de milhares 10 5 6" xfId="21759"/>
    <cellStyle name="Separador de milhares 10 5 6 2" xfId="29437"/>
    <cellStyle name="Separador de milhares 10 5 7" xfId="27349"/>
    <cellStyle name="Separador de milhares 10 5 8" xfId="27956"/>
    <cellStyle name="Separador de milhares 10 5 9" xfId="20278"/>
    <cellStyle name="Separador de milhares 10 6" xfId="16012"/>
    <cellStyle name="Separador de milhares 10 6 2" xfId="18142"/>
    <cellStyle name="Separador de milhares 10 6 2 2" xfId="32538"/>
    <cellStyle name="Separador de milhares 10 6 2 3" xfId="24860"/>
    <cellStyle name="Separador de milhares 10 6 3" xfId="19395"/>
    <cellStyle name="Separador de milhares 10 6 3 2" xfId="33788"/>
    <cellStyle name="Separador de milhares 10 6 3 3" xfId="26110"/>
    <cellStyle name="Separador de milhares 10 6 4" xfId="22753"/>
    <cellStyle name="Separador de milhares 10 6 4 2" xfId="30431"/>
    <cellStyle name="Separador de milhares 10 6 5" xfId="28325"/>
    <cellStyle name="Separador de milhares 10 6 6" xfId="20647"/>
    <cellStyle name="Separador de milhares 10 7" xfId="15385"/>
    <cellStyle name="Separador de milhares 10 7 2" xfId="17517"/>
    <cellStyle name="Separador de milhares 10 7 2 2" xfId="31913"/>
    <cellStyle name="Separador de milhares 10 7 2 3" xfId="24235"/>
    <cellStyle name="Separador de milhares 10 7 3" xfId="29806"/>
    <cellStyle name="Separador de milhares 10 7 4" xfId="22128"/>
    <cellStyle name="Separador de milhares 10 8" xfId="16903"/>
    <cellStyle name="Separador de milhares 10 8 2" xfId="31300"/>
    <cellStyle name="Separador de milhares 10 8 3" xfId="23622"/>
    <cellStyle name="Separador de milhares 10 9" xfId="18768"/>
    <cellStyle name="Separador de milhares 10 9 2" xfId="33163"/>
    <cellStyle name="Separador de milhares 10 9 3" xfId="25485"/>
    <cellStyle name="Separador de milhares 11" xfId="7158"/>
    <cellStyle name="Separador de milhares 11 2" xfId="14839"/>
    <cellStyle name="Separador de milhares 11 3" xfId="27553"/>
    <cellStyle name="Separador de milhares 12" xfId="7177"/>
    <cellStyle name="Separador de milhares 12 2" xfId="14840"/>
    <cellStyle name="Separador de milhares 13" xfId="7746"/>
    <cellStyle name="Separador de milhares 13 2" xfId="11197"/>
    <cellStyle name="Separador de milhares 13 2 2" xfId="14132"/>
    <cellStyle name="Separador de milhares 13 3" xfId="14841"/>
    <cellStyle name="Separador de milhares 14" xfId="14796"/>
    <cellStyle name="Separador de milhares 14 2" xfId="14842"/>
    <cellStyle name="Separador de milhares 15" xfId="3630"/>
    <cellStyle name="Separador de milhares 15 2" xfId="10270"/>
    <cellStyle name="Separador de milhares 15 2 2" xfId="14133"/>
    <cellStyle name="Separador de milhares 15 2 3" xfId="14843"/>
    <cellStyle name="Separador de milhares 15 3" xfId="6559"/>
    <cellStyle name="Separador de milhares 15 4" xfId="27345"/>
    <cellStyle name="Separador de milhares 16" xfId="3631"/>
    <cellStyle name="Separador de milhares 16 10" xfId="16560"/>
    <cellStyle name="Separador de milhares 16 10 2" xfId="30957"/>
    <cellStyle name="Separador de milhares 16 10 3" xfId="23279"/>
    <cellStyle name="Separador de milhares 16 11" xfId="18688"/>
    <cellStyle name="Separador de milhares 16 11 2" xfId="33083"/>
    <cellStyle name="Separador de milhares 16 11 3" xfId="25405"/>
    <cellStyle name="Separador de milhares 16 12" xfId="21160"/>
    <cellStyle name="Separador de milhares 16 12 2" xfId="28838"/>
    <cellStyle name="Separador de milhares 16 13" xfId="27350"/>
    <cellStyle name="Separador de milhares 16 14" xfId="27344"/>
    <cellStyle name="Separador de milhares 16 15" xfId="27620"/>
    <cellStyle name="Separador de milhares 16 16" xfId="19942"/>
    <cellStyle name="Separador de milhares 16 2" xfId="3632"/>
    <cellStyle name="Separador de milhares 16 2 10" xfId="21161"/>
    <cellStyle name="Separador de milhares 16 2 10 2" xfId="28839"/>
    <cellStyle name="Separador de milhares 16 2 11" xfId="27351"/>
    <cellStyle name="Separador de milhares 16 2 12" xfId="27343"/>
    <cellStyle name="Separador de milhares 16 2 13" xfId="27621"/>
    <cellStyle name="Separador de milhares 16 2 14" xfId="19943"/>
    <cellStyle name="Separador de milhares 16 2 2" xfId="4099"/>
    <cellStyle name="Separador de milhares 16 2 2 10" xfId="21215"/>
    <cellStyle name="Separador de milhares 16 2 2 10 2" xfId="28893"/>
    <cellStyle name="Separador de milhares 16 2 2 11" xfId="27352"/>
    <cellStyle name="Separador de milhares 16 2 2 12" xfId="27342"/>
    <cellStyle name="Separador de milhares 16 2 2 13" xfId="27677"/>
    <cellStyle name="Separador de milhares 16 2 2 14" xfId="19999"/>
    <cellStyle name="Separador de milhares 16 2 2 2" xfId="4294"/>
    <cellStyle name="Separador de milhares 16 2 2 2 10" xfId="27353"/>
    <cellStyle name="Separador de milhares 16 2 2 2 11" xfId="27790"/>
    <cellStyle name="Separador de milhares 16 2 2 2 12" xfId="20112"/>
    <cellStyle name="Separador de milhares 16 2 2 2 2" xfId="15137"/>
    <cellStyle name="Separador de milhares 16 2 2 2 2 2" xfId="16418"/>
    <cellStyle name="Separador de milhares 16 2 2 2 2 2 2" xfId="18532"/>
    <cellStyle name="Separador de milhares 16 2 2 2 2 2 2 2" xfId="32928"/>
    <cellStyle name="Separador de milhares 16 2 2 2 2 2 2 3" xfId="25250"/>
    <cellStyle name="Separador de milhares 16 2 2 2 2 2 3" xfId="19785"/>
    <cellStyle name="Separador de milhares 16 2 2 2 2 2 3 2" xfId="34178"/>
    <cellStyle name="Separador de milhares 16 2 2 2 2 2 3 3" xfId="26500"/>
    <cellStyle name="Separador de milhares 16 2 2 2 2 2 4" xfId="23143"/>
    <cellStyle name="Separador de milhares 16 2 2 2 2 2 4 2" xfId="30821"/>
    <cellStyle name="Separador de milhares 16 2 2 2 2 2 5" xfId="28715"/>
    <cellStyle name="Separador de milhares 16 2 2 2 2 2 6" xfId="21037"/>
    <cellStyle name="Separador de milhares 16 2 2 2 2 3" xfId="15777"/>
    <cellStyle name="Separador de milhares 16 2 2 2 2 3 2" xfId="17907"/>
    <cellStyle name="Separador de milhares 16 2 2 2 2 3 2 2" xfId="32303"/>
    <cellStyle name="Separador de milhares 16 2 2 2 2 3 2 3" xfId="24625"/>
    <cellStyle name="Separador de milhares 16 2 2 2 2 3 3" xfId="30196"/>
    <cellStyle name="Separador de milhares 16 2 2 2 2 3 4" xfId="22518"/>
    <cellStyle name="Separador de milhares 16 2 2 2 2 4" xfId="17282"/>
    <cellStyle name="Separador de milhares 16 2 2 2 2 4 2" xfId="31678"/>
    <cellStyle name="Separador de milhares 16 2 2 2 2 4 3" xfId="24000"/>
    <cellStyle name="Separador de milhares 16 2 2 2 2 5" xfId="19160"/>
    <cellStyle name="Separador de milhares 16 2 2 2 2 5 2" xfId="33553"/>
    <cellStyle name="Separador de milhares 16 2 2 2 2 5 3" xfId="25875"/>
    <cellStyle name="Separador de milhares 16 2 2 2 2 6" xfId="21893"/>
    <cellStyle name="Separador de milhares 16 2 2 2 2 6 2" xfId="29571"/>
    <cellStyle name="Separador de milhares 16 2 2 2 2 7" xfId="27354"/>
    <cellStyle name="Separador de milhares 16 2 2 2 2 8" xfId="28090"/>
    <cellStyle name="Separador de milhares 16 2 2 2 2 9" xfId="20412"/>
    <cellStyle name="Separador de milhares 16 2 2 2 3" xfId="14917"/>
    <cellStyle name="Separador de milhares 16 2 2 2 3 2" xfId="16199"/>
    <cellStyle name="Separador de milhares 16 2 2 2 3 2 2" xfId="18313"/>
    <cellStyle name="Separador de milhares 16 2 2 2 3 2 2 2" xfId="32709"/>
    <cellStyle name="Separador de milhares 16 2 2 2 3 2 2 3" xfId="25031"/>
    <cellStyle name="Separador de milhares 16 2 2 2 3 2 3" xfId="19566"/>
    <cellStyle name="Separador de milhares 16 2 2 2 3 2 3 2" xfId="33959"/>
    <cellStyle name="Separador de milhares 16 2 2 2 3 2 3 3" xfId="26281"/>
    <cellStyle name="Separador de milhares 16 2 2 2 3 2 4" xfId="22924"/>
    <cellStyle name="Separador de milhares 16 2 2 2 3 2 4 2" xfId="30602"/>
    <cellStyle name="Separador de milhares 16 2 2 2 3 2 5" xfId="28496"/>
    <cellStyle name="Separador de milhares 16 2 2 2 3 2 6" xfId="20818"/>
    <cellStyle name="Separador de milhares 16 2 2 2 3 3" xfId="15558"/>
    <cellStyle name="Separador de milhares 16 2 2 2 3 3 2" xfId="17688"/>
    <cellStyle name="Separador de milhares 16 2 2 2 3 3 2 2" xfId="32084"/>
    <cellStyle name="Separador de milhares 16 2 2 2 3 3 2 3" xfId="24406"/>
    <cellStyle name="Separador de milhares 16 2 2 2 3 3 3" xfId="29977"/>
    <cellStyle name="Separador de milhares 16 2 2 2 3 3 4" xfId="22299"/>
    <cellStyle name="Separador de milhares 16 2 2 2 3 4" xfId="17063"/>
    <cellStyle name="Separador de milhares 16 2 2 2 3 4 2" xfId="31459"/>
    <cellStyle name="Separador de milhares 16 2 2 2 3 4 3" xfId="23781"/>
    <cellStyle name="Separador de milhares 16 2 2 2 3 5" xfId="18941"/>
    <cellStyle name="Separador de milhares 16 2 2 2 3 5 2" xfId="33334"/>
    <cellStyle name="Separador de milhares 16 2 2 2 3 5 3" xfId="25656"/>
    <cellStyle name="Separador de milhares 16 2 2 2 3 6" xfId="21674"/>
    <cellStyle name="Separador de milhares 16 2 2 2 3 6 2" xfId="29352"/>
    <cellStyle name="Separador de milhares 16 2 2 2 3 7" xfId="27355"/>
    <cellStyle name="Separador de milhares 16 2 2 2 3 8" xfId="27871"/>
    <cellStyle name="Separador de milhares 16 2 2 2 3 9" xfId="20193"/>
    <cellStyle name="Separador de milhares 16 2 2 2 4" xfId="15241"/>
    <cellStyle name="Separador de milhares 16 2 2 2 4 2" xfId="16511"/>
    <cellStyle name="Separador de milhares 16 2 2 2 4 2 2" xfId="18625"/>
    <cellStyle name="Separador de milhares 16 2 2 2 4 2 2 2" xfId="33021"/>
    <cellStyle name="Separador de milhares 16 2 2 2 4 2 2 3" xfId="25343"/>
    <cellStyle name="Separador de milhares 16 2 2 2 4 2 3" xfId="19878"/>
    <cellStyle name="Separador de milhares 16 2 2 2 4 2 3 2" xfId="34271"/>
    <cellStyle name="Separador de milhares 16 2 2 2 4 2 3 3" xfId="26593"/>
    <cellStyle name="Separador de milhares 16 2 2 2 4 2 4" xfId="23236"/>
    <cellStyle name="Separador de milhares 16 2 2 2 4 2 4 2" xfId="30914"/>
    <cellStyle name="Separador de milhares 16 2 2 2 4 2 5" xfId="28808"/>
    <cellStyle name="Separador de milhares 16 2 2 2 4 2 6" xfId="21130"/>
    <cellStyle name="Separador de milhares 16 2 2 2 4 3" xfId="15870"/>
    <cellStyle name="Separador de milhares 16 2 2 2 4 3 2" xfId="18000"/>
    <cellStyle name="Separador de milhares 16 2 2 2 4 3 2 2" xfId="32396"/>
    <cellStyle name="Separador de milhares 16 2 2 2 4 3 2 3" xfId="24718"/>
    <cellStyle name="Separador de milhares 16 2 2 2 4 3 3" xfId="30289"/>
    <cellStyle name="Separador de milhares 16 2 2 2 4 3 4" xfId="22611"/>
    <cellStyle name="Separador de milhares 16 2 2 2 4 4" xfId="17375"/>
    <cellStyle name="Separador de milhares 16 2 2 2 4 4 2" xfId="31771"/>
    <cellStyle name="Separador de milhares 16 2 2 2 4 4 3" xfId="24093"/>
    <cellStyle name="Separador de milhares 16 2 2 2 4 5" xfId="19253"/>
    <cellStyle name="Separador de milhares 16 2 2 2 4 5 2" xfId="33646"/>
    <cellStyle name="Separador de milhares 16 2 2 2 4 5 3" xfId="25968"/>
    <cellStyle name="Separador de milhares 16 2 2 2 4 6" xfId="21986"/>
    <cellStyle name="Separador de milhares 16 2 2 2 4 6 2" xfId="29664"/>
    <cellStyle name="Separador de milhares 16 2 2 2 4 7" xfId="27356"/>
    <cellStyle name="Separador de milhares 16 2 2 2 4 8" xfId="28183"/>
    <cellStyle name="Separador de milhares 16 2 2 2 4 9" xfId="20505"/>
    <cellStyle name="Separador de milhares 16 2 2 2 5" xfId="14134"/>
    <cellStyle name="Separador de milhares 16 2 2 2 5 2" xfId="16102"/>
    <cellStyle name="Separador de milhares 16 2 2 2 5 2 2" xfId="18232"/>
    <cellStyle name="Separador de milhares 16 2 2 2 5 2 2 2" xfId="32628"/>
    <cellStyle name="Separador de milhares 16 2 2 2 5 2 2 3" xfId="24950"/>
    <cellStyle name="Separador de milhares 16 2 2 2 5 2 3" xfId="30521"/>
    <cellStyle name="Separador de milhares 16 2 2 2 5 2 4" xfId="22843"/>
    <cellStyle name="Separador de milhares 16 2 2 2 5 3" xfId="16993"/>
    <cellStyle name="Separador de milhares 16 2 2 2 5 3 2" xfId="31390"/>
    <cellStyle name="Separador de milhares 16 2 2 2 5 3 3" xfId="23712"/>
    <cellStyle name="Separador de milhares 16 2 2 2 5 4" xfId="19485"/>
    <cellStyle name="Separador de milhares 16 2 2 2 5 4 2" xfId="33878"/>
    <cellStyle name="Separador de milhares 16 2 2 2 5 4 3" xfId="26200"/>
    <cellStyle name="Separador de milhares 16 2 2 2 5 5" xfId="21605"/>
    <cellStyle name="Separador de milhares 16 2 2 2 5 5 2" xfId="29283"/>
    <cellStyle name="Separador de milhares 16 2 2 2 5 6" xfId="27357"/>
    <cellStyle name="Separador de milhares 16 2 2 2 5 7" xfId="28415"/>
    <cellStyle name="Separador de milhares 16 2 2 2 5 8" xfId="20737"/>
    <cellStyle name="Separador de milhares 16 2 2 2 6" xfId="15476"/>
    <cellStyle name="Separador de milhares 16 2 2 2 6 2" xfId="17607"/>
    <cellStyle name="Separador de milhares 16 2 2 2 6 2 2" xfId="32003"/>
    <cellStyle name="Separador de milhares 16 2 2 2 6 2 3" xfId="24325"/>
    <cellStyle name="Separador de milhares 16 2 2 2 6 3" xfId="29896"/>
    <cellStyle name="Separador de milhares 16 2 2 2 6 4" xfId="22218"/>
    <cellStyle name="Separador de milhares 16 2 2 2 7" xfId="16747"/>
    <cellStyle name="Separador de milhares 16 2 2 2 7 2" xfId="31144"/>
    <cellStyle name="Separador de milhares 16 2 2 2 7 3" xfId="23466"/>
    <cellStyle name="Separador de milhares 16 2 2 2 8" xfId="18859"/>
    <cellStyle name="Separador de milhares 16 2 2 2 8 2" xfId="33253"/>
    <cellStyle name="Separador de milhares 16 2 2 2 8 3" xfId="25575"/>
    <cellStyle name="Separador de milhares 16 2 2 2 9" xfId="21347"/>
    <cellStyle name="Separador de milhares 16 2 2 2 9 2" xfId="29025"/>
    <cellStyle name="Separador de milhares 16 2 2 3" xfId="10272"/>
    <cellStyle name="Separador de milhares 16 2 2 3 10" xfId="20061"/>
    <cellStyle name="Separador de milhares 16 2 2 3 2" xfId="15060"/>
    <cellStyle name="Separador de milhares 16 2 2 3 2 2" xfId="16341"/>
    <cellStyle name="Separador de milhares 16 2 2 3 2 2 2" xfId="18455"/>
    <cellStyle name="Separador de milhares 16 2 2 3 2 2 2 2" xfId="32851"/>
    <cellStyle name="Separador de milhares 16 2 2 3 2 2 2 3" xfId="25173"/>
    <cellStyle name="Separador de milhares 16 2 2 3 2 2 3" xfId="19708"/>
    <cellStyle name="Separador de milhares 16 2 2 3 2 2 3 2" xfId="34101"/>
    <cellStyle name="Separador de milhares 16 2 2 3 2 2 3 3" xfId="26423"/>
    <cellStyle name="Separador de milhares 16 2 2 3 2 2 4" xfId="23066"/>
    <cellStyle name="Separador de milhares 16 2 2 3 2 2 4 2" xfId="30744"/>
    <cellStyle name="Separador de milhares 16 2 2 3 2 2 5" xfId="28638"/>
    <cellStyle name="Separador de milhares 16 2 2 3 2 2 6" xfId="20960"/>
    <cellStyle name="Separador de milhares 16 2 2 3 2 3" xfId="15700"/>
    <cellStyle name="Separador de milhares 16 2 2 3 2 3 2" xfId="17830"/>
    <cellStyle name="Separador de milhares 16 2 2 3 2 3 2 2" xfId="32226"/>
    <cellStyle name="Separador de milhares 16 2 2 3 2 3 2 3" xfId="24548"/>
    <cellStyle name="Separador de milhares 16 2 2 3 2 3 3" xfId="30119"/>
    <cellStyle name="Separador de milhares 16 2 2 3 2 3 4" xfId="22441"/>
    <cellStyle name="Separador de milhares 16 2 2 3 2 4" xfId="17205"/>
    <cellStyle name="Separador de milhares 16 2 2 3 2 4 2" xfId="31601"/>
    <cellStyle name="Separador de milhares 16 2 2 3 2 4 3" xfId="23923"/>
    <cellStyle name="Separador de milhares 16 2 2 3 2 5" xfId="19083"/>
    <cellStyle name="Separador de milhares 16 2 2 3 2 5 2" xfId="33476"/>
    <cellStyle name="Separador de milhares 16 2 2 3 2 5 3" xfId="25798"/>
    <cellStyle name="Separador de milhares 16 2 2 3 2 6" xfId="21816"/>
    <cellStyle name="Separador de milhares 16 2 2 3 2 6 2" xfId="29494"/>
    <cellStyle name="Separador de milhares 16 2 2 3 2 7" xfId="27359"/>
    <cellStyle name="Separador de milhares 16 2 2 3 2 8" xfId="28013"/>
    <cellStyle name="Separador de milhares 16 2 2 3 2 9" xfId="20335"/>
    <cellStyle name="Separador de milhares 16 2 2 3 3" xfId="16051"/>
    <cellStyle name="Separador de milhares 16 2 2 3 3 2" xfId="18181"/>
    <cellStyle name="Separador de milhares 16 2 2 3 3 2 2" xfId="32577"/>
    <cellStyle name="Separador de milhares 16 2 2 3 3 2 3" xfId="24899"/>
    <cellStyle name="Separador de milhares 16 2 2 3 3 3" xfId="19434"/>
    <cellStyle name="Separador de milhares 16 2 2 3 3 3 2" xfId="33827"/>
    <cellStyle name="Separador de milhares 16 2 2 3 3 3 3" xfId="26149"/>
    <cellStyle name="Separador de milhares 16 2 2 3 3 4" xfId="22792"/>
    <cellStyle name="Separador de milhares 16 2 2 3 3 4 2" xfId="30470"/>
    <cellStyle name="Separador de milhares 16 2 2 3 3 5" xfId="28364"/>
    <cellStyle name="Separador de milhares 16 2 2 3 3 6" xfId="20686"/>
    <cellStyle name="Separador de milhares 16 2 2 3 4" xfId="15425"/>
    <cellStyle name="Separador de milhares 16 2 2 3 4 2" xfId="17556"/>
    <cellStyle name="Separador de milhares 16 2 2 3 4 2 2" xfId="31952"/>
    <cellStyle name="Separador de milhares 16 2 2 3 4 2 3" xfId="24274"/>
    <cellStyle name="Separador de milhares 16 2 2 3 4 3" xfId="29845"/>
    <cellStyle name="Separador de milhares 16 2 2 3 4 4" xfId="22167"/>
    <cellStyle name="Separador de milhares 16 2 2 3 5" xfId="16942"/>
    <cellStyle name="Separador de milhares 16 2 2 3 5 2" xfId="31339"/>
    <cellStyle name="Separador de milhares 16 2 2 3 5 3" xfId="23661"/>
    <cellStyle name="Separador de milhares 16 2 2 3 6" xfId="18808"/>
    <cellStyle name="Separador de milhares 16 2 2 3 6 2" xfId="33202"/>
    <cellStyle name="Separador de milhares 16 2 2 3 6 3" xfId="25524"/>
    <cellStyle name="Separador de milhares 16 2 2 3 7" xfId="21554"/>
    <cellStyle name="Separador de milhares 16 2 2 3 7 2" xfId="29232"/>
    <cellStyle name="Separador de milhares 16 2 2 3 8" xfId="27358"/>
    <cellStyle name="Separador de milhares 16 2 2 3 9" xfId="27739"/>
    <cellStyle name="Separador de milhares 16 2 2 4" xfId="14979"/>
    <cellStyle name="Separador de milhares 16 2 2 4 2" xfId="16261"/>
    <cellStyle name="Separador de milhares 16 2 2 4 2 2" xfId="18375"/>
    <cellStyle name="Separador de milhares 16 2 2 4 2 2 2" xfId="32771"/>
    <cellStyle name="Separador de milhares 16 2 2 4 2 2 3" xfId="25093"/>
    <cellStyle name="Separador de milhares 16 2 2 4 2 3" xfId="19628"/>
    <cellStyle name="Separador de milhares 16 2 2 4 2 3 2" xfId="34021"/>
    <cellStyle name="Separador de milhares 16 2 2 4 2 3 3" xfId="26343"/>
    <cellStyle name="Separador de milhares 16 2 2 4 2 4" xfId="22986"/>
    <cellStyle name="Separador de milhares 16 2 2 4 2 4 2" xfId="30664"/>
    <cellStyle name="Separador de milhares 16 2 2 4 2 5" xfId="28558"/>
    <cellStyle name="Separador de milhares 16 2 2 4 2 6" xfId="20880"/>
    <cellStyle name="Separador de milhares 16 2 2 4 3" xfId="15620"/>
    <cellStyle name="Separador de milhares 16 2 2 4 3 2" xfId="17750"/>
    <cellStyle name="Separador de milhares 16 2 2 4 3 2 2" xfId="32146"/>
    <cellStyle name="Separador de milhares 16 2 2 4 3 2 3" xfId="24468"/>
    <cellStyle name="Separador de milhares 16 2 2 4 3 3" xfId="30039"/>
    <cellStyle name="Separador de milhares 16 2 2 4 3 4" xfId="22361"/>
    <cellStyle name="Separador de milhares 16 2 2 4 4" xfId="17125"/>
    <cellStyle name="Separador de milhares 16 2 2 4 4 2" xfId="31521"/>
    <cellStyle name="Separador de milhares 16 2 2 4 4 3" xfId="23843"/>
    <cellStyle name="Separador de milhares 16 2 2 4 5" xfId="19003"/>
    <cellStyle name="Separador de milhares 16 2 2 4 5 2" xfId="33396"/>
    <cellStyle name="Separador de milhares 16 2 2 4 5 3" xfId="25718"/>
    <cellStyle name="Separador de milhares 16 2 2 4 6" xfId="21736"/>
    <cellStyle name="Separador de milhares 16 2 2 4 6 2" xfId="29414"/>
    <cellStyle name="Separador de milhares 16 2 2 4 7" xfId="27360"/>
    <cellStyle name="Separador de milhares 16 2 2 4 8" xfId="27933"/>
    <cellStyle name="Separador de milhares 16 2 2 4 9" xfId="20255"/>
    <cellStyle name="Separador de milhares 16 2 2 5" xfId="15186"/>
    <cellStyle name="Separador de milhares 16 2 2 5 2" xfId="16460"/>
    <cellStyle name="Separador de milhares 16 2 2 5 2 2" xfId="18574"/>
    <cellStyle name="Separador de milhares 16 2 2 5 2 2 2" xfId="32970"/>
    <cellStyle name="Separador de milhares 16 2 2 5 2 2 3" xfId="25292"/>
    <cellStyle name="Separador de milhares 16 2 2 5 2 3" xfId="19827"/>
    <cellStyle name="Separador de milhares 16 2 2 5 2 3 2" xfId="34220"/>
    <cellStyle name="Separador de milhares 16 2 2 5 2 3 3" xfId="26542"/>
    <cellStyle name="Separador de milhares 16 2 2 5 2 4" xfId="23185"/>
    <cellStyle name="Separador de milhares 16 2 2 5 2 4 2" xfId="30863"/>
    <cellStyle name="Separador de milhares 16 2 2 5 2 5" xfId="28757"/>
    <cellStyle name="Separador de milhares 16 2 2 5 2 6" xfId="21079"/>
    <cellStyle name="Separador de milhares 16 2 2 5 3" xfId="15819"/>
    <cellStyle name="Separador de milhares 16 2 2 5 3 2" xfId="17949"/>
    <cellStyle name="Separador de milhares 16 2 2 5 3 2 2" xfId="32345"/>
    <cellStyle name="Separador de milhares 16 2 2 5 3 2 3" xfId="24667"/>
    <cellStyle name="Separador de milhares 16 2 2 5 3 3" xfId="30238"/>
    <cellStyle name="Separador de milhares 16 2 2 5 3 4" xfId="22560"/>
    <cellStyle name="Separador de milhares 16 2 2 5 4" xfId="17324"/>
    <cellStyle name="Separador de milhares 16 2 2 5 4 2" xfId="31720"/>
    <cellStyle name="Separador de milhares 16 2 2 5 4 3" xfId="24042"/>
    <cellStyle name="Separador de milhares 16 2 2 5 5" xfId="19202"/>
    <cellStyle name="Separador de milhares 16 2 2 5 5 2" xfId="33595"/>
    <cellStyle name="Separador de milhares 16 2 2 5 5 3" xfId="25917"/>
    <cellStyle name="Separador de milhares 16 2 2 5 6" xfId="21935"/>
    <cellStyle name="Separador de milhares 16 2 2 5 6 2" xfId="29613"/>
    <cellStyle name="Separador de milhares 16 2 2 5 7" xfId="27361"/>
    <cellStyle name="Separador de milhares 16 2 2 5 8" xfId="28132"/>
    <cellStyle name="Separador de milhares 16 2 2 5 9" xfId="20454"/>
    <cellStyle name="Separador de milhares 16 2 2 6" xfId="4436"/>
    <cellStyle name="Separador de milhares 16 2 2 6 2" xfId="15989"/>
    <cellStyle name="Separador de milhares 16 2 2 6 2 2" xfId="18119"/>
    <cellStyle name="Separador de milhares 16 2 2 6 2 2 2" xfId="32515"/>
    <cellStyle name="Separador de milhares 16 2 2 6 2 2 3" xfId="24837"/>
    <cellStyle name="Separador de milhares 16 2 2 6 2 3" xfId="30408"/>
    <cellStyle name="Separador de milhares 16 2 2 6 2 4" xfId="22730"/>
    <cellStyle name="Separador de milhares 16 2 2 6 3" xfId="16880"/>
    <cellStyle name="Separador de milhares 16 2 2 6 3 2" xfId="31277"/>
    <cellStyle name="Separador de milhares 16 2 2 6 3 3" xfId="23599"/>
    <cellStyle name="Separador de milhares 16 2 2 6 4" xfId="19372"/>
    <cellStyle name="Separador de milhares 16 2 2 6 4 2" xfId="33765"/>
    <cellStyle name="Separador de milhares 16 2 2 6 4 3" xfId="26087"/>
    <cellStyle name="Separador de milhares 16 2 2 6 5" xfId="21492"/>
    <cellStyle name="Separador de milhares 16 2 2 6 5 2" xfId="29170"/>
    <cellStyle name="Separador de milhares 16 2 2 6 6" xfId="27362"/>
    <cellStyle name="Separador de milhares 16 2 2 6 7" xfId="28302"/>
    <cellStyle name="Separador de milhares 16 2 2 6 8" xfId="20624"/>
    <cellStyle name="Separador de milhares 16 2 2 7" xfId="15362"/>
    <cellStyle name="Separador de milhares 16 2 2 7 2" xfId="17494"/>
    <cellStyle name="Separador de milhares 16 2 2 7 2 2" xfId="31890"/>
    <cellStyle name="Separador de milhares 16 2 2 7 2 3" xfId="24212"/>
    <cellStyle name="Separador de milhares 16 2 2 7 3" xfId="29783"/>
    <cellStyle name="Separador de milhares 16 2 2 7 4" xfId="22105"/>
    <cellStyle name="Separador de milhares 16 2 2 8" xfId="16615"/>
    <cellStyle name="Separador de milhares 16 2 2 8 2" xfId="31012"/>
    <cellStyle name="Separador de milhares 16 2 2 8 3" xfId="23334"/>
    <cellStyle name="Separador de milhares 16 2 2 9" xfId="18745"/>
    <cellStyle name="Separador de milhares 16 2 2 9 2" xfId="33140"/>
    <cellStyle name="Separador de milhares 16 2 2 9 3" xfId="25462"/>
    <cellStyle name="Separador de milhares 16 2 3" xfId="4222"/>
    <cellStyle name="Separador de milhares 16 2 3 10" xfId="27722"/>
    <cellStyle name="Separador de milhares 16 2 3 11" xfId="20044"/>
    <cellStyle name="Separador de milhares 16 2 3 2" xfId="15028"/>
    <cellStyle name="Separador de milhares 16 2 3 2 2" xfId="16310"/>
    <cellStyle name="Separador de milhares 16 2 3 2 2 2" xfId="18424"/>
    <cellStyle name="Separador de milhares 16 2 3 2 2 2 2" xfId="32820"/>
    <cellStyle name="Separador de milhares 16 2 3 2 2 2 3" xfId="25142"/>
    <cellStyle name="Separador de milhares 16 2 3 2 2 3" xfId="19677"/>
    <cellStyle name="Separador de milhares 16 2 3 2 2 3 2" xfId="34070"/>
    <cellStyle name="Separador de milhares 16 2 3 2 2 3 3" xfId="26392"/>
    <cellStyle name="Separador de milhares 16 2 3 2 2 4" xfId="23035"/>
    <cellStyle name="Separador de milhares 16 2 3 2 2 4 2" xfId="30713"/>
    <cellStyle name="Separador de milhares 16 2 3 2 2 5" xfId="28607"/>
    <cellStyle name="Separador de milhares 16 2 3 2 2 6" xfId="20929"/>
    <cellStyle name="Separador de milhares 16 2 3 2 3" xfId="15669"/>
    <cellStyle name="Separador de milhares 16 2 3 2 3 2" xfId="17799"/>
    <cellStyle name="Separador de milhares 16 2 3 2 3 2 2" xfId="32195"/>
    <cellStyle name="Separador de milhares 16 2 3 2 3 2 3" xfId="24517"/>
    <cellStyle name="Separador de milhares 16 2 3 2 3 3" xfId="30088"/>
    <cellStyle name="Separador de milhares 16 2 3 2 3 4" xfId="22410"/>
    <cellStyle name="Separador de milhares 16 2 3 2 4" xfId="17174"/>
    <cellStyle name="Separador de milhares 16 2 3 2 4 2" xfId="31570"/>
    <cellStyle name="Separador de milhares 16 2 3 2 4 3" xfId="23892"/>
    <cellStyle name="Separador de milhares 16 2 3 2 5" xfId="19052"/>
    <cellStyle name="Separador de milhares 16 2 3 2 5 2" xfId="33445"/>
    <cellStyle name="Separador de milhares 16 2 3 2 5 3" xfId="25767"/>
    <cellStyle name="Separador de milhares 16 2 3 2 6" xfId="21785"/>
    <cellStyle name="Separador de milhares 16 2 3 2 6 2" xfId="29463"/>
    <cellStyle name="Separador de milhares 16 2 3 2 7" xfId="27364"/>
    <cellStyle name="Separador de milhares 16 2 3 2 8" xfId="27982"/>
    <cellStyle name="Separador de milhares 16 2 3 2 9" xfId="20304"/>
    <cellStyle name="Separador de milhares 16 2 3 3" xfId="15092"/>
    <cellStyle name="Separador de milhares 16 2 3 3 2" xfId="16373"/>
    <cellStyle name="Separador de milhares 16 2 3 3 2 2" xfId="18487"/>
    <cellStyle name="Separador de milhares 16 2 3 3 2 2 2" xfId="32883"/>
    <cellStyle name="Separador de milhares 16 2 3 3 2 2 3" xfId="25205"/>
    <cellStyle name="Separador de milhares 16 2 3 3 2 3" xfId="19740"/>
    <cellStyle name="Separador de milhares 16 2 3 3 2 3 2" xfId="34133"/>
    <cellStyle name="Separador de milhares 16 2 3 3 2 3 3" xfId="26455"/>
    <cellStyle name="Separador de milhares 16 2 3 3 2 4" xfId="23098"/>
    <cellStyle name="Separador de milhares 16 2 3 3 2 4 2" xfId="30776"/>
    <cellStyle name="Separador de milhares 16 2 3 3 2 5" xfId="28670"/>
    <cellStyle name="Separador de milhares 16 2 3 3 2 6" xfId="20992"/>
    <cellStyle name="Separador de milhares 16 2 3 3 3" xfId="15732"/>
    <cellStyle name="Separador de milhares 16 2 3 3 3 2" xfId="17862"/>
    <cellStyle name="Separador de milhares 16 2 3 3 3 2 2" xfId="32258"/>
    <cellStyle name="Separador de milhares 16 2 3 3 3 2 3" xfId="24580"/>
    <cellStyle name="Separador de milhares 16 2 3 3 3 3" xfId="30151"/>
    <cellStyle name="Separador de milhares 16 2 3 3 3 4" xfId="22473"/>
    <cellStyle name="Separador de milhares 16 2 3 3 4" xfId="17237"/>
    <cellStyle name="Separador de milhares 16 2 3 3 4 2" xfId="31633"/>
    <cellStyle name="Separador de milhares 16 2 3 3 4 3" xfId="23955"/>
    <cellStyle name="Separador de milhares 16 2 3 3 5" xfId="19115"/>
    <cellStyle name="Separador de milhares 16 2 3 3 5 2" xfId="33508"/>
    <cellStyle name="Separador de milhares 16 2 3 3 5 3" xfId="25830"/>
    <cellStyle name="Separador de milhares 16 2 3 3 6" xfId="21848"/>
    <cellStyle name="Separador de milhares 16 2 3 3 6 2" xfId="29526"/>
    <cellStyle name="Separador de milhares 16 2 3 3 7" xfId="27365"/>
    <cellStyle name="Separador de milhares 16 2 3 3 8" xfId="28045"/>
    <cellStyle name="Separador de milhares 16 2 3 3 9" xfId="20367"/>
    <cellStyle name="Separador de milhares 16 2 3 4" xfId="6561"/>
    <cellStyle name="Separador de milhares 16 2 3 4 2" xfId="16034"/>
    <cellStyle name="Separador de milhares 16 2 3 4 2 2" xfId="18164"/>
    <cellStyle name="Separador de milhares 16 2 3 4 2 2 2" xfId="32560"/>
    <cellStyle name="Separador de milhares 16 2 3 4 2 2 3" xfId="24882"/>
    <cellStyle name="Separador de milhares 16 2 3 4 2 3" xfId="30453"/>
    <cellStyle name="Separador de milhares 16 2 3 4 2 4" xfId="22775"/>
    <cellStyle name="Separador de milhares 16 2 3 4 3" xfId="16925"/>
    <cellStyle name="Separador de milhares 16 2 3 4 3 2" xfId="31322"/>
    <cellStyle name="Separador de milhares 16 2 3 4 3 3" xfId="23644"/>
    <cellStyle name="Separador de milhares 16 2 3 4 4" xfId="19417"/>
    <cellStyle name="Separador de milhares 16 2 3 4 4 2" xfId="33810"/>
    <cellStyle name="Separador de milhares 16 2 3 4 4 3" xfId="26132"/>
    <cellStyle name="Separador de milhares 16 2 3 4 5" xfId="21537"/>
    <cellStyle name="Separador de milhares 16 2 3 4 5 2" xfId="29215"/>
    <cellStyle name="Separador de milhares 16 2 3 4 6" xfId="27366"/>
    <cellStyle name="Separador de milhares 16 2 3 4 7" xfId="28347"/>
    <cellStyle name="Separador de milhares 16 2 3 4 8" xfId="20669"/>
    <cellStyle name="Separador de milhares 16 2 3 5" xfId="15407"/>
    <cellStyle name="Separador de milhares 16 2 3 5 2" xfId="17539"/>
    <cellStyle name="Separador de milhares 16 2 3 5 2 2" xfId="31935"/>
    <cellStyle name="Separador de milhares 16 2 3 5 2 3" xfId="24257"/>
    <cellStyle name="Separador de milhares 16 2 3 5 3" xfId="29828"/>
    <cellStyle name="Separador de milhares 16 2 3 5 4" xfId="22150"/>
    <cellStyle name="Separador de milhares 16 2 3 6" xfId="16691"/>
    <cellStyle name="Separador de milhares 16 2 3 6 2" xfId="31088"/>
    <cellStyle name="Separador de milhares 16 2 3 6 3" xfId="23410"/>
    <cellStyle name="Separador de milhares 16 2 3 7" xfId="18790"/>
    <cellStyle name="Separador de milhares 16 2 3 7 2" xfId="33185"/>
    <cellStyle name="Separador de milhares 16 2 3 7 3" xfId="25507"/>
    <cellStyle name="Separador de milhares 16 2 3 8" xfId="21291"/>
    <cellStyle name="Separador de milhares 16 2 3 8 2" xfId="28969"/>
    <cellStyle name="Separador de milhares 16 2 3 9" xfId="27363"/>
    <cellStyle name="Separador de milhares 16 2 4" xfId="14923"/>
    <cellStyle name="Separador de milhares 16 2 4 2" xfId="16205"/>
    <cellStyle name="Separador de milhares 16 2 4 2 2" xfId="18319"/>
    <cellStyle name="Separador de milhares 16 2 4 2 2 2" xfId="32715"/>
    <cellStyle name="Separador de milhares 16 2 4 2 2 3" xfId="25037"/>
    <cellStyle name="Separador de milhares 16 2 4 2 3" xfId="19572"/>
    <cellStyle name="Separador de milhares 16 2 4 2 3 2" xfId="33965"/>
    <cellStyle name="Separador de milhares 16 2 4 2 3 3" xfId="26287"/>
    <cellStyle name="Separador de milhares 16 2 4 2 4" xfId="22930"/>
    <cellStyle name="Separador de milhares 16 2 4 2 4 2" xfId="30608"/>
    <cellStyle name="Separador de milhares 16 2 4 2 5" xfId="28502"/>
    <cellStyle name="Separador de milhares 16 2 4 2 6" xfId="20824"/>
    <cellStyle name="Separador de milhares 16 2 4 3" xfId="15564"/>
    <cellStyle name="Separador de milhares 16 2 4 3 2" xfId="17694"/>
    <cellStyle name="Separador de milhares 16 2 4 3 2 2" xfId="32090"/>
    <cellStyle name="Separador de milhares 16 2 4 3 2 3" xfId="24412"/>
    <cellStyle name="Separador de milhares 16 2 4 3 3" xfId="29983"/>
    <cellStyle name="Separador de milhares 16 2 4 3 4" xfId="22305"/>
    <cellStyle name="Separador de milhares 16 2 4 4" xfId="17069"/>
    <cellStyle name="Separador de milhares 16 2 4 4 2" xfId="31465"/>
    <cellStyle name="Separador de milhares 16 2 4 4 3" xfId="23787"/>
    <cellStyle name="Separador de milhares 16 2 4 5" xfId="18947"/>
    <cellStyle name="Separador de milhares 16 2 4 5 2" xfId="33340"/>
    <cellStyle name="Separador de milhares 16 2 4 5 3" xfId="25662"/>
    <cellStyle name="Separador de milhares 16 2 4 6" xfId="21680"/>
    <cellStyle name="Separador de milhares 16 2 4 6 2" xfId="29358"/>
    <cellStyle name="Separador de milhares 16 2 4 7" xfId="27367"/>
    <cellStyle name="Separador de milhares 16 2 4 8" xfId="27877"/>
    <cellStyle name="Separador de milhares 16 2 4 9" xfId="20199"/>
    <cellStyle name="Separador de milhares 16 2 5" xfId="15166"/>
    <cellStyle name="Separador de milhares 16 2 5 2" xfId="16443"/>
    <cellStyle name="Separador de milhares 16 2 5 2 2" xfId="18557"/>
    <cellStyle name="Separador de milhares 16 2 5 2 2 2" xfId="32953"/>
    <cellStyle name="Separador de milhares 16 2 5 2 2 3" xfId="25275"/>
    <cellStyle name="Separador de milhares 16 2 5 2 3" xfId="19810"/>
    <cellStyle name="Separador de milhares 16 2 5 2 3 2" xfId="34203"/>
    <cellStyle name="Separador de milhares 16 2 5 2 3 3" xfId="26525"/>
    <cellStyle name="Separador de milhares 16 2 5 2 4" xfId="23168"/>
    <cellStyle name="Separador de milhares 16 2 5 2 4 2" xfId="30846"/>
    <cellStyle name="Separador de milhares 16 2 5 2 5" xfId="28740"/>
    <cellStyle name="Separador de milhares 16 2 5 2 6" xfId="21062"/>
    <cellStyle name="Separador de milhares 16 2 5 3" xfId="15802"/>
    <cellStyle name="Separador de milhares 16 2 5 3 2" xfId="17932"/>
    <cellStyle name="Separador de milhares 16 2 5 3 2 2" xfId="32328"/>
    <cellStyle name="Separador de milhares 16 2 5 3 2 3" xfId="24650"/>
    <cellStyle name="Separador de milhares 16 2 5 3 3" xfId="30221"/>
    <cellStyle name="Separador de milhares 16 2 5 3 4" xfId="22543"/>
    <cellStyle name="Separador de milhares 16 2 5 4" xfId="17307"/>
    <cellStyle name="Separador de milhares 16 2 5 4 2" xfId="31703"/>
    <cellStyle name="Separador de milhares 16 2 5 4 3" xfId="24025"/>
    <cellStyle name="Separador de milhares 16 2 5 5" xfId="19185"/>
    <cellStyle name="Separador de milhares 16 2 5 5 2" xfId="33578"/>
    <cellStyle name="Separador de milhares 16 2 5 5 3" xfId="25900"/>
    <cellStyle name="Separador de milhares 16 2 5 6" xfId="21918"/>
    <cellStyle name="Separador de milhares 16 2 5 6 2" xfId="29596"/>
    <cellStyle name="Separador de milhares 16 2 5 7" xfId="27368"/>
    <cellStyle name="Separador de milhares 16 2 5 8" xfId="28115"/>
    <cellStyle name="Separador de milhares 16 2 5 9" xfId="20437"/>
    <cellStyle name="Separador de milhares 16 2 6" xfId="4380"/>
    <cellStyle name="Separador de milhares 16 2 6 2" xfId="15933"/>
    <cellStyle name="Separador de milhares 16 2 6 2 2" xfId="18063"/>
    <cellStyle name="Separador de milhares 16 2 6 2 2 2" xfId="32459"/>
    <cellStyle name="Separador de milhares 16 2 6 2 2 3" xfId="24781"/>
    <cellStyle name="Separador de milhares 16 2 6 2 3" xfId="30352"/>
    <cellStyle name="Separador de milhares 16 2 6 2 4" xfId="22674"/>
    <cellStyle name="Separador de milhares 16 2 6 3" xfId="16824"/>
    <cellStyle name="Separador de milhares 16 2 6 3 2" xfId="31221"/>
    <cellStyle name="Separador de milhares 16 2 6 3 3" xfId="23543"/>
    <cellStyle name="Separador de milhares 16 2 6 4" xfId="19316"/>
    <cellStyle name="Separador de milhares 16 2 6 4 2" xfId="33709"/>
    <cellStyle name="Separador de milhares 16 2 6 4 3" xfId="26031"/>
    <cellStyle name="Separador de milhares 16 2 6 5" xfId="21436"/>
    <cellStyle name="Separador de milhares 16 2 6 5 2" xfId="29114"/>
    <cellStyle name="Separador de milhares 16 2 6 6" xfId="27369"/>
    <cellStyle name="Separador de milhares 16 2 6 7" xfId="28246"/>
    <cellStyle name="Separador de milhares 16 2 6 8" xfId="20568"/>
    <cellStyle name="Separador de milhares 16 2 7" xfId="15306"/>
    <cellStyle name="Separador de milhares 16 2 7 2" xfId="17438"/>
    <cellStyle name="Separador de milhares 16 2 7 2 2" xfId="31834"/>
    <cellStyle name="Separador de milhares 16 2 7 2 3" xfId="24156"/>
    <cellStyle name="Separador de milhares 16 2 7 3" xfId="29727"/>
    <cellStyle name="Separador de milhares 16 2 7 4" xfId="22049"/>
    <cellStyle name="Separador de milhares 16 2 8" xfId="16561"/>
    <cellStyle name="Separador de milhares 16 2 8 2" xfId="30958"/>
    <cellStyle name="Separador de milhares 16 2 8 3" xfId="23280"/>
    <cellStyle name="Separador de milhares 16 2 9" xfId="18689"/>
    <cellStyle name="Separador de milhares 16 2 9 2" xfId="33084"/>
    <cellStyle name="Separador de milhares 16 2 9 3" xfId="25406"/>
    <cellStyle name="Separador de milhares 16 3" xfId="4098"/>
    <cellStyle name="Separador de milhares 16 3 10" xfId="21214"/>
    <cellStyle name="Separador de milhares 16 3 10 2" xfId="28892"/>
    <cellStyle name="Separador de milhares 16 3 11" xfId="27370"/>
    <cellStyle name="Separador de milhares 16 3 12" xfId="27341"/>
    <cellStyle name="Separador de milhares 16 3 13" xfId="27676"/>
    <cellStyle name="Separador de milhares 16 3 14" xfId="19998"/>
    <cellStyle name="Separador de milhares 16 3 2" xfId="4293"/>
    <cellStyle name="Separador de milhares 16 3 2 10" xfId="21346"/>
    <cellStyle name="Separador de milhares 16 3 2 10 2" xfId="29024"/>
    <cellStyle name="Separador de milhares 16 3 2 11" xfId="27371"/>
    <cellStyle name="Separador de milhares 16 3 2 12" xfId="27765"/>
    <cellStyle name="Separador de milhares 16 3 2 13" xfId="20087"/>
    <cellStyle name="Separador de milhares 16 3 2 2" xfId="14135"/>
    <cellStyle name="Separador de milhares 16 3 2 2 10" xfId="27791"/>
    <cellStyle name="Separador de milhares 16 3 2 2 11" xfId="20113"/>
    <cellStyle name="Separador de milhares 16 3 2 2 2" xfId="15138"/>
    <cellStyle name="Separador de milhares 16 3 2 2 2 2" xfId="16419"/>
    <cellStyle name="Separador de milhares 16 3 2 2 2 2 2" xfId="18533"/>
    <cellStyle name="Separador de milhares 16 3 2 2 2 2 2 2" xfId="32929"/>
    <cellStyle name="Separador de milhares 16 3 2 2 2 2 2 3" xfId="25251"/>
    <cellStyle name="Separador de milhares 16 3 2 2 2 2 3" xfId="19786"/>
    <cellStyle name="Separador de milhares 16 3 2 2 2 2 3 2" xfId="34179"/>
    <cellStyle name="Separador de milhares 16 3 2 2 2 2 3 3" xfId="26501"/>
    <cellStyle name="Separador de milhares 16 3 2 2 2 2 4" xfId="23144"/>
    <cellStyle name="Separador de milhares 16 3 2 2 2 2 4 2" xfId="30822"/>
    <cellStyle name="Separador de milhares 16 3 2 2 2 2 5" xfId="28716"/>
    <cellStyle name="Separador de milhares 16 3 2 2 2 2 6" xfId="21038"/>
    <cellStyle name="Separador de milhares 16 3 2 2 2 3" xfId="15778"/>
    <cellStyle name="Separador de milhares 16 3 2 2 2 3 2" xfId="17908"/>
    <cellStyle name="Separador de milhares 16 3 2 2 2 3 2 2" xfId="32304"/>
    <cellStyle name="Separador de milhares 16 3 2 2 2 3 2 3" xfId="24626"/>
    <cellStyle name="Separador de milhares 16 3 2 2 2 3 3" xfId="30197"/>
    <cellStyle name="Separador de milhares 16 3 2 2 2 3 4" xfId="22519"/>
    <cellStyle name="Separador de milhares 16 3 2 2 2 4" xfId="17283"/>
    <cellStyle name="Separador de milhares 16 3 2 2 2 4 2" xfId="31679"/>
    <cellStyle name="Separador de milhares 16 3 2 2 2 4 3" xfId="24001"/>
    <cellStyle name="Separador de milhares 16 3 2 2 2 5" xfId="19161"/>
    <cellStyle name="Separador de milhares 16 3 2 2 2 5 2" xfId="33554"/>
    <cellStyle name="Separador de milhares 16 3 2 2 2 5 3" xfId="25876"/>
    <cellStyle name="Separador de milhares 16 3 2 2 2 6" xfId="21894"/>
    <cellStyle name="Separador de milhares 16 3 2 2 2 6 2" xfId="29572"/>
    <cellStyle name="Separador de milhares 16 3 2 2 2 7" xfId="27373"/>
    <cellStyle name="Separador de milhares 16 3 2 2 2 8" xfId="28091"/>
    <cellStyle name="Separador de milhares 16 3 2 2 2 9" xfId="20413"/>
    <cellStyle name="Separador de milhares 16 3 2 2 3" xfId="15242"/>
    <cellStyle name="Separador de milhares 16 3 2 2 3 2" xfId="16512"/>
    <cellStyle name="Separador de milhares 16 3 2 2 3 2 2" xfId="18626"/>
    <cellStyle name="Separador de milhares 16 3 2 2 3 2 2 2" xfId="33022"/>
    <cellStyle name="Separador de milhares 16 3 2 2 3 2 2 3" xfId="25344"/>
    <cellStyle name="Separador de milhares 16 3 2 2 3 2 3" xfId="19879"/>
    <cellStyle name="Separador de milhares 16 3 2 2 3 2 3 2" xfId="34272"/>
    <cellStyle name="Separador de milhares 16 3 2 2 3 2 3 3" xfId="26594"/>
    <cellStyle name="Separador de milhares 16 3 2 2 3 2 4" xfId="23237"/>
    <cellStyle name="Separador de milhares 16 3 2 2 3 2 4 2" xfId="30915"/>
    <cellStyle name="Separador de milhares 16 3 2 2 3 2 5" xfId="28809"/>
    <cellStyle name="Separador de milhares 16 3 2 2 3 2 6" xfId="21131"/>
    <cellStyle name="Separador de milhares 16 3 2 2 3 3" xfId="15871"/>
    <cellStyle name="Separador de milhares 16 3 2 2 3 3 2" xfId="18001"/>
    <cellStyle name="Separador de milhares 16 3 2 2 3 3 2 2" xfId="32397"/>
    <cellStyle name="Separador de milhares 16 3 2 2 3 3 2 3" xfId="24719"/>
    <cellStyle name="Separador de milhares 16 3 2 2 3 3 3" xfId="30290"/>
    <cellStyle name="Separador de milhares 16 3 2 2 3 3 4" xfId="22612"/>
    <cellStyle name="Separador de milhares 16 3 2 2 3 4" xfId="17376"/>
    <cellStyle name="Separador de milhares 16 3 2 2 3 4 2" xfId="31772"/>
    <cellStyle name="Separador de milhares 16 3 2 2 3 4 3" xfId="24094"/>
    <cellStyle name="Separador de milhares 16 3 2 2 3 5" xfId="19254"/>
    <cellStyle name="Separador de milhares 16 3 2 2 3 5 2" xfId="33647"/>
    <cellStyle name="Separador de milhares 16 3 2 2 3 5 3" xfId="25969"/>
    <cellStyle name="Separador de milhares 16 3 2 2 3 6" xfId="21987"/>
    <cellStyle name="Separador de milhares 16 3 2 2 3 6 2" xfId="29665"/>
    <cellStyle name="Separador de milhares 16 3 2 2 3 7" xfId="27374"/>
    <cellStyle name="Separador de milhares 16 3 2 2 3 8" xfId="28184"/>
    <cellStyle name="Separador de milhares 16 3 2 2 3 9" xfId="20506"/>
    <cellStyle name="Separador de milhares 16 3 2 2 4" xfId="16103"/>
    <cellStyle name="Separador de milhares 16 3 2 2 4 2" xfId="18233"/>
    <cellStyle name="Separador de milhares 16 3 2 2 4 2 2" xfId="32629"/>
    <cellStyle name="Separador de milhares 16 3 2 2 4 2 3" xfId="24951"/>
    <cellStyle name="Separador de milhares 16 3 2 2 4 3" xfId="19486"/>
    <cellStyle name="Separador de milhares 16 3 2 2 4 3 2" xfId="33879"/>
    <cellStyle name="Separador de milhares 16 3 2 2 4 3 3" xfId="26201"/>
    <cellStyle name="Separador de milhares 16 3 2 2 4 4" xfId="22844"/>
    <cellStyle name="Separador de milhares 16 3 2 2 4 4 2" xfId="30522"/>
    <cellStyle name="Separador de milhares 16 3 2 2 4 5" xfId="28416"/>
    <cellStyle name="Separador de milhares 16 3 2 2 4 6" xfId="20738"/>
    <cellStyle name="Separador de milhares 16 3 2 2 5" xfId="15477"/>
    <cellStyle name="Separador de milhares 16 3 2 2 5 2" xfId="17608"/>
    <cellStyle name="Separador de milhares 16 3 2 2 5 2 2" xfId="32004"/>
    <cellStyle name="Separador de milhares 16 3 2 2 5 2 3" xfId="24326"/>
    <cellStyle name="Separador de milhares 16 3 2 2 5 3" xfId="29897"/>
    <cellStyle name="Separador de milhares 16 3 2 2 5 4" xfId="22219"/>
    <cellStyle name="Separador de milhares 16 3 2 2 6" xfId="16994"/>
    <cellStyle name="Separador de milhares 16 3 2 2 6 2" xfId="31391"/>
    <cellStyle name="Separador de milhares 16 3 2 2 6 3" xfId="23713"/>
    <cellStyle name="Separador de milhares 16 3 2 2 7" xfId="18860"/>
    <cellStyle name="Separador de milhares 16 3 2 2 7 2" xfId="33254"/>
    <cellStyle name="Separador de milhares 16 3 2 2 7 3" xfId="25576"/>
    <cellStyle name="Separador de milhares 16 3 2 2 8" xfId="21606"/>
    <cellStyle name="Separador de milhares 16 3 2 2 8 2" xfId="29284"/>
    <cellStyle name="Separador de milhares 16 3 2 2 9" xfId="27372"/>
    <cellStyle name="Separador de milhares 16 3 2 3" xfId="15095"/>
    <cellStyle name="Separador de milhares 16 3 2 3 2" xfId="16376"/>
    <cellStyle name="Separador de milhares 16 3 2 3 2 2" xfId="18490"/>
    <cellStyle name="Separador de milhares 16 3 2 3 2 2 2" xfId="32886"/>
    <cellStyle name="Separador de milhares 16 3 2 3 2 2 3" xfId="25208"/>
    <cellStyle name="Separador de milhares 16 3 2 3 2 3" xfId="19743"/>
    <cellStyle name="Separador de milhares 16 3 2 3 2 3 2" xfId="34136"/>
    <cellStyle name="Separador de milhares 16 3 2 3 2 3 3" xfId="26458"/>
    <cellStyle name="Separador de milhares 16 3 2 3 2 4" xfId="23101"/>
    <cellStyle name="Separador de milhares 16 3 2 3 2 4 2" xfId="30779"/>
    <cellStyle name="Separador de milhares 16 3 2 3 2 5" xfId="28673"/>
    <cellStyle name="Separador de milhares 16 3 2 3 2 6" xfId="20995"/>
    <cellStyle name="Separador de milhares 16 3 2 3 3" xfId="15735"/>
    <cellStyle name="Separador de milhares 16 3 2 3 3 2" xfId="17865"/>
    <cellStyle name="Separador de milhares 16 3 2 3 3 2 2" xfId="32261"/>
    <cellStyle name="Separador de milhares 16 3 2 3 3 2 3" xfId="24583"/>
    <cellStyle name="Separador de milhares 16 3 2 3 3 3" xfId="30154"/>
    <cellStyle name="Separador de milhares 16 3 2 3 3 4" xfId="22476"/>
    <cellStyle name="Separador de milhares 16 3 2 3 4" xfId="17240"/>
    <cellStyle name="Separador de milhares 16 3 2 3 4 2" xfId="31636"/>
    <cellStyle name="Separador de milhares 16 3 2 3 4 3" xfId="23958"/>
    <cellStyle name="Separador de milhares 16 3 2 3 5" xfId="19118"/>
    <cellStyle name="Separador de milhares 16 3 2 3 5 2" xfId="33511"/>
    <cellStyle name="Separador de milhares 16 3 2 3 5 3" xfId="25833"/>
    <cellStyle name="Separador de milhares 16 3 2 3 6" xfId="21851"/>
    <cellStyle name="Separador de milhares 16 3 2 3 6 2" xfId="29529"/>
    <cellStyle name="Separador de milhares 16 3 2 3 7" xfId="27375"/>
    <cellStyle name="Separador de milhares 16 3 2 3 8" xfId="28048"/>
    <cellStyle name="Separador de milhares 16 3 2 3 9" xfId="20370"/>
    <cellStyle name="Separador de milhares 16 3 2 4" xfId="15045"/>
    <cellStyle name="Separador de milhares 16 3 2 4 2" xfId="16327"/>
    <cellStyle name="Separador de milhares 16 3 2 4 2 2" xfId="18441"/>
    <cellStyle name="Separador de milhares 16 3 2 4 2 2 2" xfId="32837"/>
    <cellStyle name="Separador de milhares 16 3 2 4 2 2 3" xfId="25159"/>
    <cellStyle name="Separador de milhares 16 3 2 4 2 3" xfId="19694"/>
    <cellStyle name="Separador de milhares 16 3 2 4 2 3 2" xfId="34087"/>
    <cellStyle name="Separador de milhares 16 3 2 4 2 3 3" xfId="26409"/>
    <cellStyle name="Separador de milhares 16 3 2 4 2 4" xfId="23052"/>
    <cellStyle name="Separador de milhares 16 3 2 4 2 4 2" xfId="30730"/>
    <cellStyle name="Separador de milhares 16 3 2 4 2 5" xfId="28624"/>
    <cellStyle name="Separador de milhares 16 3 2 4 2 6" xfId="20946"/>
    <cellStyle name="Separador de milhares 16 3 2 4 3" xfId="15686"/>
    <cellStyle name="Separador de milhares 16 3 2 4 3 2" xfId="17816"/>
    <cellStyle name="Separador de milhares 16 3 2 4 3 2 2" xfId="32212"/>
    <cellStyle name="Separador de milhares 16 3 2 4 3 2 3" xfId="24534"/>
    <cellStyle name="Separador de milhares 16 3 2 4 3 3" xfId="30105"/>
    <cellStyle name="Separador de milhares 16 3 2 4 3 4" xfId="22427"/>
    <cellStyle name="Separador de milhares 16 3 2 4 4" xfId="17191"/>
    <cellStyle name="Separador de milhares 16 3 2 4 4 2" xfId="31587"/>
    <cellStyle name="Separador de milhares 16 3 2 4 4 3" xfId="23909"/>
    <cellStyle name="Separador de milhares 16 3 2 4 5" xfId="19069"/>
    <cellStyle name="Separador de milhares 16 3 2 4 5 2" xfId="33462"/>
    <cellStyle name="Separador de milhares 16 3 2 4 5 3" xfId="25784"/>
    <cellStyle name="Separador de milhares 16 3 2 4 6" xfId="21802"/>
    <cellStyle name="Separador de milhares 16 3 2 4 6 2" xfId="29480"/>
    <cellStyle name="Separador de milhares 16 3 2 4 7" xfId="27376"/>
    <cellStyle name="Separador de milhares 16 3 2 4 8" xfId="27999"/>
    <cellStyle name="Separador de milhares 16 3 2 4 9" xfId="20321"/>
    <cellStyle name="Separador de milhares 16 3 2 5" xfId="15212"/>
    <cellStyle name="Separador de milhares 16 3 2 5 2" xfId="16486"/>
    <cellStyle name="Separador de milhares 16 3 2 5 2 2" xfId="18600"/>
    <cellStyle name="Separador de milhares 16 3 2 5 2 2 2" xfId="32996"/>
    <cellStyle name="Separador de milhares 16 3 2 5 2 2 3" xfId="25318"/>
    <cellStyle name="Separador de milhares 16 3 2 5 2 3" xfId="19853"/>
    <cellStyle name="Separador de milhares 16 3 2 5 2 3 2" xfId="34246"/>
    <cellStyle name="Separador de milhares 16 3 2 5 2 3 3" xfId="26568"/>
    <cellStyle name="Separador de milhares 16 3 2 5 2 4" xfId="23211"/>
    <cellStyle name="Separador de milhares 16 3 2 5 2 4 2" xfId="30889"/>
    <cellStyle name="Separador de milhares 16 3 2 5 2 5" xfId="28783"/>
    <cellStyle name="Separador de milhares 16 3 2 5 2 6" xfId="21105"/>
    <cellStyle name="Separador de milhares 16 3 2 5 3" xfId="15845"/>
    <cellStyle name="Separador de milhares 16 3 2 5 3 2" xfId="17975"/>
    <cellStyle name="Separador de milhares 16 3 2 5 3 2 2" xfId="32371"/>
    <cellStyle name="Separador de milhares 16 3 2 5 3 2 3" xfId="24693"/>
    <cellStyle name="Separador de milhares 16 3 2 5 3 3" xfId="30264"/>
    <cellStyle name="Separador de milhares 16 3 2 5 3 4" xfId="22586"/>
    <cellStyle name="Separador de milhares 16 3 2 5 4" xfId="17350"/>
    <cellStyle name="Separador de milhares 16 3 2 5 4 2" xfId="31746"/>
    <cellStyle name="Separador de milhares 16 3 2 5 4 3" xfId="24068"/>
    <cellStyle name="Separador de milhares 16 3 2 5 5" xfId="19228"/>
    <cellStyle name="Separador de milhares 16 3 2 5 5 2" xfId="33621"/>
    <cellStyle name="Separador de milhares 16 3 2 5 5 3" xfId="25943"/>
    <cellStyle name="Separador de milhares 16 3 2 5 6" xfId="21961"/>
    <cellStyle name="Separador de milhares 16 3 2 5 6 2" xfId="29639"/>
    <cellStyle name="Separador de milhares 16 3 2 5 7" xfId="27377"/>
    <cellStyle name="Separador de milhares 16 3 2 5 8" xfId="28158"/>
    <cellStyle name="Separador de milhares 16 3 2 5 9" xfId="20480"/>
    <cellStyle name="Separador de milhares 16 3 2 6" xfId="11198"/>
    <cellStyle name="Separador de milhares 16 3 2 6 2" xfId="16077"/>
    <cellStyle name="Separador de milhares 16 3 2 6 2 2" xfId="18207"/>
    <cellStyle name="Separador de milhares 16 3 2 6 2 2 2" xfId="32603"/>
    <cellStyle name="Separador de milhares 16 3 2 6 2 2 3" xfId="24925"/>
    <cellStyle name="Separador de milhares 16 3 2 6 2 3" xfId="30496"/>
    <cellStyle name="Separador de milhares 16 3 2 6 2 4" xfId="22818"/>
    <cellStyle name="Separador de milhares 16 3 2 6 3" xfId="16968"/>
    <cellStyle name="Separador de milhares 16 3 2 6 3 2" xfId="31365"/>
    <cellStyle name="Separador de milhares 16 3 2 6 3 3" xfId="23687"/>
    <cellStyle name="Separador de milhares 16 3 2 6 4" xfId="19460"/>
    <cellStyle name="Separador de milhares 16 3 2 6 4 2" xfId="33853"/>
    <cellStyle name="Separador de milhares 16 3 2 6 4 3" xfId="26175"/>
    <cellStyle name="Separador de milhares 16 3 2 6 5" xfId="21580"/>
    <cellStyle name="Separador de milhares 16 3 2 6 5 2" xfId="29258"/>
    <cellStyle name="Separador de milhares 16 3 2 6 6" xfId="27378"/>
    <cellStyle name="Separador de milhares 16 3 2 6 7" xfId="28390"/>
    <cellStyle name="Separador de milhares 16 3 2 6 8" xfId="20712"/>
    <cellStyle name="Separador de milhares 16 3 2 7" xfId="15451"/>
    <cellStyle name="Separador de milhares 16 3 2 7 2" xfId="17582"/>
    <cellStyle name="Separador de milhares 16 3 2 7 2 2" xfId="31978"/>
    <cellStyle name="Separador de milhares 16 3 2 7 2 3" xfId="24300"/>
    <cellStyle name="Separador de milhares 16 3 2 7 3" xfId="29871"/>
    <cellStyle name="Separador de milhares 16 3 2 7 4" xfId="22193"/>
    <cellStyle name="Separador de milhares 16 3 2 8" xfId="16746"/>
    <cellStyle name="Separador de milhares 16 3 2 8 2" xfId="31143"/>
    <cellStyle name="Separador de milhares 16 3 2 8 3" xfId="23465"/>
    <cellStyle name="Separador de milhares 16 3 2 9" xfId="18834"/>
    <cellStyle name="Separador de milhares 16 3 2 9 2" xfId="33228"/>
    <cellStyle name="Separador de milhares 16 3 2 9 3" xfId="25550"/>
    <cellStyle name="Separador de milhares 16 3 3" xfId="7747"/>
    <cellStyle name="Separador de milhares 16 3 3 10" xfId="20059"/>
    <cellStyle name="Separador de milhares 16 3 3 2" xfId="15053"/>
    <cellStyle name="Separador de milhares 16 3 3 2 2" xfId="16334"/>
    <cellStyle name="Separador de milhares 16 3 3 2 2 2" xfId="18448"/>
    <cellStyle name="Separador de milhares 16 3 3 2 2 2 2" xfId="32844"/>
    <cellStyle name="Separador de milhares 16 3 3 2 2 2 3" xfId="25166"/>
    <cellStyle name="Separador de milhares 16 3 3 2 2 3" xfId="19701"/>
    <cellStyle name="Separador de milhares 16 3 3 2 2 3 2" xfId="34094"/>
    <cellStyle name="Separador de milhares 16 3 3 2 2 3 3" xfId="26416"/>
    <cellStyle name="Separador de milhares 16 3 3 2 2 4" xfId="23059"/>
    <cellStyle name="Separador de milhares 16 3 3 2 2 4 2" xfId="30737"/>
    <cellStyle name="Separador de milhares 16 3 3 2 2 5" xfId="28631"/>
    <cellStyle name="Separador de milhares 16 3 3 2 2 6" xfId="20953"/>
    <cellStyle name="Separador de milhares 16 3 3 2 3" xfId="15693"/>
    <cellStyle name="Separador de milhares 16 3 3 2 3 2" xfId="17823"/>
    <cellStyle name="Separador de milhares 16 3 3 2 3 2 2" xfId="32219"/>
    <cellStyle name="Separador de milhares 16 3 3 2 3 2 3" xfId="24541"/>
    <cellStyle name="Separador de milhares 16 3 3 2 3 3" xfId="30112"/>
    <cellStyle name="Separador de milhares 16 3 3 2 3 4" xfId="22434"/>
    <cellStyle name="Separador de milhares 16 3 3 2 4" xfId="17198"/>
    <cellStyle name="Separador de milhares 16 3 3 2 4 2" xfId="31594"/>
    <cellStyle name="Separador de milhares 16 3 3 2 4 3" xfId="23916"/>
    <cellStyle name="Separador de milhares 16 3 3 2 5" xfId="19076"/>
    <cellStyle name="Separador de milhares 16 3 3 2 5 2" xfId="33469"/>
    <cellStyle name="Separador de milhares 16 3 3 2 5 3" xfId="25791"/>
    <cellStyle name="Separador de milhares 16 3 3 2 6" xfId="21809"/>
    <cellStyle name="Separador de milhares 16 3 3 2 6 2" xfId="29487"/>
    <cellStyle name="Separador de milhares 16 3 3 2 7" xfId="27380"/>
    <cellStyle name="Separador de milhares 16 3 3 2 8" xfId="28006"/>
    <cellStyle name="Separador de milhares 16 3 3 2 9" xfId="20328"/>
    <cellStyle name="Separador de milhares 16 3 3 3" xfId="16049"/>
    <cellStyle name="Separador de milhares 16 3 3 3 2" xfId="18179"/>
    <cellStyle name="Separador de milhares 16 3 3 3 2 2" xfId="32575"/>
    <cellStyle name="Separador de milhares 16 3 3 3 2 3" xfId="24897"/>
    <cellStyle name="Separador de milhares 16 3 3 3 3" xfId="19432"/>
    <cellStyle name="Separador de milhares 16 3 3 3 3 2" xfId="33825"/>
    <cellStyle name="Separador de milhares 16 3 3 3 3 3" xfId="26147"/>
    <cellStyle name="Separador de milhares 16 3 3 3 4" xfId="22790"/>
    <cellStyle name="Separador de milhares 16 3 3 3 4 2" xfId="30468"/>
    <cellStyle name="Separador de milhares 16 3 3 3 5" xfId="28362"/>
    <cellStyle name="Separador de milhares 16 3 3 3 6" xfId="20684"/>
    <cellStyle name="Separador de milhares 16 3 3 4" xfId="15422"/>
    <cellStyle name="Separador de milhares 16 3 3 4 2" xfId="17554"/>
    <cellStyle name="Separador de milhares 16 3 3 4 2 2" xfId="31950"/>
    <cellStyle name="Separador de milhares 16 3 3 4 2 3" xfId="24272"/>
    <cellStyle name="Separador de milhares 16 3 3 4 3" xfId="29843"/>
    <cellStyle name="Separador de milhares 16 3 3 4 4" xfId="22165"/>
    <cellStyle name="Separador de milhares 16 3 3 5" xfId="16940"/>
    <cellStyle name="Separador de milhares 16 3 3 5 2" xfId="31337"/>
    <cellStyle name="Separador de milhares 16 3 3 5 3" xfId="23659"/>
    <cellStyle name="Separador de milhares 16 3 3 6" xfId="18805"/>
    <cellStyle name="Separador de milhares 16 3 3 6 2" xfId="33200"/>
    <cellStyle name="Separador de milhares 16 3 3 6 3" xfId="25522"/>
    <cellStyle name="Separador de milhares 16 3 3 7" xfId="21552"/>
    <cellStyle name="Separador de milhares 16 3 3 7 2" xfId="29230"/>
    <cellStyle name="Separador de milhares 16 3 3 8" xfId="27379"/>
    <cellStyle name="Separador de milhares 16 3 3 9" xfId="27737"/>
    <cellStyle name="Separador de milhares 16 3 4" xfId="14978"/>
    <cellStyle name="Separador de milhares 16 3 4 2" xfId="16260"/>
    <cellStyle name="Separador de milhares 16 3 4 2 2" xfId="18374"/>
    <cellStyle name="Separador de milhares 16 3 4 2 2 2" xfId="32770"/>
    <cellStyle name="Separador de milhares 16 3 4 2 2 3" xfId="25092"/>
    <cellStyle name="Separador de milhares 16 3 4 2 3" xfId="19627"/>
    <cellStyle name="Separador de milhares 16 3 4 2 3 2" xfId="34020"/>
    <cellStyle name="Separador de milhares 16 3 4 2 3 3" xfId="26342"/>
    <cellStyle name="Separador de milhares 16 3 4 2 4" xfId="22985"/>
    <cellStyle name="Separador de milhares 16 3 4 2 4 2" xfId="30663"/>
    <cellStyle name="Separador de milhares 16 3 4 2 5" xfId="28557"/>
    <cellStyle name="Separador de milhares 16 3 4 2 6" xfId="20879"/>
    <cellStyle name="Separador de milhares 16 3 4 3" xfId="15619"/>
    <cellStyle name="Separador de milhares 16 3 4 3 2" xfId="17749"/>
    <cellStyle name="Separador de milhares 16 3 4 3 2 2" xfId="32145"/>
    <cellStyle name="Separador de milhares 16 3 4 3 2 3" xfId="24467"/>
    <cellStyle name="Separador de milhares 16 3 4 3 3" xfId="30038"/>
    <cellStyle name="Separador de milhares 16 3 4 3 4" xfId="22360"/>
    <cellStyle name="Separador de milhares 16 3 4 4" xfId="17124"/>
    <cellStyle name="Separador de milhares 16 3 4 4 2" xfId="31520"/>
    <cellStyle name="Separador de milhares 16 3 4 4 3" xfId="23842"/>
    <cellStyle name="Separador de milhares 16 3 4 5" xfId="19002"/>
    <cellStyle name="Separador de milhares 16 3 4 5 2" xfId="33395"/>
    <cellStyle name="Separador de milhares 16 3 4 5 3" xfId="25717"/>
    <cellStyle name="Separador de milhares 16 3 4 6" xfId="21735"/>
    <cellStyle name="Separador de milhares 16 3 4 6 2" xfId="29413"/>
    <cellStyle name="Separador de milhares 16 3 4 7" xfId="27381"/>
    <cellStyle name="Separador de milhares 16 3 4 8" xfId="27932"/>
    <cellStyle name="Separador de milhares 16 3 4 9" xfId="20254"/>
    <cellStyle name="Separador de milhares 16 3 5" xfId="15184"/>
    <cellStyle name="Separador de milhares 16 3 5 2" xfId="16458"/>
    <cellStyle name="Separador de milhares 16 3 5 2 2" xfId="18572"/>
    <cellStyle name="Separador de milhares 16 3 5 2 2 2" xfId="32968"/>
    <cellStyle name="Separador de milhares 16 3 5 2 2 3" xfId="25290"/>
    <cellStyle name="Separador de milhares 16 3 5 2 3" xfId="19825"/>
    <cellStyle name="Separador de milhares 16 3 5 2 3 2" xfId="34218"/>
    <cellStyle name="Separador de milhares 16 3 5 2 3 3" xfId="26540"/>
    <cellStyle name="Separador de milhares 16 3 5 2 4" xfId="23183"/>
    <cellStyle name="Separador de milhares 16 3 5 2 4 2" xfId="30861"/>
    <cellStyle name="Separador de milhares 16 3 5 2 5" xfId="28755"/>
    <cellStyle name="Separador de milhares 16 3 5 2 6" xfId="21077"/>
    <cellStyle name="Separador de milhares 16 3 5 3" xfId="15817"/>
    <cellStyle name="Separador de milhares 16 3 5 3 2" xfId="17947"/>
    <cellStyle name="Separador de milhares 16 3 5 3 2 2" xfId="32343"/>
    <cellStyle name="Separador de milhares 16 3 5 3 2 3" xfId="24665"/>
    <cellStyle name="Separador de milhares 16 3 5 3 3" xfId="30236"/>
    <cellStyle name="Separador de milhares 16 3 5 3 4" xfId="22558"/>
    <cellStyle name="Separador de milhares 16 3 5 4" xfId="17322"/>
    <cellStyle name="Separador de milhares 16 3 5 4 2" xfId="31718"/>
    <cellStyle name="Separador de milhares 16 3 5 4 3" xfId="24040"/>
    <cellStyle name="Separador de milhares 16 3 5 5" xfId="19200"/>
    <cellStyle name="Separador de milhares 16 3 5 5 2" xfId="33593"/>
    <cellStyle name="Separador de milhares 16 3 5 5 3" xfId="25915"/>
    <cellStyle name="Separador de milhares 16 3 5 6" xfId="21933"/>
    <cellStyle name="Separador de milhares 16 3 5 6 2" xfId="29611"/>
    <cellStyle name="Separador de milhares 16 3 5 7" xfId="27382"/>
    <cellStyle name="Separador de milhares 16 3 5 8" xfId="28130"/>
    <cellStyle name="Separador de milhares 16 3 5 9" xfId="20452"/>
    <cellStyle name="Separador de milhares 16 3 6" xfId="4435"/>
    <cellStyle name="Separador de milhares 16 3 6 2" xfId="15988"/>
    <cellStyle name="Separador de milhares 16 3 6 2 2" xfId="18118"/>
    <cellStyle name="Separador de milhares 16 3 6 2 2 2" xfId="32514"/>
    <cellStyle name="Separador de milhares 16 3 6 2 2 3" xfId="24836"/>
    <cellStyle name="Separador de milhares 16 3 6 2 3" xfId="30407"/>
    <cellStyle name="Separador de milhares 16 3 6 2 4" xfId="22729"/>
    <cellStyle name="Separador de milhares 16 3 6 3" xfId="16879"/>
    <cellStyle name="Separador de milhares 16 3 6 3 2" xfId="31276"/>
    <cellStyle name="Separador de milhares 16 3 6 3 3" xfId="23598"/>
    <cellStyle name="Separador de milhares 16 3 6 4" xfId="19371"/>
    <cellStyle name="Separador de milhares 16 3 6 4 2" xfId="33764"/>
    <cellStyle name="Separador de milhares 16 3 6 4 3" xfId="26086"/>
    <cellStyle name="Separador de milhares 16 3 6 5" xfId="21491"/>
    <cellStyle name="Separador de milhares 16 3 6 5 2" xfId="29169"/>
    <cellStyle name="Separador de milhares 16 3 6 6" xfId="27383"/>
    <cellStyle name="Separador de milhares 16 3 6 7" xfId="28301"/>
    <cellStyle name="Separador de milhares 16 3 6 8" xfId="20623"/>
    <cellStyle name="Separador de milhares 16 3 7" xfId="15361"/>
    <cellStyle name="Separador de milhares 16 3 7 2" xfId="17493"/>
    <cellStyle name="Separador de milhares 16 3 7 2 2" xfId="31889"/>
    <cellStyle name="Separador de milhares 16 3 7 2 3" xfId="24211"/>
    <cellStyle name="Separador de milhares 16 3 7 3" xfId="29782"/>
    <cellStyle name="Separador de milhares 16 3 7 4" xfId="22104"/>
    <cellStyle name="Separador de milhares 16 3 8" xfId="16614"/>
    <cellStyle name="Separador de milhares 16 3 8 2" xfId="31011"/>
    <cellStyle name="Separador de milhares 16 3 8 3" xfId="23333"/>
    <cellStyle name="Separador de milhares 16 3 9" xfId="18744"/>
    <cellStyle name="Separador de milhares 16 3 9 2" xfId="33139"/>
    <cellStyle name="Separador de milhares 16 3 9 3" xfId="25461"/>
    <cellStyle name="Separador de milhares 16 4" xfId="4221"/>
    <cellStyle name="Separador de milhares 16 4 10" xfId="21290"/>
    <cellStyle name="Separador de milhares 16 4 10 2" xfId="28968"/>
    <cellStyle name="Separador de milhares 16 4 11" xfId="27384"/>
    <cellStyle name="Separador de milhares 16 4 12" xfId="27738"/>
    <cellStyle name="Separador de milhares 16 4 13" xfId="20060"/>
    <cellStyle name="Separador de milhares 16 4 2" xfId="14136"/>
    <cellStyle name="Separador de milhares 16 4 2 10" xfId="27792"/>
    <cellStyle name="Separador de milhares 16 4 2 11" xfId="20114"/>
    <cellStyle name="Separador de milhares 16 4 2 2" xfId="15139"/>
    <cellStyle name="Separador de milhares 16 4 2 2 2" xfId="16420"/>
    <cellStyle name="Separador de milhares 16 4 2 2 2 2" xfId="18534"/>
    <cellStyle name="Separador de milhares 16 4 2 2 2 2 2" xfId="32930"/>
    <cellStyle name="Separador de milhares 16 4 2 2 2 2 3" xfId="25252"/>
    <cellStyle name="Separador de milhares 16 4 2 2 2 3" xfId="19787"/>
    <cellStyle name="Separador de milhares 16 4 2 2 2 3 2" xfId="34180"/>
    <cellStyle name="Separador de milhares 16 4 2 2 2 3 3" xfId="26502"/>
    <cellStyle name="Separador de milhares 16 4 2 2 2 4" xfId="23145"/>
    <cellStyle name="Separador de milhares 16 4 2 2 2 4 2" xfId="30823"/>
    <cellStyle name="Separador de milhares 16 4 2 2 2 5" xfId="28717"/>
    <cellStyle name="Separador de milhares 16 4 2 2 2 6" xfId="21039"/>
    <cellStyle name="Separador de milhares 16 4 2 2 3" xfId="15779"/>
    <cellStyle name="Separador de milhares 16 4 2 2 3 2" xfId="17909"/>
    <cellStyle name="Separador de milhares 16 4 2 2 3 2 2" xfId="32305"/>
    <cellStyle name="Separador de milhares 16 4 2 2 3 2 3" xfId="24627"/>
    <cellStyle name="Separador de milhares 16 4 2 2 3 3" xfId="30198"/>
    <cellStyle name="Separador de milhares 16 4 2 2 3 4" xfId="22520"/>
    <cellStyle name="Separador de milhares 16 4 2 2 4" xfId="17284"/>
    <cellStyle name="Separador de milhares 16 4 2 2 4 2" xfId="31680"/>
    <cellStyle name="Separador de milhares 16 4 2 2 4 3" xfId="24002"/>
    <cellStyle name="Separador de milhares 16 4 2 2 5" xfId="19162"/>
    <cellStyle name="Separador de milhares 16 4 2 2 5 2" xfId="33555"/>
    <cellStyle name="Separador de milhares 16 4 2 2 5 3" xfId="25877"/>
    <cellStyle name="Separador de milhares 16 4 2 2 6" xfId="21895"/>
    <cellStyle name="Separador de milhares 16 4 2 2 6 2" xfId="29573"/>
    <cellStyle name="Separador de milhares 16 4 2 2 7" xfId="27386"/>
    <cellStyle name="Separador de milhares 16 4 2 2 8" xfId="28092"/>
    <cellStyle name="Separador de milhares 16 4 2 2 9" xfId="20414"/>
    <cellStyle name="Separador de milhares 16 4 2 3" xfId="15243"/>
    <cellStyle name="Separador de milhares 16 4 2 3 2" xfId="16513"/>
    <cellStyle name="Separador de milhares 16 4 2 3 2 2" xfId="18627"/>
    <cellStyle name="Separador de milhares 16 4 2 3 2 2 2" xfId="33023"/>
    <cellStyle name="Separador de milhares 16 4 2 3 2 2 3" xfId="25345"/>
    <cellStyle name="Separador de milhares 16 4 2 3 2 3" xfId="19880"/>
    <cellStyle name="Separador de milhares 16 4 2 3 2 3 2" xfId="34273"/>
    <cellStyle name="Separador de milhares 16 4 2 3 2 3 3" xfId="26595"/>
    <cellStyle name="Separador de milhares 16 4 2 3 2 4" xfId="23238"/>
    <cellStyle name="Separador de milhares 16 4 2 3 2 4 2" xfId="30916"/>
    <cellStyle name="Separador de milhares 16 4 2 3 2 5" xfId="28810"/>
    <cellStyle name="Separador de milhares 16 4 2 3 2 6" xfId="21132"/>
    <cellStyle name="Separador de milhares 16 4 2 3 3" xfId="15872"/>
    <cellStyle name="Separador de milhares 16 4 2 3 3 2" xfId="18002"/>
    <cellStyle name="Separador de milhares 16 4 2 3 3 2 2" xfId="32398"/>
    <cellStyle name="Separador de milhares 16 4 2 3 3 2 3" xfId="24720"/>
    <cellStyle name="Separador de milhares 16 4 2 3 3 3" xfId="30291"/>
    <cellStyle name="Separador de milhares 16 4 2 3 3 4" xfId="22613"/>
    <cellStyle name="Separador de milhares 16 4 2 3 4" xfId="17377"/>
    <cellStyle name="Separador de milhares 16 4 2 3 4 2" xfId="31773"/>
    <cellStyle name="Separador de milhares 16 4 2 3 4 3" xfId="24095"/>
    <cellStyle name="Separador de milhares 16 4 2 3 5" xfId="19255"/>
    <cellStyle name="Separador de milhares 16 4 2 3 5 2" xfId="33648"/>
    <cellStyle name="Separador de milhares 16 4 2 3 5 3" xfId="25970"/>
    <cellStyle name="Separador de milhares 16 4 2 3 6" xfId="21988"/>
    <cellStyle name="Separador de milhares 16 4 2 3 6 2" xfId="29666"/>
    <cellStyle name="Separador de milhares 16 4 2 3 7" xfId="27387"/>
    <cellStyle name="Separador de milhares 16 4 2 3 8" xfId="28185"/>
    <cellStyle name="Separador de milhares 16 4 2 3 9" xfId="20507"/>
    <cellStyle name="Separador de milhares 16 4 2 4" xfId="16104"/>
    <cellStyle name="Separador de milhares 16 4 2 4 2" xfId="18234"/>
    <cellStyle name="Separador de milhares 16 4 2 4 2 2" xfId="32630"/>
    <cellStyle name="Separador de milhares 16 4 2 4 2 3" xfId="24952"/>
    <cellStyle name="Separador de milhares 16 4 2 4 3" xfId="19487"/>
    <cellStyle name="Separador de milhares 16 4 2 4 3 2" xfId="33880"/>
    <cellStyle name="Separador de milhares 16 4 2 4 3 3" xfId="26202"/>
    <cellStyle name="Separador de milhares 16 4 2 4 4" xfId="22845"/>
    <cellStyle name="Separador de milhares 16 4 2 4 4 2" xfId="30523"/>
    <cellStyle name="Separador de milhares 16 4 2 4 5" xfId="28417"/>
    <cellStyle name="Separador de milhares 16 4 2 4 6" xfId="20739"/>
    <cellStyle name="Separador de milhares 16 4 2 5" xfId="15478"/>
    <cellStyle name="Separador de milhares 16 4 2 5 2" xfId="17609"/>
    <cellStyle name="Separador de milhares 16 4 2 5 2 2" xfId="32005"/>
    <cellStyle name="Separador de milhares 16 4 2 5 2 3" xfId="24327"/>
    <cellStyle name="Separador de milhares 16 4 2 5 3" xfId="29898"/>
    <cellStyle name="Separador de milhares 16 4 2 5 4" xfId="22220"/>
    <cellStyle name="Separador de milhares 16 4 2 6" xfId="16995"/>
    <cellStyle name="Separador de milhares 16 4 2 6 2" xfId="31392"/>
    <cellStyle name="Separador de milhares 16 4 2 6 3" xfId="23714"/>
    <cellStyle name="Separador de milhares 16 4 2 7" xfId="18861"/>
    <cellStyle name="Separador de milhares 16 4 2 7 2" xfId="33255"/>
    <cellStyle name="Separador de milhares 16 4 2 7 3" xfId="25577"/>
    <cellStyle name="Separador de milhares 16 4 2 8" xfId="21607"/>
    <cellStyle name="Separador de milhares 16 4 2 8 2" xfId="29285"/>
    <cellStyle name="Separador de milhares 16 4 2 9" xfId="27385"/>
    <cellStyle name="Separador de milhares 16 4 3" xfId="15059"/>
    <cellStyle name="Separador de milhares 16 4 3 2" xfId="16340"/>
    <cellStyle name="Separador de milhares 16 4 3 2 2" xfId="18454"/>
    <cellStyle name="Separador de milhares 16 4 3 2 2 2" xfId="32850"/>
    <cellStyle name="Separador de milhares 16 4 3 2 2 3" xfId="25172"/>
    <cellStyle name="Separador de milhares 16 4 3 2 3" xfId="19707"/>
    <cellStyle name="Separador de milhares 16 4 3 2 3 2" xfId="34100"/>
    <cellStyle name="Separador de milhares 16 4 3 2 3 3" xfId="26422"/>
    <cellStyle name="Separador de milhares 16 4 3 2 4" xfId="23065"/>
    <cellStyle name="Separador de milhares 16 4 3 2 4 2" xfId="30743"/>
    <cellStyle name="Separador de milhares 16 4 3 2 5" xfId="28637"/>
    <cellStyle name="Separador de milhares 16 4 3 2 6" xfId="20959"/>
    <cellStyle name="Separador de milhares 16 4 3 3" xfId="15699"/>
    <cellStyle name="Separador de milhares 16 4 3 3 2" xfId="17829"/>
    <cellStyle name="Separador de milhares 16 4 3 3 2 2" xfId="32225"/>
    <cellStyle name="Separador de milhares 16 4 3 3 2 3" xfId="24547"/>
    <cellStyle name="Separador de milhares 16 4 3 3 3" xfId="30118"/>
    <cellStyle name="Separador de milhares 16 4 3 3 4" xfId="22440"/>
    <cellStyle name="Separador de milhares 16 4 3 4" xfId="17204"/>
    <cellStyle name="Separador de milhares 16 4 3 4 2" xfId="31600"/>
    <cellStyle name="Separador de milhares 16 4 3 4 3" xfId="23922"/>
    <cellStyle name="Separador de milhares 16 4 3 5" xfId="19082"/>
    <cellStyle name="Separador de milhares 16 4 3 5 2" xfId="33475"/>
    <cellStyle name="Separador de milhares 16 4 3 5 3" xfId="25797"/>
    <cellStyle name="Separador de milhares 16 4 3 6" xfId="21815"/>
    <cellStyle name="Separador de milhares 16 4 3 6 2" xfId="29493"/>
    <cellStyle name="Separador de milhares 16 4 3 7" xfId="27388"/>
    <cellStyle name="Separador de milhares 16 4 3 8" xfId="28012"/>
    <cellStyle name="Separador de milhares 16 4 3 9" xfId="20334"/>
    <cellStyle name="Separador de milhares 16 4 4" xfId="15129"/>
    <cellStyle name="Separador de milhares 16 4 4 2" xfId="16410"/>
    <cellStyle name="Separador de milhares 16 4 4 2 2" xfId="18524"/>
    <cellStyle name="Separador de milhares 16 4 4 2 2 2" xfId="32920"/>
    <cellStyle name="Separador de milhares 16 4 4 2 2 3" xfId="25242"/>
    <cellStyle name="Separador de milhares 16 4 4 2 3" xfId="19777"/>
    <cellStyle name="Separador de milhares 16 4 4 2 3 2" xfId="34170"/>
    <cellStyle name="Separador de milhares 16 4 4 2 3 3" xfId="26492"/>
    <cellStyle name="Separador de milhares 16 4 4 2 4" xfId="23135"/>
    <cellStyle name="Separador de milhares 16 4 4 2 4 2" xfId="30813"/>
    <cellStyle name="Separador de milhares 16 4 4 2 5" xfId="28707"/>
    <cellStyle name="Separador de milhares 16 4 4 2 6" xfId="21029"/>
    <cellStyle name="Separador de milhares 16 4 4 3" xfId="15769"/>
    <cellStyle name="Separador de milhares 16 4 4 3 2" xfId="17899"/>
    <cellStyle name="Separador de milhares 16 4 4 3 2 2" xfId="32295"/>
    <cellStyle name="Separador de milhares 16 4 4 3 2 3" xfId="24617"/>
    <cellStyle name="Separador de milhares 16 4 4 3 3" xfId="30188"/>
    <cellStyle name="Separador de milhares 16 4 4 3 4" xfId="22510"/>
    <cellStyle name="Separador de milhares 16 4 4 4" xfId="17274"/>
    <cellStyle name="Separador de milhares 16 4 4 4 2" xfId="31670"/>
    <cellStyle name="Separador de milhares 16 4 4 4 3" xfId="23992"/>
    <cellStyle name="Separador de milhares 16 4 4 5" xfId="19152"/>
    <cellStyle name="Separador de milhares 16 4 4 5 2" xfId="33545"/>
    <cellStyle name="Separador de milhares 16 4 4 5 3" xfId="25867"/>
    <cellStyle name="Separador de milhares 16 4 4 6" xfId="21885"/>
    <cellStyle name="Separador de milhares 16 4 4 6 2" xfId="29563"/>
    <cellStyle name="Separador de milhares 16 4 4 7" xfId="27389"/>
    <cellStyle name="Separador de milhares 16 4 4 8" xfId="28082"/>
    <cellStyle name="Separador de milhares 16 4 4 9" xfId="20404"/>
    <cellStyle name="Separador de milhares 16 4 5" xfId="15185"/>
    <cellStyle name="Separador de milhares 16 4 5 2" xfId="16459"/>
    <cellStyle name="Separador de milhares 16 4 5 2 2" xfId="18573"/>
    <cellStyle name="Separador de milhares 16 4 5 2 2 2" xfId="32969"/>
    <cellStyle name="Separador de milhares 16 4 5 2 2 3" xfId="25291"/>
    <cellStyle name="Separador de milhares 16 4 5 2 3" xfId="19826"/>
    <cellStyle name="Separador de milhares 16 4 5 2 3 2" xfId="34219"/>
    <cellStyle name="Separador de milhares 16 4 5 2 3 3" xfId="26541"/>
    <cellStyle name="Separador de milhares 16 4 5 2 4" xfId="23184"/>
    <cellStyle name="Separador de milhares 16 4 5 2 4 2" xfId="30862"/>
    <cellStyle name="Separador de milhares 16 4 5 2 5" xfId="28756"/>
    <cellStyle name="Separador de milhares 16 4 5 2 6" xfId="21078"/>
    <cellStyle name="Separador de milhares 16 4 5 3" xfId="15818"/>
    <cellStyle name="Separador de milhares 16 4 5 3 2" xfId="17948"/>
    <cellStyle name="Separador de milhares 16 4 5 3 2 2" xfId="32344"/>
    <cellStyle name="Separador de milhares 16 4 5 3 2 3" xfId="24666"/>
    <cellStyle name="Separador de milhares 16 4 5 3 3" xfId="30237"/>
    <cellStyle name="Separador de milhares 16 4 5 3 4" xfId="22559"/>
    <cellStyle name="Separador de milhares 16 4 5 4" xfId="17323"/>
    <cellStyle name="Separador de milhares 16 4 5 4 2" xfId="31719"/>
    <cellStyle name="Separador de milhares 16 4 5 4 3" xfId="24041"/>
    <cellStyle name="Separador de milhares 16 4 5 5" xfId="19201"/>
    <cellStyle name="Separador de milhares 16 4 5 5 2" xfId="33594"/>
    <cellStyle name="Separador de milhares 16 4 5 5 3" xfId="25916"/>
    <cellStyle name="Separador de milhares 16 4 5 6" xfId="21934"/>
    <cellStyle name="Separador de milhares 16 4 5 6 2" xfId="29612"/>
    <cellStyle name="Separador de milhares 16 4 5 7" xfId="27390"/>
    <cellStyle name="Separador de milhares 16 4 5 8" xfId="28131"/>
    <cellStyle name="Separador de milhares 16 4 5 9" xfId="20453"/>
    <cellStyle name="Separador de milhares 16 4 6" xfId="10271"/>
    <cellStyle name="Separador de milhares 16 4 6 2" xfId="16050"/>
    <cellStyle name="Separador de milhares 16 4 6 2 2" xfId="18180"/>
    <cellStyle name="Separador de milhares 16 4 6 2 2 2" xfId="32576"/>
    <cellStyle name="Separador de milhares 16 4 6 2 2 3" xfId="24898"/>
    <cellStyle name="Separador de milhares 16 4 6 2 3" xfId="30469"/>
    <cellStyle name="Separador de milhares 16 4 6 2 4" xfId="22791"/>
    <cellStyle name="Separador de milhares 16 4 6 3" xfId="16941"/>
    <cellStyle name="Separador de milhares 16 4 6 3 2" xfId="31338"/>
    <cellStyle name="Separador de milhares 16 4 6 3 3" xfId="23660"/>
    <cellStyle name="Separador de milhares 16 4 6 4" xfId="19433"/>
    <cellStyle name="Separador de milhares 16 4 6 4 2" xfId="33826"/>
    <cellStyle name="Separador de milhares 16 4 6 4 3" xfId="26148"/>
    <cellStyle name="Separador de milhares 16 4 6 5" xfId="21553"/>
    <cellStyle name="Separador de milhares 16 4 6 5 2" xfId="29231"/>
    <cellStyle name="Separador de milhares 16 4 6 6" xfId="27391"/>
    <cellStyle name="Separador de milhares 16 4 6 7" xfId="28363"/>
    <cellStyle name="Separador de milhares 16 4 6 8" xfId="20685"/>
    <cellStyle name="Separador de milhares 16 4 7" xfId="15424"/>
    <cellStyle name="Separador de milhares 16 4 7 2" xfId="17555"/>
    <cellStyle name="Separador de milhares 16 4 7 2 2" xfId="31951"/>
    <cellStyle name="Separador de milhares 16 4 7 2 3" xfId="24273"/>
    <cellStyle name="Separador de milhares 16 4 7 3" xfId="29844"/>
    <cellStyle name="Separador de milhares 16 4 7 4" xfId="22166"/>
    <cellStyle name="Separador de milhares 16 4 8" xfId="16690"/>
    <cellStyle name="Separador de milhares 16 4 8 2" xfId="31087"/>
    <cellStyle name="Separador de milhares 16 4 8 3" xfId="23409"/>
    <cellStyle name="Separador de milhares 16 4 9" xfId="18807"/>
    <cellStyle name="Separador de milhares 16 4 9 2" xfId="33201"/>
    <cellStyle name="Separador de milhares 16 4 9 3" xfId="25523"/>
    <cellStyle name="Separador de milhares 16 5" xfId="6560"/>
    <cellStyle name="Separador de milhares 16 5 10" xfId="20043"/>
    <cellStyle name="Separador de milhares 16 5 2" xfId="15027"/>
    <cellStyle name="Separador de milhares 16 5 2 2" xfId="16309"/>
    <cellStyle name="Separador de milhares 16 5 2 2 2" xfId="18423"/>
    <cellStyle name="Separador de milhares 16 5 2 2 2 2" xfId="32819"/>
    <cellStyle name="Separador de milhares 16 5 2 2 2 3" xfId="25141"/>
    <cellStyle name="Separador de milhares 16 5 2 2 3" xfId="19676"/>
    <cellStyle name="Separador de milhares 16 5 2 2 3 2" xfId="34069"/>
    <cellStyle name="Separador de milhares 16 5 2 2 3 3" xfId="26391"/>
    <cellStyle name="Separador de milhares 16 5 2 2 4" xfId="23034"/>
    <cellStyle name="Separador de milhares 16 5 2 2 4 2" xfId="30712"/>
    <cellStyle name="Separador de milhares 16 5 2 2 5" xfId="28606"/>
    <cellStyle name="Separador de milhares 16 5 2 2 6" xfId="20928"/>
    <cellStyle name="Separador de milhares 16 5 2 3" xfId="15668"/>
    <cellStyle name="Separador de milhares 16 5 2 3 2" xfId="17798"/>
    <cellStyle name="Separador de milhares 16 5 2 3 2 2" xfId="32194"/>
    <cellStyle name="Separador de milhares 16 5 2 3 2 3" xfId="24516"/>
    <cellStyle name="Separador de milhares 16 5 2 3 3" xfId="30087"/>
    <cellStyle name="Separador de milhares 16 5 2 3 4" xfId="22409"/>
    <cellStyle name="Separador de milhares 16 5 2 4" xfId="17173"/>
    <cellStyle name="Separador de milhares 16 5 2 4 2" xfId="31569"/>
    <cellStyle name="Separador de milhares 16 5 2 4 3" xfId="23891"/>
    <cellStyle name="Separador de milhares 16 5 2 5" xfId="19051"/>
    <cellStyle name="Separador de milhares 16 5 2 5 2" xfId="33444"/>
    <cellStyle name="Separador de milhares 16 5 2 5 3" xfId="25766"/>
    <cellStyle name="Separador de milhares 16 5 2 6" xfId="21784"/>
    <cellStyle name="Separador de milhares 16 5 2 6 2" xfId="29462"/>
    <cellStyle name="Separador de milhares 16 5 2 7" xfId="27393"/>
    <cellStyle name="Separador de milhares 16 5 2 8" xfId="27981"/>
    <cellStyle name="Separador de milhares 16 5 2 9" xfId="20303"/>
    <cellStyle name="Separador de milhares 16 5 3" xfId="16033"/>
    <cellStyle name="Separador de milhares 16 5 3 2" xfId="18163"/>
    <cellStyle name="Separador de milhares 16 5 3 2 2" xfId="32559"/>
    <cellStyle name="Separador de milhares 16 5 3 2 3" xfId="24881"/>
    <cellStyle name="Separador de milhares 16 5 3 3" xfId="19416"/>
    <cellStyle name="Separador de milhares 16 5 3 3 2" xfId="33809"/>
    <cellStyle name="Separador de milhares 16 5 3 3 3" xfId="26131"/>
    <cellStyle name="Separador de milhares 16 5 3 4" xfId="22774"/>
    <cellStyle name="Separador de milhares 16 5 3 4 2" xfId="30452"/>
    <cellStyle name="Separador de milhares 16 5 3 5" xfId="28346"/>
    <cellStyle name="Separador de milhares 16 5 3 6" xfId="20668"/>
    <cellStyle name="Separador de milhares 16 5 4" xfId="15406"/>
    <cellStyle name="Separador de milhares 16 5 4 2" xfId="17538"/>
    <cellStyle name="Separador de milhares 16 5 4 2 2" xfId="31934"/>
    <cellStyle name="Separador de milhares 16 5 4 2 3" xfId="24256"/>
    <cellStyle name="Separador de milhares 16 5 4 3" xfId="29827"/>
    <cellStyle name="Separador de milhares 16 5 4 4" xfId="22149"/>
    <cellStyle name="Separador de milhares 16 5 5" xfId="16924"/>
    <cellStyle name="Separador de milhares 16 5 5 2" xfId="31321"/>
    <cellStyle name="Separador de milhares 16 5 5 3" xfId="23643"/>
    <cellStyle name="Separador de milhares 16 5 6" xfId="18789"/>
    <cellStyle name="Separador de milhares 16 5 6 2" xfId="33184"/>
    <cellStyle name="Separador de milhares 16 5 6 3" xfId="25506"/>
    <cellStyle name="Separador de milhares 16 5 7" xfId="21536"/>
    <cellStyle name="Separador de milhares 16 5 7 2" xfId="29214"/>
    <cellStyle name="Separador de milhares 16 5 8" xfId="27392"/>
    <cellStyle name="Separador de milhares 16 5 9" xfId="27721"/>
    <cellStyle name="Separador de milhares 16 6" xfId="14844"/>
    <cellStyle name="Separador de milhares 16 6 2" xfId="16138"/>
    <cellStyle name="Separador de milhares 16 6 2 2" xfId="18256"/>
    <cellStyle name="Separador de milhares 16 6 2 2 2" xfId="32652"/>
    <cellStyle name="Separador de milhares 16 6 2 2 3" xfId="24974"/>
    <cellStyle name="Separador de milhares 16 6 2 3" xfId="19509"/>
    <cellStyle name="Separador de milhares 16 6 2 3 2" xfId="33902"/>
    <cellStyle name="Separador de milhares 16 6 2 3 3" xfId="26224"/>
    <cellStyle name="Separador de milhares 16 6 2 4" xfId="22867"/>
    <cellStyle name="Separador de milhares 16 6 2 4 2" xfId="30545"/>
    <cellStyle name="Separador de milhares 16 6 2 5" xfId="28439"/>
    <cellStyle name="Separador de milhares 16 6 2 6" xfId="20761"/>
    <cellStyle name="Separador de milhares 16 6 3" xfId="15501"/>
    <cellStyle name="Separador de milhares 16 6 3 2" xfId="17631"/>
    <cellStyle name="Separador de milhares 16 6 3 2 2" xfId="32027"/>
    <cellStyle name="Separador de milhares 16 6 3 2 3" xfId="24349"/>
    <cellStyle name="Separador de milhares 16 6 3 3" xfId="29920"/>
    <cellStyle name="Separador de milhares 16 6 3 4" xfId="22242"/>
    <cellStyle name="Separador de milhares 16 6 4" xfId="17006"/>
    <cellStyle name="Separador de milhares 16 6 4 2" xfId="31402"/>
    <cellStyle name="Separador de milhares 16 6 4 3" xfId="23724"/>
    <cellStyle name="Separador de milhares 16 6 5" xfId="18884"/>
    <cellStyle name="Separador de milhares 16 6 5 2" xfId="33277"/>
    <cellStyle name="Separador de milhares 16 6 5 3" xfId="25599"/>
    <cellStyle name="Separador de milhares 16 6 6" xfId="21617"/>
    <cellStyle name="Separador de milhares 16 6 6 2" xfId="29295"/>
    <cellStyle name="Separador de milhares 16 6 7" xfId="27394"/>
    <cellStyle name="Separador de milhares 16 6 8" xfId="27814"/>
    <cellStyle name="Separador de milhares 16 6 9" xfId="20136"/>
    <cellStyle name="Separador de milhares 16 7" xfId="15165"/>
    <cellStyle name="Separador de milhares 16 7 2" xfId="16442"/>
    <cellStyle name="Separador de milhares 16 7 2 2" xfId="18556"/>
    <cellStyle name="Separador de milhares 16 7 2 2 2" xfId="32952"/>
    <cellStyle name="Separador de milhares 16 7 2 2 3" xfId="25274"/>
    <cellStyle name="Separador de milhares 16 7 2 3" xfId="19809"/>
    <cellStyle name="Separador de milhares 16 7 2 3 2" xfId="34202"/>
    <cellStyle name="Separador de milhares 16 7 2 3 3" xfId="26524"/>
    <cellStyle name="Separador de milhares 16 7 2 4" xfId="23167"/>
    <cellStyle name="Separador de milhares 16 7 2 4 2" xfId="30845"/>
    <cellStyle name="Separador de milhares 16 7 2 5" xfId="28739"/>
    <cellStyle name="Separador de milhares 16 7 2 6" xfId="21061"/>
    <cellStyle name="Separador de milhares 16 7 3" xfId="15801"/>
    <cellStyle name="Separador de milhares 16 7 3 2" xfId="17931"/>
    <cellStyle name="Separador de milhares 16 7 3 2 2" xfId="32327"/>
    <cellStyle name="Separador de milhares 16 7 3 2 3" xfId="24649"/>
    <cellStyle name="Separador de milhares 16 7 3 3" xfId="30220"/>
    <cellStyle name="Separador de milhares 16 7 3 4" xfId="22542"/>
    <cellStyle name="Separador de milhares 16 7 4" xfId="17306"/>
    <cellStyle name="Separador de milhares 16 7 4 2" xfId="31702"/>
    <cellStyle name="Separador de milhares 16 7 4 3" xfId="24024"/>
    <cellStyle name="Separador de milhares 16 7 5" xfId="19184"/>
    <cellStyle name="Separador de milhares 16 7 5 2" xfId="33577"/>
    <cellStyle name="Separador de milhares 16 7 5 3" xfId="25899"/>
    <cellStyle name="Separador de milhares 16 7 6" xfId="21917"/>
    <cellStyle name="Separador de milhares 16 7 6 2" xfId="29595"/>
    <cellStyle name="Separador de milhares 16 7 7" xfId="27395"/>
    <cellStyle name="Separador de milhares 16 7 8" xfId="28114"/>
    <cellStyle name="Separador de milhares 16 7 9" xfId="20436"/>
    <cellStyle name="Separador de milhares 16 8" xfId="4379"/>
    <cellStyle name="Separador de milhares 16 8 2" xfId="15932"/>
    <cellStyle name="Separador de milhares 16 8 2 2" xfId="18062"/>
    <cellStyle name="Separador de milhares 16 8 2 2 2" xfId="32458"/>
    <cellStyle name="Separador de milhares 16 8 2 2 3" xfId="24780"/>
    <cellStyle name="Separador de milhares 16 8 2 3" xfId="30351"/>
    <cellStyle name="Separador de milhares 16 8 2 4" xfId="22673"/>
    <cellStyle name="Separador de milhares 16 8 3" xfId="16823"/>
    <cellStyle name="Separador de milhares 16 8 3 2" xfId="31220"/>
    <cellStyle name="Separador de milhares 16 8 3 3" xfId="23542"/>
    <cellStyle name="Separador de milhares 16 8 4" xfId="19315"/>
    <cellStyle name="Separador de milhares 16 8 4 2" xfId="33708"/>
    <cellStyle name="Separador de milhares 16 8 4 3" xfId="26030"/>
    <cellStyle name="Separador de milhares 16 8 5" xfId="21435"/>
    <cellStyle name="Separador de milhares 16 8 5 2" xfId="29113"/>
    <cellStyle name="Separador de milhares 16 8 6" xfId="27396"/>
    <cellStyle name="Separador de milhares 16 8 7" xfId="28245"/>
    <cellStyle name="Separador de milhares 16 8 8" xfId="20567"/>
    <cellStyle name="Separador de milhares 16 9" xfId="15305"/>
    <cellStyle name="Separador de milhares 16 9 2" xfId="17437"/>
    <cellStyle name="Separador de milhares 16 9 2 2" xfId="31833"/>
    <cellStyle name="Separador de milhares 16 9 2 3" xfId="24155"/>
    <cellStyle name="Separador de milhares 16 9 3" xfId="29726"/>
    <cellStyle name="Separador de milhares 16 9 4" xfId="22048"/>
    <cellStyle name="Separador de milhares 17" xfId="14799"/>
    <cellStyle name="Separador de milhares 17 2" xfId="14845"/>
    <cellStyle name="Separador de milhares 18" xfId="14800"/>
    <cellStyle name="Separador de milhares 18 2" xfId="14846"/>
    <cellStyle name="Separador de milhares 19" xfId="14847"/>
    <cellStyle name="Separador de milhares 2" xfId="989"/>
    <cellStyle name="Separador de milhares 2 2" xfId="1348"/>
    <cellStyle name="Separador de milhares 2 2 2" xfId="3885"/>
    <cellStyle name="Separador de milhares 2 2 2 2" xfId="10482"/>
    <cellStyle name="Separador de milhares 2 2 2 2 2" xfId="14137"/>
    <cellStyle name="Separador de milhares 2 2 2 3" xfId="6564"/>
    <cellStyle name="Separador de milhares 2 2 2 4" xfId="27339"/>
    <cellStyle name="Separador de milhares 2 2 3" xfId="2128"/>
    <cellStyle name="Separador de milhares 2 2 3 2" xfId="11199"/>
    <cellStyle name="Separador de milhares 2 2 3 2 2" xfId="11376"/>
    <cellStyle name="Separador de milhares 2 2 3 3" xfId="7139"/>
    <cellStyle name="Separador de milhares 2 2 4" xfId="7175"/>
    <cellStyle name="Separador de milhares 2 2 5" xfId="7896"/>
    <cellStyle name="Separador de milhares 2 2 5 2" xfId="14138"/>
    <cellStyle name="Separador de milhares 2 2 6" xfId="6563"/>
    <cellStyle name="Separador de milhares 2 2 7" xfId="27340"/>
    <cellStyle name="Separador de milhares 2 3" xfId="2129"/>
    <cellStyle name="Separador de milhares 2 3 2" xfId="4017"/>
    <cellStyle name="Separador de milhares 2 3 2 2" xfId="14139"/>
    <cellStyle name="Separador de milhares 2 3 2 3" xfId="8669"/>
    <cellStyle name="Separador de milhares 2 3 3" xfId="4213"/>
    <cellStyle name="Separador de milhares 2 3 3 2" xfId="27338"/>
    <cellStyle name="Separador de milhares 2 3 4" xfId="6565"/>
    <cellStyle name="Separador de milhares 2 4" xfId="3633"/>
    <cellStyle name="Separador de milhares 2 4 2" xfId="10273"/>
    <cellStyle name="Separador de milhares 2 4 2 2" xfId="14140"/>
    <cellStyle name="Separador de milhares 2 4 3" xfId="6566"/>
    <cellStyle name="Separador de milhares 2 5" xfId="11360"/>
    <cellStyle name="Separador de milhares 2 6" xfId="14797"/>
    <cellStyle name="Separador de milhares 2 7" xfId="6562"/>
    <cellStyle name="Separador de milhares 2 8" xfId="27550"/>
    <cellStyle name="Separador de milhares 20" xfId="14848"/>
    <cellStyle name="Separador de milhares 21" xfId="14849"/>
    <cellStyle name="Separador de milhares 22" xfId="14850"/>
    <cellStyle name="Separador de milhares 23" xfId="14851"/>
    <cellStyle name="Separador de milhares 24" xfId="14837"/>
    <cellStyle name="Separador de milhares 24 2" xfId="16137"/>
    <cellStyle name="Separador de milhares 25" xfId="16532"/>
    <cellStyle name="Separador de milhares 3" xfId="990"/>
    <cellStyle name="Separador de milhares 3 2" xfId="2131"/>
    <cellStyle name="Separador de milhares 3 2 10" xfId="15278"/>
    <cellStyle name="Separador de milhares 3 2 10 2" xfId="17410"/>
    <cellStyle name="Separador de milhares 3 2 10 2 2" xfId="31806"/>
    <cellStyle name="Separador de milhares 3 2 10 2 3" xfId="24128"/>
    <cellStyle name="Separador de milhares 3 2 10 3" xfId="29699"/>
    <cellStyle name="Separador de milhares 3 2 10 4" xfId="22021"/>
    <cellStyle name="Separador de milhares 3 2 11" xfId="18661"/>
    <cellStyle name="Separador de milhares 3 2 11 2" xfId="33056"/>
    <cellStyle name="Separador de milhares 3 2 11 3" xfId="25378"/>
    <cellStyle name="Separador de milhares 3 2 12" xfId="27337"/>
    <cellStyle name="Separador de milhares 3 2 13" xfId="27593"/>
    <cellStyle name="Separador de milhares 3 2 14" xfId="19915"/>
    <cellStyle name="Separador de milhares 3 2 2" xfId="3887"/>
    <cellStyle name="Separador de milhares 3 2 2 2" xfId="10484"/>
    <cellStyle name="Separador de milhares 3 2 2 2 2" xfId="14141"/>
    <cellStyle name="Separador de milhares 3 2 2 3" xfId="6569"/>
    <cellStyle name="Separador de milhares 3 2 2 4" xfId="27336"/>
    <cellStyle name="Separador de milhares 3 2 3" xfId="4055"/>
    <cellStyle name="Separador de milhares 3 2 3 10" xfId="27397"/>
    <cellStyle name="Separador de milhares 3 2 3 11" xfId="27335"/>
    <cellStyle name="Separador de milhares 3 2 3 12" xfId="27669"/>
    <cellStyle name="Separador de milhares 3 2 3 13" xfId="19991"/>
    <cellStyle name="Separador de milhares 3 2 3 2" xfId="4284"/>
    <cellStyle name="Separador de milhares 3 2 3 2 2" xfId="14142"/>
    <cellStyle name="Separador de milhares 3 2 3 2 3" xfId="14918"/>
    <cellStyle name="Separador de milhares 3 2 3 2 3 2" xfId="16200"/>
    <cellStyle name="Separador de milhares 3 2 3 2 3 2 2" xfId="18314"/>
    <cellStyle name="Separador de milhares 3 2 3 2 3 2 2 2" xfId="32710"/>
    <cellStyle name="Separador de milhares 3 2 3 2 3 2 2 3" xfId="25032"/>
    <cellStyle name="Separador de milhares 3 2 3 2 3 2 3" xfId="19567"/>
    <cellStyle name="Separador de milhares 3 2 3 2 3 2 3 2" xfId="33960"/>
    <cellStyle name="Separador de milhares 3 2 3 2 3 2 3 3" xfId="26282"/>
    <cellStyle name="Separador de milhares 3 2 3 2 3 2 4" xfId="22925"/>
    <cellStyle name="Separador de milhares 3 2 3 2 3 2 4 2" xfId="30603"/>
    <cellStyle name="Separador de milhares 3 2 3 2 3 2 5" xfId="28497"/>
    <cellStyle name="Separador de milhares 3 2 3 2 3 2 6" xfId="20819"/>
    <cellStyle name="Separador de milhares 3 2 3 2 3 3" xfId="15559"/>
    <cellStyle name="Separador de milhares 3 2 3 2 3 3 2" xfId="17689"/>
    <cellStyle name="Separador de milhares 3 2 3 2 3 3 2 2" xfId="32085"/>
    <cellStyle name="Separador de milhares 3 2 3 2 3 3 2 3" xfId="24407"/>
    <cellStyle name="Separador de milhares 3 2 3 2 3 3 3" xfId="29978"/>
    <cellStyle name="Separador de milhares 3 2 3 2 3 3 4" xfId="22300"/>
    <cellStyle name="Separador de milhares 3 2 3 2 3 4" xfId="17064"/>
    <cellStyle name="Separador de milhares 3 2 3 2 3 4 2" xfId="31460"/>
    <cellStyle name="Separador de milhares 3 2 3 2 3 4 3" xfId="23782"/>
    <cellStyle name="Separador de milhares 3 2 3 2 3 5" xfId="18942"/>
    <cellStyle name="Separador de milhares 3 2 3 2 3 5 2" xfId="33335"/>
    <cellStyle name="Separador de milhares 3 2 3 2 3 5 3" xfId="25657"/>
    <cellStyle name="Separador de milhares 3 2 3 2 3 6" xfId="21675"/>
    <cellStyle name="Separador de milhares 3 2 3 2 3 6 2" xfId="29353"/>
    <cellStyle name="Separador de milhares 3 2 3 2 3 7" xfId="27399"/>
    <cellStyle name="Separador de milhares 3 2 3 2 3 8" xfId="27872"/>
    <cellStyle name="Separador de milhares 3 2 3 2 3 9" xfId="20194"/>
    <cellStyle name="Separador de milhares 3 2 3 2 4" xfId="11200"/>
    <cellStyle name="Separador de milhares 3 2 3 2 5" xfId="16739"/>
    <cellStyle name="Separador de milhares 3 2 3 2 5 2" xfId="31136"/>
    <cellStyle name="Separador de milhares 3 2 3 2 5 3" xfId="23458"/>
    <cellStyle name="Separador de milhares 3 2 3 2 6" xfId="21339"/>
    <cellStyle name="Separador de milhares 3 2 3 2 6 2" xfId="29017"/>
    <cellStyle name="Separador de milhares 3 2 3 2 7" xfId="27398"/>
    <cellStyle name="Separador de milhares 3 2 3 3" xfId="7748"/>
    <cellStyle name="Separador de milhares 3 2 3 4" xfId="14971"/>
    <cellStyle name="Separador de milhares 3 2 3 4 2" xfId="16253"/>
    <cellStyle name="Separador de milhares 3 2 3 4 2 2" xfId="18367"/>
    <cellStyle name="Separador de milhares 3 2 3 4 2 2 2" xfId="32763"/>
    <cellStyle name="Separador de milhares 3 2 3 4 2 2 3" xfId="25085"/>
    <cellStyle name="Separador de milhares 3 2 3 4 2 3" xfId="19620"/>
    <cellStyle name="Separador de milhares 3 2 3 4 2 3 2" xfId="34013"/>
    <cellStyle name="Separador de milhares 3 2 3 4 2 3 3" xfId="26335"/>
    <cellStyle name="Separador de milhares 3 2 3 4 2 4" xfId="22978"/>
    <cellStyle name="Separador de milhares 3 2 3 4 2 4 2" xfId="30656"/>
    <cellStyle name="Separador de milhares 3 2 3 4 2 5" xfId="28550"/>
    <cellStyle name="Separador de milhares 3 2 3 4 2 6" xfId="20872"/>
    <cellStyle name="Separador de milhares 3 2 3 4 3" xfId="15612"/>
    <cellStyle name="Separador de milhares 3 2 3 4 3 2" xfId="17742"/>
    <cellStyle name="Separador de milhares 3 2 3 4 3 2 2" xfId="32138"/>
    <cellStyle name="Separador de milhares 3 2 3 4 3 2 3" xfId="24460"/>
    <cellStyle name="Separador de milhares 3 2 3 4 3 3" xfId="30031"/>
    <cellStyle name="Separador de milhares 3 2 3 4 3 4" xfId="22353"/>
    <cellStyle name="Separador de milhares 3 2 3 4 4" xfId="17117"/>
    <cellStyle name="Separador de milhares 3 2 3 4 4 2" xfId="31513"/>
    <cellStyle name="Separador de milhares 3 2 3 4 4 3" xfId="23835"/>
    <cellStyle name="Separador de milhares 3 2 3 4 5" xfId="18995"/>
    <cellStyle name="Separador de milhares 3 2 3 4 5 2" xfId="33388"/>
    <cellStyle name="Separador de milhares 3 2 3 4 5 3" xfId="25710"/>
    <cellStyle name="Separador de milhares 3 2 3 4 6" xfId="21728"/>
    <cellStyle name="Separador de milhares 3 2 3 4 6 2" xfId="29406"/>
    <cellStyle name="Separador de milhares 3 2 3 4 7" xfId="27400"/>
    <cellStyle name="Separador de milhares 3 2 3 4 8" xfId="27925"/>
    <cellStyle name="Separador de milhares 3 2 3 4 9" xfId="20247"/>
    <cellStyle name="Separador de milhares 3 2 3 5" xfId="4428"/>
    <cellStyle name="Separador de milhares 3 2 3 5 2" xfId="15981"/>
    <cellStyle name="Separador de milhares 3 2 3 5 2 2" xfId="18111"/>
    <cellStyle name="Separador de milhares 3 2 3 5 2 2 2" xfId="32507"/>
    <cellStyle name="Separador de milhares 3 2 3 5 2 2 3" xfId="24829"/>
    <cellStyle name="Separador de milhares 3 2 3 5 2 3" xfId="30400"/>
    <cellStyle name="Separador de milhares 3 2 3 5 2 4" xfId="22722"/>
    <cellStyle name="Separador de milhares 3 2 3 5 3" xfId="16872"/>
    <cellStyle name="Separador de milhares 3 2 3 5 3 2" xfId="31269"/>
    <cellStyle name="Separador de milhares 3 2 3 5 3 3" xfId="23591"/>
    <cellStyle name="Separador de milhares 3 2 3 5 4" xfId="19364"/>
    <cellStyle name="Separador de milhares 3 2 3 5 4 2" xfId="33757"/>
    <cellStyle name="Separador de milhares 3 2 3 5 4 3" xfId="26079"/>
    <cellStyle name="Separador de milhares 3 2 3 5 5" xfId="21484"/>
    <cellStyle name="Separador de milhares 3 2 3 5 5 2" xfId="29162"/>
    <cellStyle name="Separador de milhares 3 2 3 5 6" xfId="27401"/>
    <cellStyle name="Separador de milhares 3 2 3 5 7" xfId="28294"/>
    <cellStyle name="Separador de milhares 3 2 3 5 8" xfId="20616"/>
    <cellStyle name="Separador de milhares 3 2 3 6" xfId="15354"/>
    <cellStyle name="Separador de milhares 3 2 3 6 2" xfId="17486"/>
    <cellStyle name="Separador de milhares 3 2 3 6 2 2" xfId="31882"/>
    <cellStyle name="Separador de milhares 3 2 3 6 2 3" xfId="24204"/>
    <cellStyle name="Separador de milhares 3 2 3 6 3" xfId="29775"/>
    <cellStyle name="Separador de milhares 3 2 3 6 4" xfId="22097"/>
    <cellStyle name="Separador de milhares 3 2 3 7" xfId="16609"/>
    <cellStyle name="Separador de milhares 3 2 3 7 2" xfId="31006"/>
    <cellStyle name="Separador de milhares 3 2 3 7 3" xfId="23328"/>
    <cellStyle name="Separador de milhares 3 2 3 8" xfId="18737"/>
    <cellStyle name="Separador de milhares 3 2 3 8 2" xfId="33132"/>
    <cellStyle name="Separador de milhares 3 2 3 8 3" xfId="25454"/>
    <cellStyle name="Separador de milhares 3 2 3 9" xfId="21209"/>
    <cellStyle name="Separador de milhares 3 2 3 9 2" xfId="28887"/>
    <cellStyle name="Separador de milhares 3 2 4" xfId="4214"/>
    <cellStyle name="Separador de milhares 3 2 4 2" xfId="14143"/>
    <cellStyle name="Separador de milhares 3 2 4 3" xfId="8671"/>
    <cellStyle name="Separador de milhares 3 2 5" xfId="4182"/>
    <cellStyle name="Separador de milhares 3 2 5 2" xfId="15130"/>
    <cellStyle name="Separador de milhares 3 2 5 2 2" xfId="16411"/>
    <cellStyle name="Separador de milhares 3 2 5 2 2 2" xfId="18525"/>
    <cellStyle name="Separador de milhares 3 2 5 2 2 2 2" xfId="32921"/>
    <cellStyle name="Separador de milhares 3 2 5 2 2 2 3" xfId="25243"/>
    <cellStyle name="Separador de milhares 3 2 5 2 2 3" xfId="19778"/>
    <cellStyle name="Separador de milhares 3 2 5 2 2 3 2" xfId="34171"/>
    <cellStyle name="Separador de milhares 3 2 5 2 2 3 3" xfId="26493"/>
    <cellStyle name="Separador de milhares 3 2 5 2 2 4" xfId="23136"/>
    <cellStyle name="Separador de milhares 3 2 5 2 2 4 2" xfId="30814"/>
    <cellStyle name="Separador de milhares 3 2 5 2 2 5" xfId="28708"/>
    <cellStyle name="Separador de milhares 3 2 5 2 2 6" xfId="21030"/>
    <cellStyle name="Separador de milhares 3 2 5 2 3" xfId="15770"/>
    <cellStyle name="Separador de milhares 3 2 5 2 3 2" xfId="17900"/>
    <cellStyle name="Separador de milhares 3 2 5 2 3 2 2" xfId="32296"/>
    <cellStyle name="Separador de milhares 3 2 5 2 3 2 3" xfId="24618"/>
    <cellStyle name="Separador de milhares 3 2 5 2 3 3" xfId="30189"/>
    <cellStyle name="Separador de milhares 3 2 5 2 3 4" xfId="22511"/>
    <cellStyle name="Separador de milhares 3 2 5 2 4" xfId="17275"/>
    <cellStyle name="Separador de milhares 3 2 5 2 4 2" xfId="31671"/>
    <cellStyle name="Separador de milhares 3 2 5 2 4 3" xfId="23993"/>
    <cellStyle name="Separador de milhares 3 2 5 2 5" xfId="19153"/>
    <cellStyle name="Separador de milhares 3 2 5 2 5 2" xfId="33546"/>
    <cellStyle name="Separador de milhares 3 2 5 2 5 3" xfId="25868"/>
    <cellStyle name="Separador de milhares 3 2 5 2 6" xfId="21886"/>
    <cellStyle name="Separador de milhares 3 2 5 2 6 2" xfId="29564"/>
    <cellStyle name="Separador de milhares 3 2 5 2 7" xfId="27403"/>
    <cellStyle name="Separador de milhares 3 2 5 2 8" xfId="28083"/>
    <cellStyle name="Separador de milhares 3 2 5 2 9" xfId="20405"/>
    <cellStyle name="Separador de milhares 3 2 5 3" xfId="14795"/>
    <cellStyle name="Separador de milhares 3 2 5 4" xfId="16663"/>
    <cellStyle name="Separador de milhares 3 2 5 4 2" xfId="31060"/>
    <cellStyle name="Separador de milhares 3 2 5 4 3" xfId="23382"/>
    <cellStyle name="Separador de milhares 3 2 5 5" xfId="21263"/>
    <cellStyle name="Separador de milhares 3 2 5 5 2" xfId="28941"/>
    <cellStyle name="Separador de milhares 3 2 5 6" xfId="27402"/>
    <cellStyle name="Separador de milhares 3 2 6" xfId="14798"/>
    <cellStyle name="Separador de milhares 3 2 7" xfId="6568"/>
    <cellStyle name="Separador de milhares 3 2 8" xfId="14891"/>
    <cellStyle name="Separador de milhares 3 2 8 2" xfId="16173"/>
    <cellStyle name="Separador de milhares 3 2 8 2 2" xfId="18287"/>
    <cellStyle name="Separador de milhares 3 2 8 2 2 2" xfId="32683"/>
    <cellStyle name="Separador de milhares 3 2 8 2 2 3" xfId="25005"/>
    <cellStyle name="Separador de milhares 3 2 8 2 3" xfId="19540"/>
    <cellStyle name="Separador de milhares 3 2 8 2 3 2" xfId="33933"/>
    <cellStyle name="Separador de milhares 3 2 8 2 3 3" xfId="26255"/>
    <cellStyle name="Separador de milhares 3 2 8 2 4" xfId="22898"/>
    <cellStyle name="Separador de milhares 3 2 8 2 4 2" xfId="30576"/>
    <cellStyle name="Separador de milhares 3 2 8 2 5" xfId="28470"/>
    <cellStyle name="Separador de milhares 3 2 8 2 6" xfId="20792"/>
    <cellStyle name="Separador de milhares 3 2 8 3" xfId="15532"/>
    <cellStyle name="Separador de milhares 3 2 8 3 2" xfId="17662"/>
    <cellStyle name="Separador de milhares 3 2 8 3 2 2" xfId="32058"/>
    <cellStyle name="Separador de milhares 3 2 8 3 2 3" xfId="24380"/>
    <cellStyle name="Separador de milhares 3 2 8 3 3" xfId="29951"/>
    <cellStyle name="Separador de milhares 3 2 8 3 4" xfId="22273"/>
    <cellStyle name="Separador de milhares 3 2 8 4" xfId="17037"/>
    <cellStyle name="Separador de milhares 3 2 8 4 2" xfId="31433"/>
    <cellStyle name="Separador de milhares 3 2 8 4 3" xfId="23755"/>
    <cellStyle name="Separador de milhares 3 2 8 5" xfId="18915"/>
    <cellStyle name="Separador de milhares 3 2 8 5 2" xfId="33308"/>
    <cellStyle name="Separador de milhares 3 2 8 5 3" xfId="25630"/>
    <cellStyle name="Separador de milhares 3 2 8 6" xfId="21648"/>
    <cellStyle name="Separador de milhares 3 2 8 6 2" xfId="29326"/>
    <cellStyle name="Separador de milhares 3 2 8 7" xfId="27404"/>
    <cellStyle name="Separador de milhares 3 2 8 8" xfId="27845"/>
    <cellStyle name="Separador de milhares 3 2 8 9" xfId="20167"/>
    <cellStyle name="Separador de milhares 3 2 9" xfId="4352"/>
    <cellStyle name="Separador de milhares 3 2 9 2" xfId="15905"/>
    <cellStyle name="Separador de milhares 3 2 9 2 2" xfId="18035"/>
    <cellStyle name="Separador de milhares 3 2 9 2 2 2" xfId="32431"/>
    <cellStyle name="Separador de milhares 3 2 9 2 2 3" xfId="24753"/>
    <cellStyle name="Separador de milhares 3 2 9 2 3" xfId="30324"/>
    <cellStyle name="Separador de milhares 3 2 9 2 4" xfId="22646"/>
    <cellStyle name="Separador de milhares 3 2 9 3" xfId="16796"/>
    <cellStyle name="Separador de milhares 3 2 9 3 2" xfId="31193"/>
    <cellStyle name="Separador de milhares 3 2 9 3 3" xfId="23515"/>
    <cellStyle name="Separador de milhares 3 2 9 4" xfId="19288"/>
    <cellStyle name="Separador de milhares 3 2 9 4 2" xfId="33681"/>
    <cellStyle name="Separador de milhares 3 2 9 4 3" xfId="26003"/>
    <cellStyle name="Separador de milhares 3 2 9 5" xfId="21408"/>
    <cellStyle name="Separador de milhares 3 2 9 5 2" xfId="29086"/>
    <cellStyle name="Separador de milhares 3 2 9 6" xfId="27405"/>
    <cellStyle name="Separador de milhares 3 2 9 7" xfId="28218"/>
    <cellStyle name="Separador de milhares 3 2 9 8" xfId="20540"/>
    <cellStyle name="Separador de milhares 3 3" xfId="3939"/>
    <cellStyle name="Separador de milhares 3 3 2" xfId="10533"/>
    <cellStyle name="Separador de milhares 3 3 2 2" xfId="14144"/>
    <cellStyle name="Separador de milhares 3 3 3" xfId="6570"/>
    <cellStyle name="Separador de milhares 3 3 4" xfId="14853"/>
    <cellStyle name="Separador de milhares 3 4" xfId="2130"/>
    <cellStyle name="Separador de milhares 3 4 2" xfId="11201"/>
    <cellStyle name="Separador de milhares 3 4 2 2" xfId="14145"/>
    <cellStyle name="Separador de milhares 3 4 3" xfId="7749"/>
    <cellStyle name="Separador de milhares 3 5" xfId="4288"/>
    <cellStyle name="Separador de milhares 3 5 10" xfId="27406"/>
    <cellStyle name="Separador de milhares 3 5 11" xfId="27334"/>
    <cellStyle name="Separador de milhares 3 5 12" xfId="27671"/>
    <cellStyle name="Separador de milhares 3 5 13" xfId="19993"/>
    <cellStyle name="Separador de milhares 3 5 2" xfId="14146"/>
    <cellStyle name="Separador de milhares 3 5 3" xfId="8670"/>
    <cellStyle name="Separador de milhares 3 5 4" xfId="14973"/>
    <cellStyle name="Separador de milhares 3 5 4 2" xfId="16255"/>
    <cellStyle name="Separador de milhares 3 5 4 2 2" xfId="18369"/>
    <cellStyle name="Separador de milhares 3 5 4 2 2 2" xfId="32765"/>
    <cellStyle name="Separador de milhares 3 5 4 2 2 3" xfId="25087"/>
    <cellStyle name="Separador de milhares 3 5 4 2 3" xfId="19622"/>
    <cellStyle name="Separador de milhares 3 5 4 2 3 2" xfId="34015"/>
    <cellStyle name="Separador de milhares 3 5 4 2 3 3" xfId="26337"/>
    <cellStyle name="Separador de milhares 3 5 4 2 4" xfId="22980"/>
    <cellStyle name="Separador de milhares 3 5 4 2 4 2" xfId="30658"/>
    <cellStyle name="Separador de milhares 3 5 4 2 5" xfId="28552"/>
    <cellStyle name="Separador de milhares 3 5 4 2 6" xfId="20874"/>
    <cellStyle name="Separador de milhares 3 5 4 3" xfId="15614"/>
    <cellStyle name="Separador de milhares 3 5 4 3 2" xfId="17744"/>
    <cellStyle name="Separador de milhares 3 5 4 3 2 2" xfId="32140"/>
    <cellStyle name="Separador de milhares 3 5 4 3 2 3" xfId="24462"/>
    <cellStyle name="Separador de milhares 3 5 4 3 3" xfId="30033"/>
    <cellStyle name="Separador de milhares 3 5 4 3 4" xfId="22355"/>
    <cellStyle name="Separador de milhares 3 5 4 4" xfId="17119"/>
    <cellStyle name="Separador de milhares 3 5 4 4 2" xfId="31515"/>
    <cellStyle name="Separador de milhares 3 5 4 4 3" xfId="23837"/>
    <cellStyle name="Separador de milhares 3 5 4 5" xfId="18997"/>
    <cellStyle name="Separador de milhares 3 5 4 5 2" xfId="33390"/>
    <cellStyle name="Separador de milhares 3 5 4 5 3" xfId="25712"/>
    <cellStyle name="Separador de milhares 3 5 4 6" xfId="21730"/>
    <cellStyle name="Separador de milhares 3 5 4 6 2" xfId="29408"/>
    <cellStyle name="Separador de milhares 3 5 4 7" xfId="27407"/>
    <cellStyle name="Separador de milhares 3 5 4 8" xfId="27927"/>
    <cellStyle name="Separador de milhares 3 5 4 9" xfId="20249"/>
    <cellStyle name="Separador de milhares 3 5 5" xfId="4430"/>
    <cellStyle name="Separador de milhares 3 5 5 2" xfId="15983"/>
    <cellStyle name="Separador de milhares 3 5 5 2 2" xfId="18113"/>
    <cellStyle name="Separador de milhares 3 5 5 2 2 2" xfId="32509"/>
    <cellStyle name="Separador de milhares 3 5 5 2 2 3" xfId="24831"/>
    <cellStyle name="Separador de milhares 3 5 5 2 3" xfId="30402"/>
    <cellStyle name="Separador de milhares 3 5 5 2 4" xfId="22724"/>
    <cellStyle name="Separador de milhares 3 5 5 3" xfId="16874"/>
    <cellStyle name="Separador de milhares 3 5 5 3 2" xfId="31271"/>
    <cellStyle name="Separador de milhares 3 5 5 3 3" xfId="23593"/>
    <cellStyle name="Separador de milhares 3 5 5 4" xfId="19366"/>
    <cellStyle name="Separador de milhares 3 5 5 4 2" xfId="33759"/>
    <cellStyle name="Separador de milhares 3 5 5 4 3" xfId="26081"/>
    <cellStyle name="Separador de milhares 3 5 5 5" xfId="21486"/>
    <cellStyle name="Separador de milhares 3 5 5 5 2" xfId="29164"/>
    <cellStyle name="Separador de milhares 3 5 5 6" xfId="27408"/>
    <cellStyle name="Separador de milhares 3 5 5 7" xfId="28296"/>
    <cellStyle name="Separador de milhares 3 5 5 8" xfId="20618"/>
    <cellStyle name="Separador de milhares 3 5 6" xfId="15356"/>
    <cellStyle name="Separador de milhares 3 5 6 2" xfId="17488"/>
    <cellStyle name="Separador de milhares 3 5 6 2 2" xfId="31884"/>
    <cellStyle name="Separador de milhares 3 5 6 2 3" xfId="24206"/>
    <cellStyle name="Separador de milhares 3 5 6 3" xfId="29777"/>
    <cellStyle name="Separador de milhares 3 5 6 4" xfId="22099"/>
    <cellStyle name="Separador de milhares 3 5 7" xfId="16741"/>
    <cellStyle name="Separador de milhares 3 5 7 2" xfId="31138"/>
    <cellStyle name="Separador de milhares 3 5 7 3" xfId="23460"/>
    <cellStyle name="Separador de milhares 3 5 8" xfId="18739"/>
    <cellStyle name="Separador de milhares 3 5 8 2" xfId="33134"/>
    <cellStyle name="Separador de milhares 3 5 8 3" xfId="25456"/>
    <cellStyle name="Separador de milhares 3 5 9" xfId="21341"/>
    <cellStyle name="Separador de milhares 3 5 9 2" xfId="29019"/>
    <cellStyle name="Separador de milhares 3 6" xfId="6567"/>
    <cellStyle name="Separador de milhares 3 7" xfId="14852"/>
    <cellStyle name="Separador de milhares 3 7 2" xfId="16139"/>
    <cellStyle name="Separador de milhares 3 7 2 2" xfId="18257"/>
    <cellStyle name="Separador de milhares 3 7 2 2 2" xfId="32653"/>
    <cellStyle name="Separador de milhares 3 7 2 2 3" xfId="24975"/>
    <cellStyle name="Separador de milhares 3 7 2 3" xfId="19510"/>
    <cellStyle name="Separador de milhares 3 7 2 3 2" xfId="33903"/>
    <cellStyle name="Separador de milhares 3 7 2 3 3" xfId="26225"/>
    <cellStyle name="Separador de milhares 3 7 2 4" xfId="22868"/>
    <cellStyle name="Separador de milhares 3 7 2 4 2" xfId="30546"/>
    <cellStyle name="Separador de milhares 3 7 2 5" xfId="28440"/>
    <cellStyle name="Separador de milhares 3 7 2 6" xfId="20762"/>
    <cellStyle name="Separador de milhares 3 7 3" xfId="15502"/>
    <cellStyle name="Separador de milhares 3 7 3 2" xfId="17632"/>
    <cellStyle name="Separador de milhares 3 7 3 2 2" xfId="32028"/>
    <cellStyle name="Separador de milhares 3 7 3 2 3" xfId="24350"/>
    <cellStyle name="Separador de milhares 3 7 3 3" xfId="29921"/>
    <cellStyle name="Separador de milhares 3 7 3 4" xfId="22243"/>
    <cellStyle name="Separador de milhares 3 7 4" xfId="17007"/>
    <cellStyle name="Separador de milhares 3 7 4 2" xfId="31403"/>
    <cellStyle name="Separador de milhares 3 7 4 3" xfId="23725"/>
    <cellStyle name="Separador de milhares 3 7 5" xfId="18885"/>
    <cellStyle name="Separador de milhares 3 7 5 2" xfId="33278"/>
    <cellStyle name="Separador de milhares 3 7 5 3" xfId="25600"/>
    <cellStyle name="Separador de milhares 3 7 6" xfId="21618"/>
    <cellStyle name="Separador de milhares 3 7 6 2" xfId="29296"/>
    <cellStyle name="Separador de milhares 3 7 7" xfId="27409"/>
    <cellStyle name="Separador de milhares 3 7 8" xfId="27815"/>
    <cellStyle name="Separador de milhares 3 7 9" xfId="20137"/>
    <cellStyle name="Separador de milhares 36" xfId="3634"/>
    <cellStyle name="Separador de milhares 36 2" xfId="10274"/>
    <cellStyle name="Separador de milhares 36 2 2" xfId="14147"/>
    <cellStyle name="Separador de milhares 36 3" xfId="6571"/>
    <cellStyle name="Separador de milhares 36 4" xfId="27333"/>
    <cellStyle name="Separador de milhares 4" xfId="49"/>
    <cellStyle name="Separador de milhares 4 2" xfId="1325"/>
    <cellStyle name="Separador de milhares 4 2 2" xfId="14148"/>
    <cellStyle name="Separador de milhares 4 2 3" xfId="8672"/>
    <cellStyle name="Separador de milhares 4 2 4" xfId="27561"/>
    <cellStyle name="Separador de milhares 4 3" xfId="6572"/>
    <cellStyle name="Separador de milhares 4 4" xfId="27549"/>
    <cellStyle name="Separador de milhares 5" xfId="1330"/>
    <cellStyle name="Separador de milhares 5 10" xfId="4323"/>
    <cellStyle name="Separador de milhares 5 10 2" xfId="15876"/>
    <cellStyle name="Separador de milhares 5 10 2 2" xfId="18006"/>
    <cellStyle name="Separador de milhares 5 10 2 2 2" xfId="32402"/>
    <cellStyle name="Separador de milhares 5 10 2 2 3" xfId="24724"/>
    <cellStyle name="Separador de milhares 5 10 2 3" xfId="30295"/>
    <cellStyle name="Separador de milhares 5 10 2 4" xfId="22617"/>
    <cellStyle name="Separador de milhares 5 10 3" xfId="16767"/>
    <cellStyle name="Separador de milhares 5 10 3 2" xfId="31164"/>
    <cellStyle name="Separador de milhares 5 10 3 3" xfId="23486"/>
    <cellStyle name="Separador de milhares 5 10 4" xfId="19259"/>
    <cellStyle name="Separador de milhares 5 10 4 2" xfId="33652"/>
    <cellStyle name="Separador de milhares 5 10 4 3" xfId="25974"/>
    <cellStyle name="Separador de milhares 5 10 5" xfId="21379"/>
    <cellStyle name="Separador de milhares 5 10 5 2" xfId="29057"/>
    <cellStyle name="Separador de milhares 5 10 6" xfId="27411"/>
    <cellStyle name="Separador de milhares 5 10 7" xfId="28189"/>
    <cellStyle name="Separador de milhares 5 10 8" xfId="20511"/>
    <cellStyle name="Separador de milhares 5 11" xfId="15249"/>
    <cellStyle name="Separador de milhares 5 11 2" xfId="17381"/>
    <cellStyle name="Separador de milhares 5 11 2 2" xfId="31777"/>
    <cellStyle name="Separador de milhares 5 11 2 3" xfId="24099"/>
    <cellStyle name="Separador de milhares 5 11 3" xfId="29670"/>
    <cellStyle name="Separador de milhares 5 11 4" xfId="21992"/>
    <cellStyle name="Separador de milhares 5 12" xfId="16535"/>
    <cellStyle name="Separador de milhares 5 12 2" xfId="30932"/>
    <cellStyle name="Separador de milhares 5 12 3" xfId="23254"/>
    <cellStyle name="Separador de milhares 5 13" xfId="18632"/>
    <cellStyle name="Separador de milhares 5 13 2" xfId="33027"/>
    <cellStyle name="Separador de milhares 5 13 3" xfId="25349"/>
    <cellStyle name="Separador de milhares 5 14" xfId="21135"/>
    <cellStyle name="Separador de milhares 5 14 2" xfId="28813"/>
    <cellStyle name="Separador de milhares 5 15" xfId="27410"/>
    <cellStyle name="Separador de milhares 5 16" xfId="27332"/>
    <cellStyle name="Separador de milhares 5 17" xfId="27564"/>
    <cellStyle name="Separador de milhares 5 18" xfId="19886"/>
    <cellStyle name="Separador de milhares 5 2" xfId="1834"/>
    <cellStyle name="Separador de milhares 5 2 10" xfId="15254"/>
    <cellStyle name="Separador de milhares 5 2 10 2" xfId="17386"/>
    <cellStyle name="Separador de milhares 5 2 10 2 2" xfId="31782"/>
    <cellStyle name="Separador de milhares 5 2 10 2 3" xfId="24104"/>
    <cellStyle name="Separador de milhares 5 2 10 3" xfId="29675"/>
    <cellStyle name="Separador de milhares 5 2 10 4" xfId="21997"/>
    <cellStyle name="Separador de milhares 5 2 11" xfId="16539"/>
    <cellStyle name="Separador de milhares 5 2 11 2" xfId="30936"/>
    <cellStyle name="Separador de milhares 5 2 11 3" xfId="23258"/>
    <cellStyle name="Separador de milhares 5 2 12" xfId="18637"/>
    <cellStyle name="Separador de milhares 5 2 12 2" xfId="33032"/>
    <cellStyle name="Separador de milhares 5 2 12 3" xfId="25354"/>
    <cellStyle name="Separador de milhares 5 2 13" xfId="21139"/>
    <cellStyle name="Separador de milhares 5 2 13 2" xfId="28817"/>
    <cellStyle name="Separador de milhares 5 2 14" xfId="27412"/>
    <cellStyle name="Separador de milhares 5 2 15" xfId="27331"/>
    <cellStyle name="Separador de milhares 5 2 16" xfId="27569"/>
    <cellStyle name="Separador de milhares 5 2 17" xfId="19891"/>
    <cellStyle name="Separador de milhares 5 2 2" xfId="1842"/>
    <cellStyle name="Separador de milhares 5 2 2 10" xfId="21147"/>
    <cellStyle name="Separador de milhares 5 2 2 10 2" xfId="28825"/>
    <cellStyle name="Separador de milhares 5 2 2 11" xfId="27413"/>
    <cellStyle name="Separador de milhares 5 2 2 12" xfId="27330"/>
    <cellStyle name="Separador de milhares 5 2 2 13" xfId="27583"/>
    <cellStyle name="Separador de milhares 5 2 2 14" xfId="19905"/>
    <cellStyle name="Separador de milhares 5 2 2 2" xfId="4034"/>
    <cellStyle name="Separador de milhares 5 2 2 2 10" xfId="27329"/>
    <cellStyle name="Separador de milhares 5 2 2 2 11" xfId="27659"/>
    <cellStyle name="Separador de milhares 5 2 2 2 12" xfId="19981"/>
    <cellStyle name="Separador de milhares 5 2 2 2 2" xfId="4263"/>
    <cellStyle name="Separador de milhares 5 2 2 2 2 2" xfId="15046"/>
    <cellStyle name="Separador de milhares 5 2 2 2 2 2 2" xfId="16328"/>
    <cellStyle name="Separador de milhares 5 2 2 2 2 2 2 2" xfId="18442"/>
    <cellStyle name="Separador de milhares 5 2 2 2 2 2 2 2 2" xfId="32838"/>
    <cellStyle name="Separador de milhares 5 2 2 2 2 2 2 2 3" xfId="25160"/>
    <cellStyle name="Separador de milhares 5 2 2 2 2 2 2 3" xfId="19695"/>
    <cellStyle name="Separador de milhares 5 2 2 2 2 2 2 3 2" xfId="34088"/>
    <cellStyle name="Separador de milhares 5 2 2 2 2 2 2 3 3" xfId="26410"/>
    <cellStyle name="Separador de milhares 5 2 2 2 2 2 2 4" xfId="23053"/>
    <cellStyle name="Separador de milhares 5 2 2 2 2 2 2 4 2" xfId="30731"/>
    <cellStyle name="Separador de milhares 5 2 2 2 2 2 2 5" xfId="28625"/>
    <cellStyle name="Separador de milhares 5 2 2 2 2 2 2 6" xfId="20947"/>
    <cellStyle name="Separador de milhares 5 2 2 2 2 2 3" xfId="15687"/>
    <cellStyle name="Separador de milhares 5 2 2 2 2 2 3 2" xfId="17817"/>
    <cellStyle name="Separador de milhares 5 2 2 2 2 2 3 2 2" xfId="32213"/>
    <cellStyle name="Separador de milhares 5 2 2 2 2 2 3 2 3" xfId="24535"/>
    <cellStyle name="Separador de milhares 5 2 2 2 2 2 3 3" xfId="30106"/>
    <cellStyle name="Separador de milhares 5 2 2 2 2 2 3 4" xfId="22428"/>
    <cellStyle name="Separador de milhares 5 2 2 2 2 2 4" xfId="17192"/>
    <cellStyle name="Separador de milhares 5 2 2 2 2 2 4 2" xfId="31588"/>
    <cellStyle name="Separador de milhares 5 2 2 2 2 2 4 3" xfId="23910"/>
    <cellStyle name="Separador de milhares 5 2 2 2 2 2 5" xfId="19070"/>
    <cellStyle name="Separador de milhares 5 2 2 2 2 2 5 2" xfId="33463"/>
    <cellStyle name="Separador de milhares 5 2 2 2 2 2 5 3" xfId="25785"/>
    <cellStyle name="Separador de milhares 5 2 2 2 2 2 6" xfId="21803"/>
    <cellStyle name="Separador de milhares 5 2 2 2 2 2 6 2" xfId="29481"/>
    <cellStyle name="Separador de milhares 5 2 2 2 2 2 7" xfId="27416"/>
    <cellStyle name="Separador de milhares 5 2 2 2 2 2 8" xfId="28000"/>
    <cellStyle name="Separador de milhares 5 2 2 2 2 2 9" xfId="20322"/>
    <cellStyle name="Separador de milhares 5 2 2 2 2 3" xfId="14149"/>
    <cellStyle name="Separador de milhares 5 2 2 2 2 4" xfId="16729"/>
    <cellStyle name="Separador de milhares 5 2 2 2 2 4 2" xfId="31126"/>
    <cellStyle name="Separador de milhares 5 2 2 2 2 4 3" xfId="23448"/>
    <cellStyle name="Separador de milhares 5 2 2 2 2 5" xfId="21329"/>
    <cellStyle name="Separador de milhares 5 2 2 2 2 5 2" xfId="29007"/>
    <cellStyle name="Separador de milhares 5 2 2 2 2 6" xfId="27415"/>
    <cellStyle name="Separador de milhares 5 2 2 2 3" xfId="14961"/>
    <cellStyle name="Separador de milhares 5 2 2 2 3 2" xfId="16243"/>
    <cellStyle name="Separador de milhares 5 2 2 2 3 2 2" xfId="18357"/>
    <cellStyle name="Separador de milhares 5 2 2 2 3 2 2 2" xfId="32753"/>
    <cellStyle name="Separador de milhares 5 2 2 2 3 2 2 3" xfId="25075"/>
    <cellStyle name="Separador de milhares 5 2 2 2 3 2 3" xfId="19610"/>
    <cellStyle name="Separador de milhares 5 2 2 2 3 2 3 2" xfId="34003"/>
    <cellStyle name="Separador de milhares 5 2 2 2 3 2 3 3" xfId="26325"/>
    <cellStyle name="Separador de milhares 5 2 2 2 3 2 4" xfId="22968"/>
    <cellStyle name="Separador de milhares 5 2 2 2 3 2 4 2" xfId="30646"/>
    <cellStyle name="Separador de milhares 5 2 2 2 3 2 5" xfId="28540"/>
    <cellStyle name="Separador de milhares 5 2 2 2 3 2 6" xfId="20862"/>
    <cellStyle name="Separador de milhares 5 2 2 2 3 3" xfId="15602"/>
    <cellStyle name="Separador de milhares 5 2 2 2 3 3 2" xfId="17732"/>
    <cellStyle name="Separador de milhares 5 2 2 2 3 3 2 2" xfId="32128"/>
    <cellStyle name="Separador de milhares 5 2 2 2 3 3 2 3" xfId="24450"/>
    <cellStyle name="Separador de milhares 5 2 2 2 3 3 3" xfId="30021"/>
    <cellStyle name="Separador de milhares 5 2 2 2 3 3 4" xfId="22343"/>
    <cellStyle name="Separador de milhares 5 2 2 2 3 4" xfId="17107"/>
    <cellStyle name="Separador de milhares 5 2 2 2 3 4 2" xfId="31503"/>
    <cellStyle name="Separador de milhares 5 2 2 2 3 4 3" xfId="23825"/>
    <cellStyle name="Separador de milhares 5 2 2 2 3 5" xfId="18985"/>
    <cellStyle name="Separador de milhares 5 2 2 2 3 5 2" xfId="33378"/>
    <cellStyle name="Separador de milhares 5 2 2 2 3 5 3" xfId="25700"/>
    <cellStyle name="Separador de milhares 5 2 2 2 3 6" xfId="21718"/>
    <cellStyle name="Separador de milhares 5 2 2 2 3 6 2" xfId="29396"/>
    <cellStyle name="Separador de milhares 5 2 2 2 3 7" xfId="27417"/>
    <cellStyle name="Separador de milhares 5 2 2 2 3 8" xfId="27915"/>
    <cellStyle name="Separador de milhares 5 2 2 2 3 9" xfId="20237"/>
    <cellStyle name="Separador de milhares 5 2 2 2 4" xfId="4418"/>
    <cellStyle name="Separador de milhares 5 2 2 2 4 2" xfId="15971"/>
    <cellStyle name="Separador de milhares 5 2 2 2 4 2 2" xfId="18101"/>
    <cellStyle name="Separador de milhares 5 2 2 2 4 2 2 2" xfId="32497"/>
    <cellStyle name="Separador de milhares 5 2 2 2 4 2 2 3" xfId="24819"/>
    <cellStyle name="Separador de milhares 5 2 2 2 4 2 3" xfId="30390"/>
    <cellStyle name="Separador de milhares 5 2 2 2 4 2 4" xfId="22712"/>
    <cellStyle name="Separador de milhares 5 2 2 2 4 3" xfId="16862"/>
    <cellStyle name="Separador de milhares 5 2 2 2 4 3 2" xfId="31259"/>
    <cellStyle name="Separador de milhares 5 2 2 2 4 3 3" xfId="23581"/>
    <cellStyle name="Separador de milhares 5 2 2 2 4 4" xfId="19354"/>
    <cellStyle name="Separador de milhares 5 2 2 2 4 4 2" xfId="33747"/>
    <cellStyle name="Separador de milhares 5 2 2 2 4 4 3" xfId="26069"/>
    <cellStyle name="Separador de milhares 5 2 2 2 4 5" xfId="21474"/>
    <cellStyle name="Separador de milhares 5 2 2 2 4 5 2" xfId="29152"/>
    <cellStyle name="Separador de milhares 5 2 2 2 4 6" xfId="27418"/>
    <cellStyle name="Separador de milhares 5 2 2 2 4 7" xfId="28284"/>
    <cellStyle name="Separador de milhares 5 2 2 2 4 8" xfId="20606"/>
    <cellStyle name="Separador de milhares 5 2 2 2 5" xfId="15344"/>
    <cellStyle name="Separador de milhares 5 2 2 2 5 2" xfId="17476"/>
    <cellStyle name="Separador de milhares 5 2 2 2 5 2 2" xfId="31872"/>
    <cellStyle name="Separador de milhares 5 2 2 2 5 2 3" xfId="24194"/>
    <cellStyle name="Separador de milhares 5 2 2 2 5 3" xfId="29765"/>
    <cellStyle name="Separador de milhares 5 2 2 2 5 4" xfId="22087"/>
    <cellStyle name="Separador de milhares 5 2 2 2 6" xfId="16599"/>
    <cellStyle name="Separador de milhares 5 2 2 2 6 2" xfId="30996"/>
    <cellStyle name="Separador de milhares 5 2 2 2 6 3" xfId="23318"/>
    <cellStyle name="Separador de milhares 5 2 2 2 7" xfId="18727"/>
    <cellStyle name="Separador de milhares 5 2 2 2 7 2" xfId="33122"/>
    <cellStyle name="Separador de milhares 5 2 2 2 7 3" xfId="25444"/>
    <cellStyle name="Separador de milhares 5 2 2 2 8" xfId="21199"/>
    <cellStyle name="Separador de milhares 5 2 2 2 8 2" xfId="28877"/>
    <cellStyle name="Separador de milhares 5 2 2 2 9" xfId="27414"/>
    <cellStyle name="Separador de milhares 5 2 2 3" xfId="4196"/>
    <cellStyle name="Separador de milhares 5 2 2 3 10" xfId="27607"/>
    <cellStyle name="Separador de milhares 5 2 2 3 11" xfId="19929"/>
    <cellStyle name="Separador de milhares 5 2 2 3 2" xfId="14905"/>
    <cellStyle name="Separador de milhares 5 2 2 3 2 2" xfId="16187"/>
    <cellStyle name="Separador de milhares 5 2 2 3 2 2 2" xfId="18301"/>
    <cellStyle name="Separador de milhares 5 2 2 3 2 2 2 2" xfId="32697"/>
    <cellStyle name="Separador de milhares 5 2 2 3 2 2 2 3" xfId="25019"/>
    <cellStyle name="Separador de milhares 5 2 2 3 2 2 3" xfId="19554"/>
    <cellStyle name="Separador de milhares 5 2 2 3 2 2 3 2" xfId="33947"/>
    <cellStyle name="Separador de milhares 5 2 2 3 2 2 3 3" xfId="26269"/>
    <cellStyle name="Separador de milhares 5 2 2 3 2 2 4" xfId="22912"/>
    <cellStyle name="Separador de milhares 5 2 2 3 2 2 4 2" xfId="30590"/>
    <cellStyle name="Separador de milhares 5 2 2 3 2 2 5" xfId="28484"/>
    <cellStyle name="Separador de milhares 5 2 2 3 2 2 6" xfId="20806"/>
    <cellStyle name="Separador de milhares 5 2 2 3 2 3" xfId="15546"/>
    <cellStyle name="Separador de milhares 5 2 2 3 2 3 2" xfId="17676"/>
    <cellStyle name="Separador de milhares 5 2 2 3 2 3 2 2" xfId="32072"/>
    <cellStyle name="Separador de milhares 5 2 2 3 2 3 2 3" xfId="24394"/>
    <cellStyle name="Separador de milhares 5 2 2 3 2 3 3" xfId="29965"/>
    <cellStyle name="Separador de milhares 5 2 2 3 2 3 4" xfId="22287"/>
    <cellStyle name="Separador de milhares 5 2 2 3 2 4" xfId="17051"/>
    <cellStyle name="Separador de milhares 5 2 2 3 2 4 2" xfId="31447"/>
    <cellStyle name="Separador de milhares 5 2 2 3 2 4 3" xfId="23769"/>
    <cellStyle name="Separador de milhares 5 2 2 3 2 5" xfId="18929"/>
    <cellStyle name="Separador de milhares 5 2 2 3 2 5 2" xfId="33322"/>
    <cellStyle name="Separador de milhares 5 2 2 3 2 5 3" xfId="25644"/>
    <cellStyle name="Separador de milhares 5 2 2 3 2 6" xfId="21662"/>
    <cellStyle name="Separador de milhares 5 2 2 3 2 6 2" xfId="29340"/>
    <cellStyle name="Separador de milhares 5 2 2 3 2 7" xfId="27420"/>
    <cellStyle name="Separador de milhares 5 2 2 3 2 8" xfId="27859"/>
    <cellStyle name="Separador de milhares 5 2 2 3 2 9" xfId="20181"/>
    <cellStyle name="Separador de milhares 5 2 2 3 3" xfId="4366"/>
    <cellStyle name="Separador de milhares 5 2 2 3 3 2" xfId="15919"/>
    <cellStyle name="Separador de milhares 5 2 2 3 3 2 2" xfId="18049"/>
    <cellStyle name="Separador de milhares 5 2 2 3 3 2 2 2" xfId="32445"/>
    <cellStyle name="Separador de milhares 5 2 2 3 3 2 2 3" xfId="24767"/>
    <cellStyle name="Separador de milhares 5 2 2 3 3 2 3" xfId="30338"/>
    <cellStyle name="Separador de milhares 5 2 2 3 3 2 4" xfId="22660"/>
    <cellStyle name="Separador de milhares 5 2 2 3 3 3" xfId="16810"/>
    <cellStyle name="Separador de milhares 5 2 2 3 3 3 2" xfId="31207"/>
    <cellStyle name="Separador de milhares 5 2 2 3 3 3 3" xfId="23529"/>
    <cellStyle name="Separador de milhares 5 2 2 3 3 4" xfId="19302"/>
    <cellStyle name="Separador de milhares 5 2 2 3 3 4 2" xfId="33695"/>
    <cellStyle name="Separador de milhares 5 2 2 3 3 4 3" xfId="26017"/>
    <cellStyle name="Separador de milhares 5 2 2 3 3 5" xfId="21422"/>
    <cellStyle name="Separador de milhares 5 2 2 3 3 5 2" xfId="29100"/>
    <cellStyle name="Separador de milhares 5 2 2 3 3 6" xfId="27421"/>
    <cellStyle name="Separador de milhares 5 2 2 3 3 7" xfId="28232"/>
    <cellStyle name="Separador de milhares 5 2 2 3 3 8" xfId="20554"/>
    <cellStyle name="Separador de milhares 5 2 2 3 4" xfId="15292"/>
    <cellStyle name="Separador de milhares 5 2 2 3 4 2" xfId="17424"/>
    <cellStyle name="Separador de milhares 5 2 2 3 4 2 2" xfId="31820"/>
    <cellStyle name="Separador de milhares 5 2 2 3 4 2 3" xfId="24142"/>
    <cellStyle name="Separador de milhares 5 2 2 3 4 3" xfId="29713"/>
    <cellStyle name="Separador de milhares 5 2 2 3 4 4" xfId="22035"/>
    <cellStyle name="Separador de milhares 5 2 2 3 5" xfId="16677"/>
    <cellStyle name="Separador de milhares 5 2 2 3 5 2" xfId="31074"/>
    <cellStyle name="Separador de milhares 5 2 2 3 5 3" xfId="23396"/>
    <cellStyle name="Separador de milhares 5 2 2 3 6" xfId="18675"/>
    <cellStyle name="Separador de milhares 5 2 2 3 6 2" xfId="33070"/>
    <cellStyle name="Separador de milhares 5 2 2 3 6 3" xfId="25392"/>
    <cellStyle name="Separador de milhares 5 2 2 3 7" xfId="21277"/>
    <cellStyle name="Separador de milhares 5 2 2 3 7 2" xfId="28955"/>
    <cellStyle name="Separador de milhares 5 2 2 3 8" xfId="27419"/>
    <cellStyle name="Separador de milhares 5 2 2 3 9" xfId="27328"/>
    <cellStyle name="Separador de milhares 5 2 2 4" xfId="4172"/>
    <cellStyle name="Separador de milhares 5 2 2 4 2" xfId="15132"/>
    <cellStyle name="Separador de milhares 5 2 2 4 2 2" xfId="16413"/>
    <cellStyle name="Separador de milhares 5 2 2 4 2 2 2" xfId="18527"/>
    <cellStyle name="Separador de milhares 5 2 2 4 2 2 2 2" xfId="32923"/>
    <cellStyle name="Separador de milhares 5 2 2 4 2 2 2 3" xfId="25245"/>
    <cellStyle name="Separador de milhares 5 2 2 4 2 2 3" xfId="19780"/>
    <cellStyle name="Separador de milhares 5 2 2 4 2 2 3 2" xfId="34173"/>
    <cellStyle name="Separador de milhares 5 2 2 4 2 2 3 3" xfId="26495"/>
    <cellStyle name="Separador de milhares 5 2 2 4 2 2 4" xfId="23138"/>
    <cellStyle name="Separador de milhares 5 2 2 4 2 2 4 2" xfId="30816"/>
    <cellStyle name="Separador de milhares 5 2 2 4 2 2 5" xfId="28710"/>
    <cellStyle name="Separador de milhares 5 2 2 4 2 2 6" xfId="21032"/>
    <cellStyle name="Separador de milhares 5 2 2 4 2 3" xfId="15772"/>
    <cellStyle name="Separador de milhares 5 2 2 4 2 3 2" xfId="17902"/>
    <cellStyle name="Separador de milhares 5 2 2 4 2 3 2 2" xfId="32298"/>
    <cellStyle name="Separador de milhares 5 2 2 4 2 3 2 3" xfId="24620"/>
    <cellStyle name="Separador de milhares 5 2 2 4 2 3 3" xfId="30191"/>
    <cellStyle name="Separador de milhares 5 2 2 4 2 3 4" xfId="22513"/>
    <cellStyle name="Separador de milhares 5 2 2 4 2 4" xfId="17277"/>
    <cellStyle name="Separador de milhares 5 2 2 4 2 4 2" xfId="31673"/>
    <cellStyle name="Separador de milhares 5 2 2 4 2 4 3" xfId="23995"/>
    <cellStyle name="Separador de milhares 5 2 2 4 2 5" xfId="19155"/>
    <cellStyle name="Separador de milhares 5 2 2 4 2 5 2" xfId="33548"/>
    <cellStyle name="Separador de milhares 5 2 2 4 2 5 3" xfId="25870"/>
    <cellStyle name="Separador de milhares 5 2 2 4 2 6" xfId="21888"/>
    <cellStyle name="Separador de milhares 5 2 2 4 2 6 2" xfId="29566"/>
    <cellStyle name="Separador de milhares 5 2 2 4 2 7" xfId="27423"/>
    <cellStyle name="Separador de milhares 5 2 2 4 2 8" xfId="28085"/>
    <cellStyle name="Separador de milhares 5 2 2 4 2 9" xfId="20407"/>
    <cellStyle name="Separador de milhares 5 2 2 4 3" xfId="10485"/>
    <cellStyle name="Separador de milhares 5 2 2 4 4" xfId="16653"/>
    <cellStyle name="Separador de milhares 5 2 2 4 4 2" xfId="31050"/>
    <cellStyle name="Separador de milhares 5 2 2 4 4 3" xfId="23372"/>
    <cellStyle name="Separador de milhares 5 2 2 4 5" xfId="21253"/>
    <cellStyle name="Separador de milhares 5 2 2 4 5 2" xfId="28931"/>
    <cellStyle name="Separador de milhares 5 2 2 4 6" xfId="27422"/>
    <cellStyle name="Separador de milhares 5 2 2 5" xfId="14881"/>
    <cellStyle name="Separador de milhares 5 2 2 5 2" xfId="16163"/>
    <cellStyle name="Separador de milhares 5 2 2 5 2 2" xfId="18277"/>
    <cellStyle name="Separador de milhares 5 2 2 5 2 2 2" xfId="32673"/>
    <cellStyle name="Separador de milhares 5 2 2 5 2 2 3" xfId="24995"/>
    <cellStyle name="Separador de milhares 5 2 2 5 2 3" xfId="19530"/>
    <cellStyle name="Separador de milhares 5 2 2 5 2 3 2" xfId="33923"/>
    <cellStyle name="Separador de milhares 5 2 2 5 2 3 3" xfId="26245"/>
    <cellStyle name="Separador de milhares 5 2 2 5 2 4" xfId="22888"/>
    <cellStyle name="Separador de milhares 5 2 2 5 2 4 2" xfId="30566"/>
    <cellStyle name="Separador de milhares 5 2 2 5 2 5" xfId="28460"/>
    <cellStyle name="Separador de milhares 5 2 2 5 2 6" xfId="20782"/>
    <cellStyle name="Separador de milhares 5 2 2 5 3" xfId="15522"/>
    <cellStyle name="Separador de milhares 5 2 2 5 3 2" xfId="17652"/>
    <cellStyle name="Separador de milhares 5 2 2 5 3 2 2" xfId="32048"/>
    <cellStyle name="Separador de milhares 5 2 2 5 3 2 3" xfId="24370"/>
    <cellStyle name="Separador de milhares 5 2 2 5 3 3" xfId="29941"/>
    <cellStyle name="Separador de milhares 5 2 2 5 3 4" xfId="22263"/>
    <cellStyle name="Separador de milhares 5 2 2 5 4" xfId="17027"/>
    <cellStyle name="Separador de milhares 5 2 2 5 4 2" xfId="31423"/>
    <cellStyle name="Separador de milhares 5 2 2 5 4 3" xfId="23745"/>
    <cellStyle name="Separador de milhares 5 2 2 5 5" xfId="18905"/>
    <cellStyle name="Separador de milhares 5 2 2 5 5 2" xfId="33298"/>
    <cellStyle name="Separador de milhares 5 2 2 5 5 3" xfId="25620"/>
    <cellStyle name="Separador de milhares 5 2 2 5 6" xfId="21638"/>
    <cellStyle name="Separador de milhares 5 2 2 5 6 2" xfId="29316"/>
    <cellStyle name="Separador de milhares 5 2 2 5 7" xfId="27424"/>
    <cellStyle name="Separador de milhares 5 2 2 5 8" xfId="27835"/>
    <cellStyle name="Separador de milhares 5 2 2 5 9" xfId="20157"/>
    <cellStyle name="Separador de milhares 5 2 2 6" xfId="4342"/>
    <cellStyle name="Separador de milhares 5 2 2 6 2" xfId="15895"/>
    <cellStyle name="Separador de milhares 5 2 2 6 2 2" xfId="18025"/>
    <cellStyle name="Separador de milhares 5 2 2 6 2 2 2" xfId="32421"/>
    <cellStyle name="Separador de milhares 5 2 2 6 2 2 3" xfId="24743"/>
    <cellStyle name="Separador de milhares 5 2 2 6 2 3" xfId="30314"/>
    <cellStyle name="Separador de milhares 5 2 2 6 2 4" xfId="22636"/>
    <cellStyle name="Separador de milhares 5 2 2 6 3" xfId="16786"/>
    <cellStyle name="Separador de milhares 5 2 2 6 3 2" xfId="31183"/>
    <cellStyle name="Separador de milhares 5 2 2 6 3 3" xfId="23505"/>
    <cellStyle name="Separador de milhares 5 2 2 6 4" xfId="19278"/>
    <cellStyle name="Separador de milhares 5 2 2 6 4 2" xfId="33671"/>
    <cellStyle name="Separador de milhares 5 2 2 6 4 3" xfId="25993"/>
    <cellStyle name="Separador de milhares 5 2 2 6 5" xfId="21398"/>
    <cellStyle name="Separador de milhares 5 2 2 6 5 2" xfId="29076"/>
    <cellStyle name="Separador de milhares 5 2 2 6 6" xfId="27425"/>
    <cellStyle name="Separador de milhares 5 2 2 6 7" xfId="28208"/>
    <cellStyle name="Separador de milhares 5 2 2 6 8" xfId="20530"/>
    <cellStyle name="Separador de milhares 5 2 2 7" xfId="15268"/>
    <cellStyle name="Separador de milhares 5 2 2 7 2" xfId="17400"/>
    <cellStyle name="Separador de milhares 5 2 2 7 2 2" xfId="31796"/>
    <cellStyle name="Separador de milhares 5 2 2 7 2 3" xfId="24118"/>
    <cellStyle name="Separador de milhares 5 2 2 7 3" xfId="29689"/>
    <cellStyle name="Separador de milhares 5 2 2 7 4" xfId="22011"/>
    <cellStyle name="Separador de milhares 5 2 2 8" xfId="16547"/>
    <cellStyle name="Separador de milhares 5 2 2 8 2" xfId="30944"/>
    <cellStyle name="Separador de milhares 5 2 2 8 3" xfId="23266"/>
    <cellStyle name="Separador de milhares 5 2 2 9" xfId="18651"/>
    <cellStyle name="Separador de milhares 5 2 2 9 2" xfId="33046"/>
    <cellStyle name="Separador de milhares 5 2 2 9 3" xfId="25368"/>
    <cellStyle name="Separador de milhares 5 2 3" xfId="1850"/>
    <cellStyle name="Separador de milhares 5 2 3 10" xfId="27426"/>
    <cellStyle name="Separador de milhares 5 2 3 11" xfId="27555"/>
    <cellStyle name="Separador de milhares 5 2 3 12" xfId="27591"/>
    <cellStyle name="Separador de milhares 5 2 3 13" xfId="19913"/>
    <cellStyle name="Separador de milhares 5 2 3 2" xfId="4042"/>
    <cellStyle name="Separador de milhares 5 2 3 2 10" xfId="27667"/>
    <cellStyle name="Separador de milhares 5 2 3 2 11" xfId="19989"/>
    <cellStyle name="Separador de milhares 5 2 3 2 2" xfId="4271"/>
    <cellStyle name="Separador de milhares 5 2 3 2 2 2" xfId="14969"/>
    <cellStyle name="Separador de milhares 5 2 3 2 2 2 2" xfId="16251"/>
    <cellStyle name="Separador de milhares 5 2 3 2 2 2 2 2" xfId="18365"/>
    <cellStyle name="Separador de milhares 5 2 3 2 2 2 2 2 2" xfId="32761"/>
    <cellStyle name="Separador de milhares 5 2 3 2 2 2 2 2 3" xfId="25083"/>
    <cellStyle name="Separador de milhares 5 2 3 2 2 2 2 3" xfId="30654"/>
    <cellStyle name="Separador de milhares 5 2 3 2 2 2 2 4" xfId="22976"/>
    <cellStyle name="Separador de milhares 5 2 3 2 2 2 3" xfId="17115"/>
    <cellStyle name="Separador de milhares 5 2 3 2 2 2 3 2" xfId="31511"/>
    <cellStyle name="Separador de milhares 5 2 3 2 2 2 3 3" xfId="23833"/>
    <cellStyle name="Separador de milhares 5 2 3 2 2 2 4" xfId="19618"/>
    <cellStyle name="Separador de milhares 5 2 3 2 2 2 4 2" xfId="34011"/>
    <cellStyle name="Separador de milhares 5 2 3 2 2 2 4 3" xfId="26333"/>
    <cellStyle name="Separador de milhares 5 2 3 2 2 2 5" xfId="21726"/>
    <cellStyle name="Separador de milhares 5 2 3 2 2 2 5 2" xfId="29404"/>
    <cellStyle name="Separador de milhares 5 2 3 2 2 2 6" xfId="27429"/>
    <cellStyle name="Separador de milhares 5 2 3 2 2 2 7" xfId="28548"/>
    <cellStyle name="Separador de milhares 5 2 3 2 2 2 8" xfId="20870"/>
    <cellStyle name="Separador de milhares 5 2 3 2 2 3" xfId="15610"/>
    <cellStyle name="Separador de milhares 5 2 3 2 2 3 2" xfId="17740"/>
    <cellStyle name="Separador de milhares 5 2 3 2 2 3 2 2" xfId="32136"/>
    <cellStyle name="Separador de milhares 5 2 3 2 2 3 2 3" xfId="24458"/>
    <cellStyle name="Separador de milhares 5 2 3 2 2 3 3" xfId="30029"/>
    <cellStyle name="Separador de milhares 5 2 3 2 2 3 4" xfId="22351"/>
    <cellStyle name="Separador de milhares 5 2 3 2 2 4" xfId="16737"/>
    <cellStyle name="Separador de milhares 5 2 3 2 2 4 2" xfId="31134"/>
    <cellStyle name="Separador de milhares 5 2 3 2 2 4 3" xfId="23456"/>
    <cellStyle name="Separador de milhares 5 2 3 2 2 5" xfId="18993"/>
    <cellStyle name="Separador de milhares 5 2 3 2 2 5 2" xfId="33386"/>
    <cellStyle name="Separador de milhares 5 2 3 2 2 5 3" xfId="25708"/>
    <cellStyle name="Separador de milhares 5 2 3 2 2 6" xfId="21337"/>
    <cellStyle name="Separador de milhares 5 2 3 2 2 6 2" xfId="29015"/>
    <cellStyle name="Separador de milhares 5 2 3 2 2 7" xfId="27428"/>
    <cellStyle name="Separador de milhares 5 2 3 2 2 8" xfId="27923"/>
    <cellStyle name="Separador de milhares 5 2 3 2 2 9" xfId="20245"/>
    <cellStyle name="Separador de milhares 5 2 3 2 3" xfId="4426"/>
    <cellStyle name="Separador de milhares 5 2 3 2 3 2" xfId="15979"/>
    <cellStyle name="Separador de milhares 5 2 3 2 3 2 2" xfId="18109"/>
    <cellStyle name="Separador de milhares 5 2 3 2 3 2 2 2" xfId="32505"/>
    <cellStyle name="Separador de milhares 5 2 3 2 3 2 2 3" xfId="24827"/>
    <cellStyle name="Separador de milhares 5 2 3 2 3 2 3" xfId="30398"/>
    <cellStyle name="Separador de milhares 5 2 3 2 3 2 4" xfId="22720"/>
    <cellStyle name="Separador de milhares 5 2 3 2 3 3" xfId="16870"/>
    <cellStyle name="Separador de milhares 5 2 3 2 3 3 2" xfId="31267"/>
    <cellStyle name="Separador de milhares 5 2 3 2 3 3 3" xfId="23589"/>
    <cellStyle name="Separador de milhares 5 2 3 2 3 4" xfId="19362"/>
    <cellStyle name="Separador de milhares 5 2 3 2 3 4 2" xfId="33755"/>
    <cellStyle name="Separador de milhares 5 2 3 2 3 4 3" xfId="26077"/>
    <cellStyle name="Separador de milhares 5 2 3 2 3 5" xfId="21482"/>
    <cellStyle name="Separador de milhares 5 2 3 2 3 5 2" xfId="29160"/>
    <cellStyle name="Separador de milhares 5 2 3 2 3 6" xfId="27430"/>
    <cellStyle name="Separador de milhares 5 2 3 2 3 7" xfId="28292"/>
    <cellStyle name="Separador de milhares 5 2 3 2 3 8" xfId="20614"/>
    <cellStyle name="Separador de milhares 5 2 3 2 4" xfId="15352"/>
    <cellStyle name="Separador de milhares 5 2 3 2 4 2" xfId="17484"/>
    <cellStyle name="Separador de milhares 5 2 3 2 4 2 2" xfId="31880"/>
    <cellStyle name="Separador de milhares 5 2 3 2 4 2 3" xfId="24202"/>
    <cellStyle name="Separador de milhares 5 2 3 2 4 3" xfId="29773"/>
    <cellStyle name="Separador de milhares 5 2 3 2 4 4" xfId="22095"/>
    <cellStyle name="Separador de milhares 5 2 3 2 5" xfId="16607"/>
    <cellStyle name="Separador de milhares 5 2 3 2 5 2" xfId="31004"/>
    <cellStyle name="Separador de milhares 5 2 3 2 5 3" xfId="23326"/>
    <cellStyle name="Separador de milhares 5 2 3 2 6" xfId="18735"/>
    <cellStyle name="Separador de milhares 5 2 3 2 6 2" xfId="33130"/>
    <cellStyle name="Separador de milhares 5 2 3 2 6 3" xfId="25452"/>
    <cellStyle name="Separador de milhares 5 2 3 2 7" xfId="21207"/>
    <cellStyle name="Separador de milhares 5 2 3 2 7 2" xfId="28885"/>
    <cellStyle name="Separador de milhares 5 2 3 2 8" xfId="27427"/>
    <cellStyle name="Separador de milhares 5 2 3 2 9" xfId="27327"/>
    <cellStyle name="Separador de milhares 5 2 3 3" xfId="4204"/>
    <cellStyle name="Separador de milhares 5 2 3 3 10" xfId="27615"/>
    <cellStyle name="Separador de milhares 5 2 3 3 11" xfId="19937"/>
    <cellStyle name="Separador de milhares 5 2 3 3 2" xfId="14913"/>
    <cellStyle name="Separador de milhares 5 2 3 3 2 2" xfId="16195"/>
    <cellStyle name="Separador de milhares 5 2 3 3 2 2 2" xfId="18309"/>
    <cellStyle name="Separador de milhares 5 2 3 3 2 2 2 2" xfId="32705"/>
    <cellStyle name="Separador de milhares 5 2 3 3 2 2 2 3" xfId="25027"/>
    <cellStyle name="Separador de milhares 5 2 3 3 2 2 3" xfId="19562"/>
    <cellStyle name="Separador de milhares 5 2 3 3 2 2 3 2" xfId="33955"/>
    <cellStyle name="Separador de milhares 5 2 3 3 2 2 3 3" xfId="26277"/>
    <cellStyle name="Separador de milhares 5 2 3 3 2 2 4" xfId="22920"/>
    <cellStyle name="Separador de milhares 5 2 3 3 2 2 4 2" xfId="30598"/>
    <cellStyle name="Separador de milhares 5 2 3 3 2 2 5" xfId="28492"/>
    <cellStyle name="Separador de milhares 5 2 3 3 2 2 6" xfId="20814"/>
    <cellStyle name="Separador de milhares 5 2 3 3 2 3" xfId="15554"/>
    <cellStyle name="Separador de milhares 5 2 3 3 2 3 2" xfId="17684"/>
    <cellStyle name="Separador de milhares 5 2 3 3 2 3 2 2" xfId="32080"/>
    <cellStyle name="Separador de milhares 5 2 3 3 2 3 2 3" xfId="24402"/>
    <cellStyle name="Separador de milhares 5 2 3 3 2 3 3" xfId="29973"/>
    <cellStyle name="Separador de milhares 5 2 3 3 2 3 4" xfId="22295"/>
    <cellStyle name="Separador de milhares 5 2 3 3 2 4" xfId="17059"/>
    <cellStyle name="Separador de milhares 5 2 3 3 2 4 2" xfId="31455"/>
    <cellStyle name="Separador de milhares 5 2 3 3 2 4 3" xfId="23777"/>
    <cellStyle name="Separador de milhares 5 2 3 3 2 5" xfId="18937"/>
    <cellStyle name="Separador de milhares 5 2 3 3 2 5 2" xfId="33330"/>
    <cellStyle name="Separador de milhares 5 2 3 3 2 5 3" xfId="25652"/>
    <cellStyle name="Separador de milhares 5 2 3 3 2 6" xfId="21670"/>
    <cellStyle name="Separador de milhares 5 2 3 3 2 6 2" xfId="29348"/>
    <cellStyle name="Separador de milhares 5 2 3 3 2 7" xfId="27432"/>
    <cellStyle name="Separador de milhares 5 2 3 3 2 8" xfId="27867"/>
    <cellStyle name="Separador de milhares 5 2 3 3 2 9" xfId="20189"/>
    <cellStyle name="Separador de milhares 5 2 3 3 3" xfId="4374"/>
    <cellStyle name="Separador de milhares 5 2 3 3 3 2" xfId="15927"/>
    <cellStyle name="Separador de milhares 5 2 3 3 3 2 2" xfId="18057"/>
    <cellStyle name="Separador de milhares 5 2 3 3 3 2 2 2" xfId="32453"/>
    <cellStyle name="Separador de milhares 5 2 3 3 3 2 2 3" xfId="24775"/>
    <cellStyle name="Separador de milhares 5 2 3 3 3 2 3" xfId="30346"/>
    <cellStyle name="Separador de milhares 5 2 3 3 3 2 4" xfId="22668"/>
    <cellStyle name="Separador de milhares 5 2 3 3 3 3" xfId="16818"/>
    <cellStyle name="Separador de milhares 5 2 3 3 3 3 2" xfId="31215"/>
    <cellStyle name="Separador de milhares 5 2 3 3 3 3 3" xfId="23537"/>
    <cellStyle name="Separador de milhares 5 2 3 3 3 4" xfId="19310"/>
    <cellStyle name="Separador de milhares 5 2 3 3 3 4 2" xfId="33703"/>
    <cellStyle name="Separador de milhares 5 2 3 3 3 4 3" xfId="26025"/>
    <cellStyle name="Separador de milhares 5 2 3 3 3 5" xfId="21430"/>
    <cellStyle name="Separador de milhares 5 2 3 3 3 5 2" xfId="29108"/>
    <cellStyle name="Separador de milhares 5 2 3 3 3 6" xfId="27433"/>
    <cellStyle name="Separador de milhares 5 2 3 3 3 7" xfId="28240"/>
    <cellStyle name="Separador de milhares 5 2 3 3 3 8" xfId="20562"/>
    <cellStyle name="Separador de milhares 5 2 3 3 4" xfId="15300"/>
    <cellStyle name="Separador de milhares 5 2 3 3 4 2" xfId="17432"/>
    <cellStyle name="Separador de milhares 5 2 3 3 4 2 2" xfId="31828"/>
    <cellStyle name="Separador de milhares 5 2 3 3 4 2 3" xfId="24150"/>
    <cellStyle name="Separador de milhares 5 2 3 3 4 3" xfId="29721"/>
    <cellStyle name="Separador de milhares 5 2 3 3 4 4" xfId="22043"/>
    <cellStyle name="Separador de milhares 5 2 3 3 5" xfId="16685"/>
    <cellStyle name="Separador de milhares 5 2 3 3 5 2" xfId="31082"/>
    <cellStyle name="Separador de milhares 5 2 3 3 5 3" xfId="23404"/>
    <cellStyle name="Separador de milhares 5 2 3 3 6" xfId="18683"/>
    <cellStyle name="Separador de milhares 5 2 3 3 6 2" xfId="33078"/>
    <cellStyle name="Separador de milhares 5 2 3 3 6 3" xfId="25400"/>
    <cellStyle name="Separador de milhares 5 2 3 3 7" xfId="21285"/>
    <cellStyle name="Separador de milhares 5 2 3 3 7 2" xfId="28963"/>
    <cellStyle name="Separador de milhares 5 2 3 3 8" xfId="27431"/>
    <cellStyle name="Separador de milhares 5 2 3 3 9" xfId="27326"/>
    <cellStyle name="Separador de milhares 5 2 3 4" xfId="4180"/>
    <cellStyle name="Separador de milhares 5 2 3 4 2" xfId="14889"/>
    <cellStyle name="Separador de milhares 5 2 3 4 2 2" xfId="16171"/>
    <cellStyle name="Separador de milhares 5 2 3 4 2 2 2" xfId="18285"/>
    <cellStyle name="Separador de milhares 5 2 3 4 2 2 2 2" xfId="32681"/>
    <cellStyle name="Separador de milhares 5 2 3 4 2 2 2 3" xfId="25003"/>
    <cellStyle name="Separador de milhares 5 2 3 4 2 2 3" xfId="30574"/>
    <cellStyle name="Separador de milhares 5 2 3 4 2 2 4" xfId="22896"/>
    <cellStyle name="Separador de milhares 5 2 3 4 2 3" xfId="17035"/>
    <cellStyle name="Separador de milhares 5 2 3 4 2 3 2" xfId="31431"/>
    <cellStyle name="Separador de milhares 5 2 3 4 2 3 3" xfId="23753"/>
    <cellStyle name="Separador de milhares 5 2 3 4 2 4" xfId="19538"/>
    <cellStyle name="Separador de milhares 5 2 3 4 2 4 2" xfId="33931"/>
    <cellStyle name="Separador de milhares 5 2 3 4 2 4 3" xfId="26253"/>
    <cellStyle name="Separador de milhares 5 2 3 4 2 5" xfId="21646"/>
    <cellStyle name="Separador de milhares 5 2 3 4 2 5 2" xfId="29324"/>
    <cellStyle name="Separador de milhares 5 2 3 4 2 6" xfId="27435"/>
    <cellStyle name="Separador de milhares 5 2 3 4 2 7" xfId="28468"/>
    <cellStyle name="Separador de milhares 5 2 3 4 2 8" xfId="20790"/>
    <cellStyle name="Separador de milhares 5 2 3 4 3" xfId="15530"/>
    <cellStyle name="Separador de milhares 5 2 3 4 3 2" xfId="17660"/>
    <cellStyle name="Separador de milhares 5 2 3 4 3 2 2" xfId="32056"/>
    <cellStyle name="Separador de milhares 5 2 3 4 3 2 3" xfId="24378"/>
    <cellStyle name="Separador de milhares 5 2 3 4 3 3" xfId="29949"/>
    <cellStyle name="Separador de milhares 5 2 3 4 3 4" xfId="22271"/>
    <cellStyle name="Separador de milhares 5 2 3 4 4" xfId="16661"/>
    <cellStyle name="Separador de milhares 5 2 3 4 4 2" xfId="31058"/>
    <cellStyle name="Separador de milhares 5 2 3 4 4 3" xfId="23380"/>
    <cellStyle name="Separador de milhares 5 2 3 4 5" xfId="18913"/>
    <cellStyle name="Separador de milhares 5 2 3 4 5 2" xfId="33306"/>
    <cellStyle name="Separador de milhares 5 2 3 4 5 3" xfId="25628"/>
    <cellStyle name="Separador de milhares 5 2 3 4 6" xfId="21261"/>
    <cellStyle name="Separador de milhares 5 2 3 4 6 2" xfId="28939"/>
    <cellStyle name="Separador de milhares 5 2 3 4 7" xfId="27434"/>
    <cellStyle name="Separador de milhares 5 2 3 4 8" xfId="27843"/>
    <cellStyle name="Separador de milhares 5 2 3 4 9" xfId="20165"/>
    <cellStyle name="Separador de milhares 5 2 3 5" xfId="4350"/>
    <cellStyle name="Separador de milhares 5 2 3 5 2" xfId="15903"/>
    <cellStyle name="Separador de milhares 5 2 3 5 2 2" xfId="18033"/>
    <cellStyle name="Separador de milhares 5 2 3 5 2 2 2" xfId="32429"/>
    <cellStyle name="Separador de milhares 5 2 3 5 2 2 3" xfId="24751"/>
    <cellStyle name="Separador de milhares 5 2 3 5 2 3" xfId="30322"/>
    <cellStyle name="Separador de milhares 5 2 3 5 2 4" xfId="22644"/>
    <cellStyle name="Separador de milhares 5 2 3 5 3" xfId="16794"/>
    <cellStyle name="Separador de milhares 5 2 3 5 3 2" xfId="31191"/>
    <cellStyle name="Separador de milhares 5 2 3 5 3 3" xfId="23513"/>
    <cellStyle name="Separador de milhares 5 2 3 5 4" xfId="19286"/>
    <cellStyle name="Separador de milhares 5 2 3 5 4 2" xfId="33679"/>
    <cellStyle name="Separador de milhares 5 2 3 5 4 3" xfId="26001"/>
    <cellStyle name="Separador de milhares 5 2 3 5 5" xfId="21406"/>
    <cellStyle name="Separador de milhares 5 2 3 5 5 2" xfId="29084"/>
    <cellStyle name="Separador de milhares 5 2 3 5 6" xfId="27436"/>
    <cellStyle name="Separador de milhares 5 2 3 5 7" xfId="28216"/>
    <cellStyle name="Separador de milhares 5 2 3 5 8" xfId="20538"/>
    <cellStyle name="Separador de milhares 5 2 3 6" xfId="15276"/>
    <cellStyle name="Separador de milhares 5 2 3 6 2" xfId="17408"/>
    <cellStyle name="Separador de milhares 5 2 3 6 2 2" xfId="31804"/>
    <cellStyle name="Separador de milhares 5 2 3 6 2 3" xfId="24126"/>
    <cellStyle name="Separador de milhares 5 2 3 6 3" xfId="29697"/>
    <cellStyle name="Separador de milhares 5 2 3 6 4" xfId="22019"/>
    <cellStyle name="Separador de milhares 5 2 3 7" xfId="16555"/>
    <cellStyle name="Separador de milhares 5 2 3 7 2" xfId="30952"/>
    <cellStyle name="Separador de milhares 5 2 3 7 3" xfId="23274"/>
    <cellStyle name="Separador de milhares 5 2 3 8" xfId="18659"/>
    <cellStyle name="Separador de milhares 5 2 3 8 2" xfId="33054"/>
    <cellStyle name="Separador de milhares 5 2 3 8 3" xfId="25376"/>
    <cellStyle name="Separador de milhares 5 2 3 9" xfId="21155"/>
    <cellStyle name="Separador de milhares 5 2 3 9 2" xfId="28833"/>
    <cellStyle name="Separador de milhares 5 2 4" xfId="3888"/>
    <cellStyle name="Separador de milhares 5 2 4 10" xfId="19897"/>
    <cellStyle name="Separador de milhares 5 2 4 2" xfId="4026"/>
    <cellStyle name="Separador de milhares 5 2 4 2 10" xfId="27651"/>
    <cellStyle name="Separador de milhares 5 2 4 2 11" xfId="19973"/>
    <cellStyle name="Separador de milhares 5 2 4 2 2" xfId="4255"/>
    <cellStyle name="Separador de milhares 5 2 4 2 2 2" xfId="14953"/>
    <cellStyle name="Separador de milhares 5 2 4 2 2 2 2" xfId="16235"/>
    <cellStyle name="Separador de milhares 5 2 4 2 2 2 2 2" xfId="18349"/>
    <cellStyle name="Separador de milhares 5 2 4 2 2 2 2 2 2" xfId="32745"/>
    <cellStyle name="Separador de milhares 5 2 4 2 2 2 2 2 3" xfId="25067"/>
    <cellStyle name="Separador de milhares 5 2 4 2 2 2 2 3" xfId="30638"/>
    <cellStyle name="Separador de milhares 5 2 4 2 2 2 2 4" xfId="22960"/>
    <cellStyle name="Separador de milhares 5 2 4 2 2 2 3" xfId="17099"/>
    <cellStyle name="Separador de milhares 5 2 4 2 2 2 3 2" xfId="31495"/>
    <cellStyle name="Separador de milhares 5 2 4 2 2 2 3 3" xfId="23817"/>
    <cellStyle name="Separador de milhares 5 2 4 2 2 2 4" xfId="19602"/>
    <cellStyle name="Separador de milhares 5 2 4 2 2 2 4 2" xfId="33995"/>
    <cellStyle name="Separador de milhares 5 2 4 2 2 2 4 3" xfId="26317"/>
    <cellStyle name="Separador de milhares 5 2 4 2 2 2 5" xfId="21710"/>
    <cellStyle name="Separador de milhares 5 2 4 2 2 2 5 2" xfId="29388"/>
    <cellStyle name="Separador de milhares 5 2 4 2 2 2 6" xfId="27439"/>
    <cellStyle name="Separador de milhares 5 2 4 2 2 2 7" xfId="28532"/>
    <cellStyle name="Separador de milhares 5 2 4 2 2 2 8" xfId="20854"/>
    <cellStyle name="Separador de milhares 5 2 4 2 2 3" xfId="15594"/>
    <cellStyle name="Separador de milhares 5 2 4 2 2 3 2" xfId="17724"/>
    <cellStyle name="Separador de milhares 5 2 4 2 2 3 2 2" xfId="32120"/>
    <cellStyle name="Separador de milhares 5 2 4 2 2 3 2 3" xfId="24442"/>
    <cellStyle name="Separador de milhares 5 2 4 2 2 3 3" xfId="30013"/>
    <cellStyle name="Separador de milhares 5 2 4 2 2 3 4" xfId="22335"/>
    <cellStyle name="Separador de milhares 5 2 4 2 2 4" xfId="16721"/>
    <cellStyle name="Separador de milhares 5 2 4 2 2 4 2" xfId="31118"/>
    <cellStyle name="Separador de milhares 5 2 4 2 2 4 3" xfId="23440"/>
    <cellStyle name="Separador de milhares 5 2 4 2 2 5" xfId="18977"/>
    <cellStyle name="Separador de milhares 5 2 4 2 2 5 2" xfId="33370"/>
    <cellStyle name="Separador de milhares 5 2 4 2 2 5 3" xfId="25692"/>
    <cellStyle name="Separador de milhares 5 2 4 2 2 6" xfId="21321"/>
    <cellStyle name="Separador de milhares 5 2 4 2 2 6 2" xfId="28999"/>
    <cellStyle name="Separador de milhares 5 2 4 2 2 7" xfId="27438"/>
    <cellStyle name="Separador de milhares 5 2 4 2 2 8" xfId="27907"/>
    <cellStyle name="Separador de milhares 5 2 4 2 2 9" xfId="20229"/>
    <cellStyle name="Separador de milhares 5 2 4 2 3" xfId="4410"/>
    <cellStyle name="Separador de milhares 5 2 4 2 3 2" xfId="15963"/>
    <cellStyle name="Separador de milhares 5 2 4 2 3 2 2" xfId="18093"/>
    <cellStyle name="Separador de milhares 5 2 4 2 3 2 2 2" xfId="32489"/>
    <cellStyle name="Separador de milhares 5 2 4 2 3 2 2 3" xfId="24811"/>
    <cellStyle name="Separador de milhares 5 2 4 2 3 2 3" xfId="30382"/>
    <cellStyle name="Separador de milhares 5 2 4 2 3 2 4" xfId="22704"/>
    <cellStyle name="Separador de milhares 5 2 4 2 3 3" xfId="16854"/>
    <cellStyle name="Separador de milhares 5 2 4 2 3 3 2" xfId="31251"/>
    <cellStyle name="Separador de milhares 5 2 4 2 3 3 3" xfId="23573"/>
    <cellStyle name="Separador de milhares 5 2 4 2 3 4" xfId="19346"/>
    <cellStyle name="Separador de milhares 5 2 4 2 3 4 2" xfId="33739"/>
    <cellStyle name="Separador de milhares 5 2 4 2 3 4 3" xfId="26061"/>
    <cellStyle name="Separador de milhares 5 2 4 2 3 5" xfId="21466"/>
    <cellStyle name="Separador de milhares 5 2 4 2 3 5 2" xfId="29144"/>
    <cellStyle name="Separador de milhares 5 2 4 2 3 6" xfId="27440"/>
    <cellStyle name="Separador de milhares 5 2 4 2 3 7" xfId="28276"/>
    <cellStyle name="Separador de milhares 5 2 4 2 3 8" xfId="20598"/>
    <cellStyle name="Separador de milhares 5 2 4 2 4" xfId="15336"/>
    <cellStyle name="Separador de milhares 5 2 4 2 4 2" xfId="17468"/>
    <cellStyle name="Separador de milhares 5 2 4 2 4 2 2" xfId="31864"/>
    <cellStyle name="Separador de milhares 5 2 4 2 4 2 3" xfId="24186"/>
    <cellStyle name="Separador de milhares 5 2 4 2 4 3" xfId="29757"/>
    <cellStyle name="Separador de milhares 5 2 4 2 4 4" xfId="22079"/>
    <cellStyle name="Separador de milhares 5 2 4 2 5" xfId="16591"/>
    <cellStyle name="Separador de milhares 5 2 4 2 5 2" xfId="30988"/>
    <cellStyle name="Separador de milhares 5 2 4 2 5 3" xfId="23310"/>
    <cellStyle name="Separador de milhares 5 2 4 2 6" xfId="18719"/>
    <cellStyle name="Separador de milhares 5 2 4 2 6 2" xfId="33114"/>
    <cellStyle name="Separador de milhares 5 2 4 2 6 3" xfId="25436"/>
    <cellStyle name="Separador de milhares 5 2 4 2 7" xfId="21191"/>
    <cellStyle name="Separador de milhares 5 2 4 2 7 2" xfId="28869"/>
    <cellStyle name="Separador de milhares 5 2 4 2 8" xfId="27437"/>
    <cellStyle name="Separador de milhares 5 2 4 2 9" xfId="27324"/>
    <cellStyle name="Separador de milhares 5 2 4 3" xfId="4225"/>
    <cellStyle name="Separador de milhares 5 2 4 3 2" xfId="27323"/>
    <cellStyle name="Separador de milhares 5 2 4 4" xfId="4164"/>
    <cellStyle name="Separador de milhares 5 2 4 4 2" xfId="14873"/>
    <cellStyle name="Separador de milhares 5 2 4 4 2 2" xfId="16155"/>
    <cellStyle name="Separador de milhares 5 2 4 4 2 2 2" xfId="18269"/>
    <cellStyle name="Separador de milhares 5 2 4 4 2 2 2 2" xfId="32665"/>
    <cellStyle name="Separador de milhares 5 2 4 4 2 2 2 3" xfId="24987"/>
    <cellStyle name="Separador de milhares 5 2 4 4 2 2 3" xfId="30558"/>
    <cellStyle name="Separador de milhares 5 2 4 4 2 2 4" xfId="22880"/>
    <cellStyle name="Separador de milhares 5 2 4 4 2 3" xfId="17019"/>
    <cellStyle name="Separador de milhares 5 2 4 4 2 3 2" xfId="31415"/>
    <cellStyle name="Separador de milhares 5 2 4 4 2 3 3" xfId="23737"/>
    <cellStyle name="Separador de milhares 5 2 4 4 2 4" xfId="19522"/>
    <cellStyle name="Separador de milhares 5 2 4 4 2 4 2" xfId="33915"/>
    <cellStyle name="Separador de milhares 5 2 4 4 2 4 3" xfId="26237"/>
    <cellStyle name="Separador de milhares 5 2 4 4 2 5" xfId="21630"/>
    <cellStyle name="Separador de milhares 5 2 4 4 2 5 2" xfId="29308"/>
    <cellStyle name="Separador de milhares 5 2 4 4 2 6" xfId="27442"/>
    <cellStyle name="Separador de milhares 5 2 4 4 2 7" xfId="28452"/>
    <cellStyle name="Separador de milhares 5 2 4 4 2 8" xfId="20774"/>
    <cellStyle name="Separador de milhares 5 2 4 4 3" xfId="15514"/>
    <cellStyle name="Separador de milhares 5 2 4 4 3 2" xfId="17644"/>
    <cellStyle name="Separador de milhares 5 2 4 4 3 2 2" xfId="32040"/>
    <cellStyle name="Separador de milhares 5 2 4 4 3 2 3" xfId="24362"/>
    <cellStyle name="Separador de milhares 5 2 4 4 3 3" xfId="29933"/>
    <cellStyle name="Separador de milhares 5 2 4 4 3 4" xfId="22255"/>
    <cellStyle name="Separador de milhares 5 2 4 4 4" xfId="16645"/>
    <cellStyle name="Separador de milhares 5 2 4 4 4 2" xfId="31042"/>
    <cellStyle name="Separador de milhares 5 2 4 4 4 3" xfId="23364"/>
    <cellStyle name="Separador de milhares 5 2 4 4 5" xfId="18897"/>
    <cellStyle name="Separador de milhares 5 2 4 4 5 2" xfId="33290"/>
    <cellStyle name="Separador de milhares 5 2 4 4 5 3" xfId="25612"/>
    <cellStyle name="Separador de milhares 5 2 4 4 6" xfId="21245"/>
    <cellStyle name="Separador de milhares 5 2 4 4 6 2" xfId="28923"/>
    <cellStyle name="Separador de milhares 5 2 4 4 7" xfId="27441"/>
    <cellStyle name="Separador de milhares 5 2 4 4 8" xfId="27827"/>
    <cellStyle name="Separador de milhares 5 2 4 4 9" xfId="20149"/>
    <cellStyle name="Separador de milhares 5 2 4 5" xfId="4334"/>
    <cellStyle name="Separador de milhares 5 2 4 5 2" xfId="15887"/>
    <cellStyle name="Separador de milhares 5 2 4 5 2 2" xfId="18017"/>
    <cellStyle name="Separador de milhares 5 2 4 5 2 2 2" xfId="32413"/>
    <cellStyle name="Separador de milhares 5 2 4 5 2 2 3" xfId="24735"/>
    <cellStyle name="Separador de milhares 5 2 4 5 2 3" xfId="30306"/>
    <cellStyle name="Separador de milhares 5 2 4 5 2 4" xfId="22628"/>
    <cellStyle name="Separador de milhares 5 2 4 5 3" xfId="16778"/>
    <cellStyle name="Separador de milhares 5 2 4 5 3 2" xfId="31175"/>
    <cellStyle name="Separador de milhares 5 2 4 5 3 3" xfId="23497"/>
    <cellStyle name="Separador de milhares 5 2 4 5 4" xfId="19270"/>
    <cellStyle name="Separador de milhares 5 2 4 5 4 2" xfId="33663"/>
    <cellStyle name="Separador de milhares 5 2 4 5 4 3" xfId="25985"/>
    <cellStyle name="Separador de milhares 5 2 4 5 5" xfId="21390"/>
    <cellStyle name="Separador de milhares 5 2 4 5 5 2" xfId="29068"/>
    <cellStyle name="Separador de milhares 5 2 4 5 6" xfId="27443"/>
    <cellStyle name="Separador de milhares 5 2 4 5 7" xfId="28200"/>
    <cellStyle name="Separador de milhares 5 2 4 5 8" xfId="20522"/>
    <cellStyle name="Separador de milhares 5 2 4 6" xfId="15260"/>
    <cellStyle name="Separador de milhares 5 2 4 6 2" xfId="17392"/>
    <cellStyle name="Separador de milhares 5 2 4 6 2 2" xfId="31788"/>
    <cellStyle name="Separador de milhares 5 2 4 6 2 3" xfId="24110"/>
    <cellStyle name="Separador de milhares 5 2 4 6 3" xfId="29681"/>
    <cellStyle name="Separador de milhares 5 2 4 6 4" xfId="22003"/>
    <cellStyle name="Separador de milhares 5 2 4 7" xfId="18643"/>
    <cellStyle name="Separador de milhares 5 2 4 7 2" xfId="33038"/>
    <cellStyle name="Separador de milhares 5 2 4 7 3" xfId="25360"/>
    <cellStyle name="Separador de milhares 5 2 4 8" xfId="27325"/>
    <cellStyle name="Separador de milhares 5 2 4 9" xfId="27575"/>
    <cellStyle name="Separador de milhares 5 2 5" xfId="4008"/>
    <cellStyle name="Separador de milhares 5 2 5 10" xfId="27645"/>
    <cellStyle name="Separador de milhares 5 2 5 11" xfId="19967"/>
    <cellStyle name="Separador de milhares 5 2 5 2" xfId="4249"/>
    <cellStyle name="Separador de milhares 5 2 5 2 2" xfId="14947"/>
    <cellStyle name="Separador de milhares 5 2 5 2 2 2" xfId="16229"/>
    <cellStyle name="Separador de milhares 5 2 5 2 2 2 2" xfId="18343"/>
    <cellStyle name="Separador de milhares 5 2 5 2 2 2 2 2" xfId="32739"/>
    <cellStyle name="Separador de milhares 5 2 5 2 2 2 2 3" xfId="25061"/>
    <cellStyle name="Separador de milhares 5 2 5 2 2 2 3" xfId="30632"/>
    <cellStyle name="Separador de milhares 5 2 5 2 2 2 4" xfId="22954"/>
    <cellStyle name="Separador de milhares 5 2 5 2 2 3" xfId="17093"/>
    <cellStyle name="Separador de milhares 5 2 5 2 2 3 2" xfId="31489"/>
    <cellStyle name="Separador de milhares 5 2 5 2 2 3 3" xfId="23811"/>
    <cellStyle name="Separador de milhares 5 2 5 2 2 4" xfId="19596"/>
    <cellStyle name="Separador de milhares 5 2 5 2 2 4 2" xfId="33989"/>
    <cellStyle name="Separador de milhares 5 2 5 2 2 4 3" xfId="26311"/>
    <cellStyle name="Separador de milhares 5 2 5 2 2 5" xfId="21704"/>
    <cellStyle name="Separador de milhares 5 2 5 2 2 5 2" xfId="29382"/>
    <cellStyle name="Separador de milhares 5 2 5 2 2 6" xfId="27446"/>
    <cellStyle name="Separador de milhares 5 2 5 2 2 7" xfId="28526"/>
    <cellStyle name="Separador de milhares 5 2 5 2 2 8" xfId="20848"/>
    <cellStyle name="Separador de milhares 5 2 5 2 3" xfId="15588"/>
    <cellStyle name="Separador de milhares 5 2 5 2 3 2" xfId="17718"/>
    <cellStyle name="Separador de milhares 5 2 5 2 3 2 2" xfId="32114"/>
    <cellStyle name="Separador de milhares 5 2 5 2 3 2 3" xfId="24436"/>
    <cellStyle name="Separador de milhares 5 2 5 2 3 3" xfId="30007"/>
    <cellStyle name="Separador de milhares 5 2 5 2 3 4" xfId="22329"/>
    <cellStyle name="Separador de milhares 5 2 5 2 4" xfId="16715"/>
    <cellStyle name="Separador de milhares 5 2 5 2 4 2" xfId="31112"/>
    <cellStyle name="Separador de milhares 5 2 5 2 4 3" xfId="23434"/>
    <cellStyle name="Separador de milhares 5 2 5 2 5" xfId="18971"/>
    <cellStyle name="Separador de milhares 5 2 5 2 5 2" xfId="33364"/>
    <cellStyle name="Separador de milhares 5 2 5 2 5 3" xfId="25686"/>
    <cellStyle name="Separador de milhares 5 2 5 2 6" xfId="21315"/>
    <cellStyle name="Separador de milhares 5 2 5 2 6 2" xfId="28993"/>
    <cellStyle name="Separador de milhares 5 2 5 2 7" xfId="27445"/>
    <cellStyle name="Separador de milhares 5 2 5 2 8" xfId="27901"/>
    <cellStyle name="Separador de milhares 5 2 5 2 9" xfId="20223"/>
    <cellStyle name="Separador de milhares 5 2 5 3" xfId="4404"/>
    <cellStyle name="Separador de milhares 5 2 5 3 2" xfId="15957"/>
    <cellStyle name="Separador de milhares 5 2 5 3 2 2" xfId="18087"/>
    <cellStyle name="Separador de milhares 5 2 5 3 2 2 2" xfId="32483"/>
    <cellStyle name="Separador de milhares 5 2 5 3 2 2 3" xfId="24805"/>
    <cellStyle name="Separador de milhares 5 2 5 3 2 3" xfId="30376"/>
    <cellStyle name="Separador de milhares 5 2 5 3 2 4" xfId="22698"/>
    <cellStyle name="Separador de milhares 5 2 5 3 3" xfId="16848"/>
    <cellStyle name="Separador de milhares 5 2 5 3 3 2" xfId="31245"/>
    <cellStyle name="Separador de milhares 5 2 5 3 3 3" xfId="23567"/>
    <cellStyle name="Separador de milhares 5 2 5 3 4" xfId="19340"/>
    <cellStyle name="Separador de milhares 5 2 5 3 4 2" xfId="33733"/>
    <cellStyle name="Separador de milhares 5 2 5 3 4 3" xfId="26055"/>
    <cellStyle name="Separador de milhares 5 2 5 3 5" xfId="21460"/>
    <cellStyle name="Separador de milhares 5 2 5 3 5 2" xfId="29138"/>
    <cellStyle name="Separador de milhares 5 2 5 3 6" xfId="27447"/>
    <cellStyle name="Separador de milhares 5 2 5 3 7" xfId="28270"/>
    <cellStyle name="Separador de milhares 5 2 5 3 8" xfId="20592"/>
    <cellStyle name="Separador de milhares 5 2 5 4" xfId="15330"/>
    <cellStyle name="Separador de milhares 5 2 5 4 2" xfId="17462"/>
    <cellStyle name="Separador de milhares 5 2 5 4 2 2" xfId="31858"/>
    <cellStyle name="Separador de milhares 5 2 5 4 2 3" xfId="24180"/>
    <cellStyle name="Separador de milhares 5 2 5 4 3" xfId="29751"/>
    <cellStyle name="Separador de milhares 5 2 5 4 4" xfId="22073"/>
    <cellStyle name="Separador de milhares 5 2 5 5" xfId="16585"/>
    <cellStyle name="Separador de milhares 5 2 5 5 2" xfId="30982"/>
    <cellStyle name="Separador de milhares 5 2 5 5 3" xfId="23304"/>
    <cellStyle name="Separador de milhares 5 2 5 6" xfId="18713"/>
    <cellStyle name="Separador de milhares 5 2 5 6 2" xfId="33108"/>
    <cellStyle name="Separador de milhares 5 2 5 6 3" xfId="25430"/>
    <cellStyle name="Separador de milhares 5 2 5 7" xfId="21185"/>
    <cellStyle name="Separador de milhares 5 2 5 7 2" xfId="28863"/>
    <cellStyle name="Separador de milhares 5 2 5 8" xfId="27444"/>
    <cellStyle name="Separador de milhares 5 2 5 9" xfId="27322"/>
    <cellStyle name="Separador de milhares 5 2 6" xfId="4188"/>
    <cellStyle name="Separador de milhares 5 2 6 10" xfId="27599"/>
    <cellStyle name="Separador de milhares 5 2 6 11" xfId="19921"/>
    <cellStyle name="Separador de milhares 5 2 6 2" xfId="14897"/>
    <cellStyle name="Separador de milhares 5 2 6 2 2" xfId="16179"/>
    <cellStyle name="Separador de milhares 5 2 6 2 2 2" xfId="18293"/>
    <cellStyle name="Separador de milhares 5 2 6 2 2 2 2" xfId="32689"/>
    <cellStyle name="Separador de milhares 5 2 6 2 2 2 3" xfId="25011"/>
    <cellStyle name="Separador de milhares 5 2 6 2 2 3" xfId="19546"/>
    <cellStyle name="Separador de milhares 5 2 6 2 2 3 2" xfId="33939"/>
    <cellStyle name="Separador de milhares 5 2 6 2 2 3 3" xfId="26261"/>
    <cellStyle name="Separador de milhares 5 2 6 2 2 4" xfId="22904"/>
    <cellStyle name="Separador de milhares 5 2 6 2 2 4 2" xfId="30582"/>
    <cellStyle name="Separador de milhares 5 2 6 2 2 5" xfId="28476"/>
    <cellStyle name="Separador de milhares 5 2 6 2 2 6" xfId="20798"/>
    <cellStyle name="Separador de milhares 5 2 6 2 3" xfId="15538"/>
    <cellStyle name="Separador de milhares 5 2 6 2 3 2" xfId="17668"/>
    <cellStyle name="Separador de milhares 5 2 6 2 3 2 2" xfId="32064"/>
    <cellStyle name="Separador de milhares 5 2 6 2 3 2 3" xfId="24386"/>
    <cellStyle name="Separador de milhares 5 2 6 2 3 3" xfId="29957"/>
    <cellStyle name="Separador de milhares 5 2 6 2 3 4" xfId="22279"/>
    <cellStyle name="Separador de milhares 5 2 6 2 4" xfId="17043"/>
    <cellStyle name="Separador de milhares 5 2 6 2 4 2" xfId="31439"/>
    <cellStyle name="Separador de milhares 5 2 6 2 4 3" xfId="23761"/>
    <cellStyle name="Separador de milhares 5 2 6 2 5" xfId="18921"/>
    <cellStyle name="Separador de milhares 5 2 6 2 5 2" xfId="33314"/>
    <cellStyle name="Separador de milhares 5 2 6 2 5 3" xfId="25636"/>
    <cellStyle name="Separador de milhares 5 2 6 2 6" xfId="21654"/>
    <cellStyle name="Separador de milhares 5 2 6 2 6 2" xfId="29332"/>
    <cellStyle name="Separador de milhares 5 2 6 2 7" xfId="27449"/>
    <cellStyle name="Separador de milhares 5 2 6 2 8" xfId="27851"/>
    <cellStyle name="Separador de milhares 5 2 6 2 9" xfId="20173"/>
    <cellStyle name="Separador de milhares 5 2 6 3" xfId="4358"/>
    <cellStyle name="Separador de milhares 5 2 6 3 2" xfId="15911"/>
    <cellStyle name="Separador de milhares 5 2 6 3 2 2" xfId="18041"/>
    <cellStyle name="Separador de milhares 5 2 6 3 2 2 2" xfId="32437"/>
    <cellStyle name="Separador de milhares 5 2 6 3 2 2 3" xfId="24759"/>
    <cellStyle name="Separador de milhares 5 2 6 3 2 3" xfId="30330"/>
    <cellStyle name="Separador de milhares 5 2 6 3 2 4" xfId="22652"/>
    <cellStyle name="Separador de milhares 5 2 6 3 3" xfId="16802"/>
    <cellStyle name="Separador de milhares 5 2 6 3 3 2" xfId="31199"/>
    <cellStyle name="Separador de milhares 5 2 6 3 3 3" xfId="23521"/>
    <cellStyle name="Separador de milhares 5 2 6 3 4" xfId="19294"/>
    <cellStyle name="Separador de milhares 5 2 6 3 4 2" xfId="33687"/>
    <cellStyle name="Separador de milhares 5 2 6 3 4 3" xfId="26009"/>
    <cellStyle name="Separador de milhares 5 2 6 3 5" xfId="21414"/>
    <cellStyle name="Separador de milhares 5 2 6 3 5 2" xfId="29092"/>
    <cellStyle name="Separador de milhares 5 2 6 3 6" xfId="27450"/>
    <cellStyle name="Separador de milhares 5 2 6 3 7" xfId="28224"/>
    <cellStyle name="Separador de milhares 5 2 6 3 8" xfId="20546"/>
    <cellStyle name="Separador de milhares 5 2 6 4" xfId="15284"/>
    <cellStyle name="Separador de milhares 5 2 6 4 2" xfId="17416"/>
    <cellStyle name="Separador de milhares 5 2 6 4 2 2" xfId="31812"/>
    <cellStyle name="Separador de milhares 5 2 6 4 2 3" xfId="24134"/>
    <cellStyle name="Separador de milhares 5 2 6 4 3" xfId="29705"/>
    <cellStyle name="Separador de milhares 5 2 6 4 4" xfId="22027"/>
    <cellStyle name="Separador de milhares 5 2 6 5" xfId="16669"/>
    <cellStyle name="Separador de milhares 5 2 6 5 2" xfId="31066"/>
    <cellStyle name="Separador de milhares 5 2 6 5 3" xfId="23388"/>
    <cellStyle name="Separador de milhares 5 2 6 6" xfId="18667"/>
    <cellStyle name="Separador de milhares 5 2 6 6 2" xfId="33062"/>
    <cellStyle name="Separador de milhares 5 2 6 6 3" xfId="25384"/>
    <cellStyle name="Separador de milhares 5 2 6 7" xfId="21269"/>
    <cellStyle name="Separador de milhares 5 2 6 7 2" xfId="28947"/>
    <cellStyle name="Separador de milhares 5 2 6 8" xfId="27448"/>
    <cellStyle name="Separador de milhares 5 2 6 9" xfId="27321"/>
    <cellStyle name="Separador de milhares 5 2 7" xfId="4158"/>
    <cellStyle name="Separador de milhares 5 2 7 2" xfId="15093"/>
    <cellStyle name="Separador de milhares 5 2 7 2 2" xfId="16374"/>
    <cellStyle name="Separador de milhares 5 2 7 2 2 2" xfId="18488"/>
    <cellStyle name="Separador de milhares 5 2 7 2 2 2 2" xfId="32884"/>
    <cellStyle name="Separador de milhares 5 2 7 2 2 2 3" xfId="25206"/>
    <cellStyle name="Separador de milhares 5 2 7 2 2 3" xfId="19741"/>
    <cellStyle name="Separador de milhares 5 2 7 2 2 3 2" xfId="34134"/>
    <cellStyle name="Separador de milhares 5 2 7 2 2 3 3" xfId="26456"/>
    <cellStyle name="Separador de milhares 5 2 7 2 2 4" xfId="23099"/>
    <cellStyle name="Separador de milhares 5 2 7 2 2 4 2" xfId="30777"/>
    <cellStyle name="Separador de milhares 5 2 7 2 2 5" xfId="28671"/>
    <cellStyle name="Separador de milhares 5 2 7 2 2 6" xfId="20993"/>
    <cellStyle name="Separador de milhares 5 2 7 2 3" xfId="15733"/>
    <cellStyle name="Separador de milhares 5 2 7 2 3 2" xfId="17863"/>
    <cellStyle name="Separador de milhares 5 2 7 2 3 2 2" xfId="32259"/>
    <cellStyle name="Separador de milhares 5 2 7 2 3 2 3" xfId="24581"/>
    <cellStyle name="Separador de milhares 5 2 7 2 3 3" xfId="30152"/>
    <cellStyle name="Separador de milhares 5 2 7 2 3 4" xfId="22474"/>
    <cellStyle name="Separador de milhares 5 2 7 2 4" xfId="17238"/>
    <cellStyle name="Separador de milhares 5 2 7 2 4 2" xfId="31634"/>
    <cellStyle name="Separador de milhares 5 2 7 2 4 3" xfId="23956"/>
    <cellStyle name="Separador de milhares 5 2 7 2 5" xfId="19116"/>
    <cellStyle name="Separador de milhares 5 2 7 2 5 2" xfId="33509"/>
    <cellStyle name="Separador de milhares 5 2 7 2 5 3" xfId="25831"/>
    <cellStyle name="Separador de milhares 5 2 7 2 6" xfId="21849"/>
    <cellStyle name="Separador de milhares 5 2 7 2 6 2" xfId="29527"/>
    <cellStyle name="Separador de milhares 5 2 7 2 7" xfId="27452"/>
    <cellStyle name="Separador de milhares 5 2 7 2 8" xfId="28046"/>
    <cellStyle name="Separador de milhares 5 2 7 2 9" xfId="20368"/>
    <cellStyle name="Separador de milhares 5 2 7 3" xfId="6574"/>
    <cellStyle name="Separador de milhares 5 2 7 4" xfId="16639"/>
    <cellStyle name="Separador de milhares 5 2 7 4 2" xfId="31036"/>
    <cellStyle name="Separador de milhares 5 2 7 4 3" xfId="23358"/>
    <cellStyle name="Separador de milhares 5 2 7 5" xfId="21239"/>
    <cellStyle name="Separador de milhares 5 2 7 5 2" xfId="28917"/>
    <cellStyle name="Separador de milhares 5 2 7 6" xfId="27451"/>
    <cellStyle name="Separador de milhares 5 2 8" xfId="14867"/>
    <cellStyle name="Separador de milhares 5 2 8 2" xfId="16149"/>
    <cellStyle name="Separador de milhares 5 2 8 2 2" xfId="18263"/>
    <cellStyle name="Separador de milhares 5 2 8 2 2 2" xfId="32659"/>
    <cellStyle name="Separador de milhares 5 2 8 2 2 3" xfId="24981"/>
    <cellStyle name="Separador de milhares 5 2 8 2 3" xfId="19516"/>
    <cellStyle name="Separador de milhares 5 2 8 2 3 2" xfId="33909"/>
    <cellStyle name="Separador de milhares 5 2 8 2 3 3" xfId="26231"/>
    <cellStyle name="Separador de milhares 5 2 8 2 4" xfId="22874"/>
    <cellStyle name="Separador de milhares 5 2 8 2 4 2" xfId="30552"/>
    <cellStyle name="Separador de milhares 5 2 8 2 5" xfId="28446"/>
    <cellStyle name="Separador de milhares 5 2 8 2 6" xfId="20768"/>
    <cellStyle name="Separador de milhares 5 2 8 3" xfId="15508"/>
    <cellStyle name="Separador de milhares 5 2 8 3 2" xfId="17638"/>
    <cellStyle name="Separador de milhares 5 2 8 3 2 2" xfId="32034"/>
    <cellStyle name="Separador de milhares 5 2 8 3 2 3" xfId="24356"/>
    <cellStyle name="Separador de milhares 5 2 8 3 3" xfId="29927"/>
    <cellStyle name="Separador de milhares 5 2 8 3 4" xfId="22249"/>
    <cellStyle name="Separador de milhares 5 2 8 4" xfId="17013"/>
    <cellStyle name="Separador de milhares 5 2 8 4 2" xfId="31409"/>
    <cellStyle name="Separador de milhares 5 2 8 4 3" xfId="23731"/>
    <cellStyle name="Separador de milhares 5 2 8 5" xfId="18891"/>
    <cellStyle name="Separador de milhares 5 2 8 5 2" xfId="33284"/>
    <cellStyle name="Separador de milhares 5 2 8 5 3" xfId="25606"/>
    <cellStyle name="Separador de milhares 5 2 8 6" xfId="21624"/>
    <cellStyle name="Separador de milhares 5 2 8 6 2" xfId="29302"/>
    <cellStyle name="Separador de milhares 5 2 8 7" xfId="27453"/>
    <cellStyle name="Separador de milhares 5 2 8 8" xfId="27821"/>
    <cellStyle name="Separador de milhares 5 2 8 9" xfId="20143"/>
    <cellStyle name="Separador de milhares 5 2 9" xfId="4328"/>
    <cellStyle name="Separador de milhares 5 2 9 2" xfId="15881"/>
    <cellStyle name="Separador de milhares 5 2 9 2 2" xfId="18011"/>
    <cellStyle name="Separador de milhares 5 2 9 2 2 2" xfId="32407"/>
    <cellStyle name="Separador de milhares 5 2 9 2 2 3" xfId="24729"/>
    <cellStyle name="Separador de milhares 5 2 9 2 3" xfId="30300"/>
    <cellStyle name="Separador de milhares 5 2 9 2 4" xfId="22622"/>
    <cellStyle name="Separador de milhares 5 2 9 3" xfId="16772"/>
    <cellStyle name="Separador de milhares 5 2 9 3 2" xfId="31169"/>
    <cellStyle name="Separador de milhares 5 2 9 3 3" xfId="23491"/>
    <cellStyle name="Separador de milhares 5 2 9 4" xfId="19264"/>
    <cellStyle name="Separador de milhares 5 2 9 4 2" xfId="33657"/>
    <cellStyle name="Separador de milhares 5 2 9 4 3" xfId="25979"/>
    <cellStyle name="Separador de milhares 5 2 9 5" xfId="21384"/>
    <cellStyle name="Separador de milhares 5 2 9 5 2" xfId="29062"/>
    <cellStyle name="Separador de milhares 5 2 9 6" xfId="27454"/>
    <cellStyle name="Separador de milhares 5 2 9 7" xfId="28194"/>
    <cellStyle name="Separador de milhares 5 2 9 8" xfId="20516"/>
    <cellStyle name="Separador de milhares 5 3" xfId="1837"/>
    <cellStyle name="Separador de milhares 5 3 10" xfId="21142"/>
    <cellStyle name="Separador de milhares 5 3 10 2" xfId="28820"/>
    <cellStyle name="Separador de milhares 5 3 11" xfId="27455"/>
    <cellStyle name="Separador de milhares 5 3 12" xfId="27320"/>
    <cellStyle name="Separador de milhares 5 3 13" xfId="27578"/>
    <cellStyle name="Separador de milhares 5 3 14" xfId="19900"/>
    <cellStyle name="Separador de milhares 5 3 2" xfId="4029"/>
    <cellStyle name="Separador de milhares 5 3 2 10" xfId="27319"/>
    <cellStyle name="Separador de milhares 5 3 2 11" xfId="27654"/>
    <cellStyle name="Separador de milhares 5 3 2 12" xfId="19976"/>
    <cellStyle name="Separador de milhares 5 3 2 2" xfId="4258"/>
    <cellStyle name="Separador de milhares 5 3 2 2 2" xfId="15123"/>
    <cellStyle name="Separador de milhares 5 3 2 2 2 2" xfId="16404"/>
    <cellStyle name="Separador de milhares 5 3 2 2 2 2 2" xfId="18518"/>
    <cellStyle name="Separador de milhares 5 3 2 2 2 2 2 2" xfId="32914"/>
    <cellStyle name="Separador de milhares 5 3 2 2 2 2 2 3" xfId="25236"/>
    <cellStyle name="Separador de milhares 5 3 2 2 2 2 3" xfId="19771"/>
    <cellStyle name="Separador de milhares 5 3 2 2 2 2 3 2" xfId="34164"/>
    <cellStyle name="Separador de milhares 5 3 2 2 2 2 3 3" xfId="26486"/>
    <cellStyle name="Separador de milhares 5 3 2 2 2 2 4" xfId="23129"/>
    <cellStyle name="Separador de milhares 5 3 2 2 2 2 4 2" xfId="30807"/>
    <cellStyle name="Separador de milhares 5 3 2 2 2 2 5" xfId="28701"/>
    <cellStyle name="Separador de milhares 5 3 2 2 2 2 6" xfId="21023"/>
    <cellStyle name="Separador de milhares 5 3 2 2 2 3" xfId="15763"/>
    <cellStyle name="Separador de milhares 5 3 2 2 2 3 2" xfId="17893"/>
    <cellStyle name="Separador de milhares 5 3 2 2 2 3 2 2" xfId="32289"/>
    <cellStyle name="Separador de milhares 5 3 2 2 2 3 2 3" xfId="24611"/>
    <cellStyle name="Separador de milhares 5 3 2 2 2 3 3" xfId="30182"/>
    <cellStyle name="Separador de milhares 5 3 2 2 2 3 4" xfId="22504"/>
    <cellStyle name="Separador de milhares 5 3 2 2 2 4" xfId="17268"/>
    <cellStyle name="Separador de milhares 5 3 2 2 2 4 2" xfId="31664"/>
    <cellStyle name="Separador de milhares 5 3 2 2 2 4 3" xfId="23986"/>
    <cellStyle name="Separador de milhares 5 3 2 2 2 5" xfId="19146"/>
    <cellStyle name="Separador de milhares 5 3 2 2 2 5 2" xfId="33539"/>
    <cellStyle name="Separador de milhares 5 3 2 2 2 5 3" xfId="25861"/>
    <cellStyle name="Separador de milhares 5 3 2 2 2 6" xfId="21879"/>
    <cellStyle name="Separador de milhares 5 3 2 2 2 6 2" xfId="29557"/>
    <cellStyle name="Separador de milhares 5 3 2 2 2 7" xfId="27458"/>
    <cellStyle name="Separador de milhares 5 3 2 2 2 8" xfId="28076"/>
    <cellStyle name="Separador de milhares 5 3 2 2 2 9" xfId="20398"/>
    <cellStyle name="Separador de milhares 5 3 2 2 3" xfId="14150"/>
    <cellStyle name="Separador de milhares 5 3 2 2 4" xfId="16724"/>
    <cellStyle name="Separador de milhares 5 3 2 2 4 2" xfId="31121"/>
    <cellStyle name="Separador de milhares 5 3 2 2 4 3" xfId="23443"/>
    <cellStyle name="Separador de milhares 5 3 2 2 5" xfId="21324"/>
    <cellStyle name="Separador de milhares 5 3 2 2 5 2" xfId="29002"/>
    <cellStyle name="Separador de milhares 5 3 2 2 6" xfId="27457"/>
    <cellStyle name="Separador de milhares 5 3 2 3" xfId="14956"/>
    <cellStyle name="Separador de milhares 5 3 2 3 2" xfId="16238"/>
    <cellStyle name="Separador de milhares 5 3 2 3 2 2" xfId="18352"/>
    <cellStyle name="Separador de milhares 5 3 2 3 2 2 2" xfId="32748"/>
    <cellStyle name="Separador de milhares 5 3 2 3 2 2 3" xfId="25070"/>
    <cellStyle name="Separador de milhares 5 3 2 3 2 3" xfId="19605"/>
    <cellStyle name="Separador de milhares 5 3 2 3 2 3 2" xfId="33998"/>
    <cellStyle name="Separador de milhares 5 3 2 3 2 3 3" xfId="26320"/>
    <cellStyle name="Separador de milhares 5 3 2 3 2 4" xfId="22963"/>
    <cellStyle name="Separador de milhares 5 3 2 3 2 4 2" xfId="30641"/>
    <cellStyle name="Separador de milhares 5 3 2 3 2 5" xfId="28535"/>
    <cellStyle name="Separador de milhares 5 3 2 3 2 6" xfId="20857"/>
    <cellStyle name="Separador de milhares 5 3 2 3 3" xfId="15597"/>
    <cellStyle name="Separador de milhares 5 3 2 3 3 2" xfId="17727"/>
    <cellStyle name="Separador de milhares 5 3 2 3 3 2 2" xfId="32123"/>
    <cellStyle name="Separador de milhares 5 3 2 3 3 2 3" xfId="24445"/>
    <cellStyle name="Separador de milhares 5 3 2 3 3 3" xfId="30016"/>
    <cellStyle name="Separador de milhares 5 3 2 3 3 4" xfId="22338"/>
    <cellStyle name="Separador de milhares 5 3 2 3 4" xfId="17102"/>
    <cellStyle name="Separador de milhares 5 3 2 3 4 2" xfId="31498"/>
    <cellStyle name="Separador de milhares 5 3 2 3 4 3" xfId="23820"/>
    <cellStyle name="Separador de milhares 5 3 2 3 5" xfId="18980"/>
    <cellStyle name="Separador de milhares 5 3 2 3 5 2" xfId="33373"/>
    <cellStyle name="Separador de milhares 5 3 2 3 5 3" xfId="25695"/>
    <cellStyle name="Separador de milhares 5 3 2 3 6" xfId="21713"/>
    <cellStyle name="Separador de milhares 5 3 2 3 6 2" xfId="29391"/>
    <cellStyle name="Separador de milhares 5 3 2 3 7" xfId="27459"/>
    <cellStyle name="Separador de milhares 5 3 2 3 8" xfId="27910"/>
    <cellStyle name="Separador de milhares 5 3 2 3 9" xfId="20232"/>
    <cellStyle name="Separador de milhares 5 3 2 4" xfId="4413"/>
    <cellStyle name="Separador de milhares 5 3 2 4 2" xfId="15966"/>
    <cellStyle name="Separador de milhares 5 3 2 4 2 2" xfId="18096"/>
    <cellStyle name="Separador de milhares 5 3 2 4 2 2 2" xfId="32492"/>
    <cellStyle name="Separador de milhares 5 3 2 4 2 2 3" xfId="24814"/>
    <cellStyle name="Separador de milhares 5 3 2 4 2 3" xfId="30385"/>
    <cellStyle name="Separador de milhares 5 3 2 4 2 4" xfId="22707"/>
    <cellStyle name="Separador de milhares 5 3 2 4 3" xfId="16857"/>
    <cellStyle name="Separador de milhares 5 3 2 4 3 2" xfId="31254"/>
    <cellStyle name="Separador de milhares 5 3 2 4 3 3" xfId="23576"/>
    <cellStyle name="Separador de milhares 5 3 2 4 4" xfId="19349"/>
    <cellStyle name="Separador de milhares 5 3 2 4 4 2" xfId="33742"/>
    <cellStyle name="Separador de milhares 5 3 2 4 4 3" xfId="26064"/>
    <cellStyle name="Separador de milhares 5 3 2 4 5" xfId="21469"/>
    <cellStyle name="Separador de milhares 5 3 2 4 5 2" xfId="29147"/>
    <cellStyle name="Separador de milhares 5 3 2 4 6" xfId="27460"/>
    <cellStyle name="Separador de milhares 5 3 2 4 7" xfId="28279"/>
    <cellStyle name="Separador de milhares 5 3 2 4 8" xfId="20601"/>
    <cellStyle name="Separador de milhares 5 3 2 5" xfId="15339"/>
    <cellStyle name="Separador de milhares 5 3 2 5 2" xfId="17471"/>
    <cellStyle name="Separador de milhares 5 3 2 5 2 2" xfId="31867"/>
    <cellStyle name="Separador de milhares 5 3 2 5 2 3" xfId="24189"/>
    <cellStyle name="Separador de milhares 5 3 2 5 3" xfId="29760"/>
    <cellStyle name="Separador de milhares 5 3 2 5 4" xfId="22082"/>
    <cellStyle name="Separador de milhares 5 3 2 6" xfId="16594"/>
    <cellStyle name="Separador de milhares 5 3 2 6 2" xfId="30991"/>
    <cellStyle name="Separador de milhares 5 3 2 6 3" xfId="23313"/>
    <cellStyle name="Separador de milhares 5 3 2 7" xfId="18722"/>
    <cellStyle name="Separador de milhares 5 3 2 7 2" xfId="33117"/>
    <cellStyle name="Separador de milhares 5 3 2 7 3" xfId="25439"/>
    <cellStyle name="Separador de milhares 5 3 2 8" xfId="21194"/>
    <cellStyle name="Separador de milhares 5 3 2 8 2" xfId="28872"/>
    <cellStyle name="Separador de milhares 5 3 2 9" xfId="27456"/>
    <cellStyle name="Separador de milhares 5 3 3" xfId="4191"/>
    <cellStyle name="Separador de milhares 5 3 3 10" xfId="27602"/>
    <cellStyle name="Separador de milhares 5 3 3 11" xfId="19924"/>
    <cellStyle name="Separador de milhares 5 3 3 2" xfId="14900"/>
    <cellStyle name="Separador de milhares 5 3 3 2 2" xfId="16182"/>
    <cellStyle name="Separador de milhares 5 3 3 2 2 2" xfId="18296"/>
    <cellStyle name="Separador de milhares 5 3 3 2 2 2 2" xfId="32692"/>
    <cellStyle name="Separador de milhares 5 3 3 2 2 2 3" xfId="25014"/>
    <cellStyle name="Separador de milhares 5 3 3 2 2 3" xfId="19549"/>
    <cellStyle name="Separador de milhares 5 3 3 2 2 3 2" xfId="33942"/>
    <cellStyle name="Separador de milhares 5 3 3 2 2 3 3" xfId="26264"/>
    <cellStyle name="Separador de milhares 5 3 3 2 2 4" xfId="22907"/>
    <cellStyle name="Separador de milhares 5 3 3 2 2 4 2" xfId="30585"/>
    <cellStyle name="Separador de milhares 5 3 3 2 2 5" xfId="28479"/>
    <cellStyle name="Separador de milhares 5 3 3 2 2 6" xfId="20801"/>
    <cellStyle name="Separador de milhares 5 3 3 2 3" xfId="15541"/>
    <cellStyle name="Separador de milhares 5 3 3 2 3 2" xfId="17671"/>
    <cellStyle name="Separador de milhares 5 3 3 2 3 2 2" xfId="32067"/>
    <cellStyle name="Separador de milhares 5 3 3 2 3 2 3" xfId="24389"/>
    <cellStyle name="Separador de milhares 5 3 3 2 3 3" xfId="29960"/>
    <cellStyle name="Separador de milhares 5 3 3 2 3 4" xfId="22282"/>
    <cellStyle name="Separador de milhares 5 3 3 2 4" xfId="17046"/>
    <cellStyle name="Separador de milhares 5 3 3 2 4 2" xfId="31442"/>
    <cellStyle name="Separador de milhares 5 3 3 2 4 3" xfId="23764"/>
    <cellStyle name="Separador de milhares 5 3 3 2 5" xfId="18924"/>
    <cellStyle name="Separador de milhares 5 3 3 2 5 2" xfId="33317"/>
    <cellStyle name="Separador de milhares 5 3 3 2 5 3" xfId="25639"/>
    <cellStyle name="Separador de milhares 5 3 3 2 6" xfId="21657"/>
    <cellStyle name="Separador de milhares 5 3 3 2 6 2" xfId="29335"/>
    <cellStyle name="Separador de milhares 5 3 3 2 7" xfId="27462"/>
    <cellStyle name="Separador de milhares 5 3 3 2 8" xfId="27854"/>
    <cellStyle name="Separador de milhares 5 3 3 2 9" xfId="20176"/>
    <cellStyle name="Separador de milhares 5 3 3 3" xfId="4361"/>
    <cellStyle name="Separador de milhares 5 3 3 3 2" xfId="15914"/>
    <cellStyle name="Separador de milhares 5 3 3 3 2 2" xfId="18044"/>
    <cellStyle name="Separador de milhares 5 3 3 3 2 2 2" xfId="32440"/>
    <cellStyle name="Separador de milhares 5 3 3 3 2 2 3" xfId="24762"/>
    <cellStyle name="Separador de milhares 5 3 3 3 2 3" xfId="30333"/>
    <cellStyle name="Separador de milhares 5 3 3 3 2 4" xfId="22655"/>
    <cellStyle name="Separador de milhares 5 3 3 3 3" xfId="16805"/>
    <cellStyle name="Separador de milhares 5 3 3 3 3 2" xfId="31202"/>
    <cellStyle name="Separador de milhares 5 3 3 3 3 3" xfId="23524"/>
    <cellStyle name="Separador de milhares 5 3 3 3 4" xfId="19297"/>
    <cellStyle name="Separador de milhares 5 3 3 3 4 2" xfId="33690"/>
    <cellStyle name="Separador de milhares 5 3 3 3 4 3" xfId="26012"/>
    <cellStyle name="Separador de milhares 5 3 3 3 5" xfId="21417"/>
    <cellStyle name="Separador de milhares 5 3 3 3 5 2" xfId="29095"/>
    <cellStyle name="Separador de milhares 5 3 3 3 6" xfId="27463"/>
    <cellStyle name="Separador de milhares 5 3 3 3 7" xfId="28227"/>
    <cellStyle name="Separador de milhares 5 3 3 3 8" xfId="20549"/>
    <cellStyle name="Separador de milhares 5 3 3 4" xfId="15287"/>
    <cellStyle name="Separador de milhares 5 3 3 4 2" xfId="17419"/>
    <cellStyle name="Separador de milhares 5 3 3 4 2 2" xfId="31815"/>
    <cellStyle name="Separador de milhares 5 3 3 4 2 3" xfId="24137"/>
    <cellStyle name="Separador de milhares 5 3 3 4 3" xfId="29708"/>
    <cellStyle name="Separador de milhares 5 3 3 4 4" xfId="22030"/>
    <cellStyle name="Separador de milhares 5 3 3 5" xfId="16672"/>
    <cellStyle name="Separador de milhares 5 3 3 5 2" xfId="31069"/>
    <cellStyle name="Separador de milhares 5 3 3 5 3" xfId="23391"/>
    <cellStyle name="Separador de milhares 5 3 3 6" xfId="18670"/>
    <cellStyle name="Separador de milhares 5 3 3 6 2" xfId="33065"/>
    <cellStyle name="Separador de milhares 5 3 3 6 3" xfId="25387"/>
    <cellStyle name="Separador de milhares 5 3 3 7" xfId="21272"/>
    <cellStyle name="Separador de milhares 5 3 3 7 2" xfId="28950"/>
    <cellStyle name="Separador de milhares 5 3 3 8" xfId="27461"/>
    <cellStyle name="Separador de milhares 5 3 3 9" xfId="27318"/>
    <cellStyle name="Separador de milhares 5 3 4" xfId="4167"/>
    <cellStyle name="Separador de milhares 5 3 4 2" xfId="15133"/>
    <cellStyle name="Separador de milhares 5 3 4 2 2" xfId="16414"/>
    <cellStyle name="Separador de milhares 5 3 4 2 2 2" xfId="18528"/>
    <cellStyle name="Separador de milhares 5 3 4 2 2 2 2" xfId="32924"/>
    <cellStyle name="Separador de milhares 5 3 4 2 2 2 3" xfId="25246"/>
    <cellStyle name="Separador de milhares 5 3 4 2 2 3" xfId="19781"/>
    <cellStyle name="Separador de milhares 5 3 4 2 2 3 2" xfId="34174"/>
    <cellStyle name="Separador de milhares 5 3 4 2 2 3 3" xfId="26496"/>
    <cellStyle name="Separador de milhares 5 3 4 2 2 4" xfId="23139"/>
    <cellStyle name="Separador de milhares 5 3 4 2 2 4 2" xfId="30817"/>
    <cellStyle name="Separador de milhares 5 3 4 2 2 5" xfId="28711"/>
    <cellStyle name="Separador de milhares 5 3 4 2 2 6" xfId="21033"/>
    <cellStyle name="Separador de milhares 5 3 4 2 3" xfId="15773"/>
    <cellStyle name="Separador de milhares 5 3 4 2 3 2" xfId="17903"/>
    <cellStyle name="Separador de milhares 5 3 4 2 3 2 2" xfId="32299"/>
    <cellStyle name="Separador de milhares 5 3 4 2 3 2 3" xfId="24621"/>
    <cellStyle name="Separador de milhares 5 3 4 2 3 3" xfId="30192"/>
    <cellStyle name="Separador de milhares 5 3 4 2 3 4" xfId="22514"/>
    <cellStyle name="Separador de milhares 5 3 4 2 4" xfId="17278"/>
    <cellStyle name="Separador de milhares 5 3 4 2 4 2" xfId="31674"/>
    <cellStyle name="Separador de milhares 5 3 4 2 4 3" xfId="23996"/>
    <cellStyle name="Separador de milhares 5 3 4 2 5" xfId="19156"/>
    <cellStyle name="Separador de milhares 5 3 4 2 5 2" xfId="33549"/>
    <cellStyle name="Separador de milhares 5 3 4 2 5 3" xfId="25871"/>
    <cellStyle name="Separador de milhares 5 3 4 2 6" xfId="21889"/>
    <cellStyle name="Separador de milhares 5 3 4 2 6 2" xfId="29567"/>
    <cellStyle name="Separador de milhares 5 3 4 2 7" xfId="27465"/>
    <cellStyle name="Separador de milhares 5 3 4 2 8" xfId="28086"/>
    <cellStyle name="Separador de milhares 5 3 4 2 9" xfId="20408"/>
    <cellStyle name="Separador de milhares 5 3 4 3" xfId="10275"/>
    <cellStyle name="Separador de milhares 5 3 4 4" xfId="16648"/>
    <cellStyle name="Separador de milhares 5 3 4 4 2" xfId="31045"/>
    <cellStyle name="Separador de milhares 5 3 4 4 3" xfId="23367"/>
    <cellStyle name="Separador de milhares 5 3 4 5" xfId="21248"/>
    <cellStyle name="Separador de milhares 5 3 4 5 2" xfId="28926"/>
    <cellStyle name="Separador de milhares 5 3 4 6" xfId="27464"/>
    <cellStyle name="Separador de milhares 5 3 5" xfId="14876"/>
    <cellStyle name="Separador de milhares 5 3 5 2" xfId="16158"/>
    <cellStyle name="Separador de milhares 5 3 5 2 2" xfId="18272"/>
    <cellStyle name="Separador de milhares 5 3 5 2 2 2" xfId="32668"/>
    <cellStyle name="Separador de milhares 5 3 5 2 2 3" xfId="24990"/>
    <cellStyle name="Separador de milhares 5 3 5 2 3" xfId="19525"/>
    <cellStyle name="Separador de milhares 5 3 5 2 3 2" xfId="33918"/>
    <cellStyle name="Separador de milhares 5 3 5 2 3 3" xfId="26240"/>
    <cellStyle name="Separador de milhares 5 3 5 2 4" xfId="22883"/>
    <cellStyle name="Separador de milhares 5 3 5 2 4 2" xfId="30561"/>
    <cellStyle name="Separador de milhares 5 3 5 2 5" xfId="28455"/>
    <cellStyle name="Separador de milhares 5 3 5 2 6" xfId="20777"/>
    <cellStyle name="Separador de milhares 5 3 5 3" xfId="15517"/>
    <cellStyle name="Separador de milhares 5 3 5 3 2" xfId="17647"/>
    <cellStyle name="Separador de milhares 5 3 5 3 2 2" xfId="32043"/>
    <cellStyle name="Separador de milhares 5 3 5 3 2 3" xfId="24365"/>
    <cellStyle name="Separador de milhares 5 3 5 3 3" xfId="29936"/>
    <cellStyle name="Separador de milhares 5 3 5 3 4" xfId="22258"/>
    <cellStyle name="Separador de milhares 5 3 5 4" xfId="17022"/>
    <cellStyle name="Separador de milhares 5 3 5 4 2" xfId="31418"/>
    <cellStyle name="Separador de milhares 5 3 5 4 3" xfId="23740"/>
    <cellStyle name="Separador de milhares 5 3 5 5" xfId="18900"/>
    <cellStyle name="Separador de milhares 5 3 5 5 2" xfId="33293"/>
    <cellStyle name="Separador de milhares 5 3 5 5 3" xfId="25615"/>
    <cellStyle name="Separador de milhares 5 3 5 6" xfId="21633"/>
    <cellStyle name="Separador de milhares 5 3 5 6 2" xfId="29311"/>
    <cellStyle name="Separador de milhares 5 3 5 7" xfId="27466"/>
    <cellStyle name="Separador de milhares 5 3 5 8" xfId="27830"/>
    <cellStyle name="Separador de milhares 5 3 5 9" xfId="20152"/>
    <cellStyle name="Separador de milhares 5 3 6" xfId="4337"/>
    <cellStyle name="Separador de milhares 5 3 6 2" xfId="15890"/>
    <cellStyle name="Separador de milhares 5 3 6 2 2" xfId="18020"/>
    <cellStyle name="Separador de milhares 5 3 6 2 2 2" xfId="32416"/>
    <cellStyle name="Separador de milhares 5 3 6 2 2 3" xfId="24738"/>
    <cellStyle name="Separador de milhares 5 3 6 2 3" xfId="30309"/>
    <cellStyle name="Separador de milhares 5 3 6 2 4" xfId="22631"/>
    <cellStyle name="Separador de milhares 5 3 6 3" xfId="16781"/>
    <cellStyle name="Separador de milhares 5 3 6 3 2" xfId="31178"/>
    <cellStyle name="Separador de milhares 5 3 6 3 3" xfId="23500"/>
    <cellStyle name="Separador de milhares 5 3 6 4" xfId="19273"/>
    <cellStyle name="Separador de milhares 5 3 6 4 2" xfId="33666"/>
    <cellStyle name="Separador de milhares 5 3 6 4 3" xfId="25988"/>
    <cellStyle name="Separador de milhares 5 3 6 5" xfId="21393"/>
    <cellStyle name="Separador de milhares 5 3 6 5 2" xfId="29071"/>
    <cellStyle name="Separador de milhares 5 3 6 6" xfId="27467"/>
    <cellStyle name="Separador de milhares 5 3 6 7" xfId="28203"/>
    <cellStyle name="Separador de milhares 5 3 6 8" xfId="20525"/>
    <cellStyle name="Separador de milhares 5 3 7" xfId="15263"/>
    <cellStyle name="Separador de milhares 5 3 7 2" xfId="17395"/>
    <cellStyle name="Separador de milhares 5 3 7 2 2" xfId="31791"/>
    <cellStyle name="Separador de milhares 5 3 7 2 3" xfId="24113"/>
    <cellStyle name="Separador de milhares 5 3 7 3" xfId="29684"/>
    <cellStyle name="Separador de milhares 5 3 7 4" xfId="22006"/>
    <cellStyle name="Separador de milhares 5 3 8" xfId="16542"/>
    <cellStyle name="Separador de milhares 5 3 8 2" xfId="30939"/>
    <cellStyle name="Separador de milhares 5 3 8 3" xfId="23261"/>
    <cellStyle name="Separador de milhares 5 3 9" xfId="18646"/>
    <cellStyle name="Separador de milhares 5 3 9 2" xfId="33041"/>
    <cellStyle name="Separador de milhares 5 3 9 3" xfId="25363"/>
    <cellStyle name="Separador de milhares 5 4" xfId="1845"/>
    <cellStyle name="Separador de milhares 5 4 10" xfId="27468"/>
    <cellStyle name="Separador de milhares 5 4 11" xfId="27317"/>
    <cellStyle name="Separador de milhares 5 4 12" xfId="27586"/>
    <cellStyle name="Separador de milhares 5 4 13" xfId="19908"/>
    <cellStyle name="Separador de milhares 5 4 2" xfId="4037"/>
    <cellStyle name="Separador de milhares 5 4 2 10" xfId="27662"/>
    <cellStyle name="Separador de milhares 5 4 2 11" xfId="19984"/>
    <cellStyle name="Separador de milhares 5 4 2 2" xfId="4266"/>
    <cellStyle name="Separador de milhares 5 4 2 2 2" xfId="14964"/>
    <cellStyle name="Separador de milhares 5 4 2 2 2 2" xfId="16246"/>
    <cellStyle name="Separador de milhares 5 4 2 2 2 2 2" xfId="18360"/>
    <cellStyle name="Separador de milhares 5 4 2 2 2 2 2 2" xfId="32756"/>
    <cellStyle name="Separador de milhares 5 4 2 2 2 2 2 3" xfId="25078"/>
    <cellStyle name="Separador de milhares 5 4 2 2 2 2 3" xfId="30649"/>
    <cellStyle name="Separador de milhares 5 4 2 2 2 2 4" xfId="22971"/>
    <cellStyle name="Separador de milhares 5 4 2 2 2 3" xfId="17110"/>
    <cellStyle name="Separador de milhares 5 4 2 2 2 3 2" xfId="31506"/>
    <cellStyle name="Separador de milhares 5 4 2 2 2 3 3" xfId="23828"/>
    <cellStyle name="Separador de milhares 5 4 2 2 2 4" xfId="19613"/>
    <cellStyle name="Separador de milhares 5 4 2 2 2 4 2" xfId="34006"/>
    <cellStyle name="Separador de milhares 5 4 2 2 2 4 3" xfId="26328"/>
    <cellStyle name="Separador de milhares 5 4 2 2 2 5" xfId="21721"/>
    <cellStyle name="Separador de milhares 5 4 2 2 2 5 2" xfId="29399"/>
    <cellStyle name="Separador de milhares 5 4 2 2 2 6" xfId="27471"/>
    <cellStyle name="Separador de milhares 5 4 2 2 2 7" xfId="28543"/>
    <cellStyle name="Separador de milhares 5 4 2 2 2 8" xfId="20865"/>
    <cellStyle name="Separador de milhares 5 4 2 2 3" xfId="15605"/>
    <cellStyle name="Separador de milhares 5 4 2 2 3 2" xfId="17735"/>
    <cellStyle name="Separador de milhares 5 4 2 2 3 2 2" xfId="32131"/>
    <cellStyle name="Separador de milhares 5 4 2 2 3 2 3" xfId="24453"/>
    <cellStyle name="Separador de milhares 5 4 2 2 3 3" xfId="30024"/>
    <cellStyle name="Separador de milhares 5 4 2 2 3 4" xfId="22346"/>
    <cellStyle name="Separador de milhares 5 4 2 2 4" xfId="16732"/>
    <cellStyle name="Separador de milhares 5 4 2 2 4 2" xfId="31129"/>
    <cellStyle name="Separador de milhares 5 4 2 2 4 3" xfId="23451"/>
    <cellStyle name="Separador de milhares 5 4 2 2 5" xfId="18988"/>
    <cellStyle name="Separador de milhares 5 4 2 2 5 2" xfId="33381"/>
    <cellStyle name="Separador de milhares 5 4 2 2 5 3" xfId="25703"/>
    <cellStyle name="Separador de milhares 5 4 2 2 6" xfId="21332"/>
    <cellStyle name="Separador de milhares 5 4 2 2 6 2" xfId="29010"/>
    <cellStyle name="Separador de milhares 5 4 2 2 7" xfId="27470"/>
    <cellStyle name="Separador de milhares 5 4 2 2 8" xfId="27918"/>
    <cellStyle name="Separador de milhares 5 4 2 2 9" xfId="20240"/>
    <cellStyle name="Separador de milhares 5 4 2 3" xfId="4421"/>
    <cellStyle name="Separador de milhares 5 4 2 3 2" xfId="15974"/>
    <cellStyle name="Separador de milhares 5 4 2 3 2 2" xfId="18104"/>
    <cellStyle name="Separador de milhares 5 4 2 3 2 2 2" xfId="32500"/>
    <cellStyle name="Separador de milhares 5 4 2 3 2 2 3" xfId="24822"/>
    <cellStyle name="Separador de milhares 5 4 2 3 2 3" xfId="30393"/>
    <cellStyle name="Separador de milhares 5 4 2 3 2 4" xfId="22715"/>
    <cellStyle name="Separador de milhares 5 4 2 3 3" xfId="16865"/>
    <cellStyle name="Separador de milhares 5 4 2 3 3 2" xfId="31262"/>
    <cellStyle name="Separador de milhares 5 4 2 3 3 3" xfId="23584"/>
    <cellStyle name="Separador de milhares 5 4 2 3 4" xfId="19357"/>
    <cellStyle name="Separador de milhares 5 4 2 3 4 2" xfId="33750"/>
    <cellStyle name="Separador de milhares 5 4 2 3 4 3" xfId="26072"/>
    <cellStyle name="Separador de milhares 5 4 2 3 5" xfId="21477"/>
    <cellStyle name="Separador de milhares 5 4 2 3 5 2" xfId="29155"/>
    <cellStyle name="Separador de milhares 5 4 2 3 6" xfId="27472"/>
    <cellStyle name="Separador de milhares 5 4 2 3 7" xfId="28287"/>
    <cellStyle name="Separador de milhares 5 4 2 3 8" xfId="20609"/>
    <cellStyle name="Separador de milhares 5 4 2 4" xfId="15347"/>
    <cellStyle name="Separador de milhares 5 4 2 4 2" xfId="17479"/>
    <cellStyle name="Separador de milhares 5 4 2 4 2 2" xfId="31875"/>
    <cellStyle name="Separador de milhares 5 4 2 4 2 3" xfId="24197"/>
    <cellStyle name="Separador de milhares 5 4 2 4 3" xfId="29768"/>
    <cellStyle name="Separador de milhares 5 4 2 4 4" xfId="22090"/>
    <cellStyle name="Separador de milhares 5 4 2 5" xfId="16602"/>
    <cellStyle name="Separador de milhares 5 4 2 5 2" xfId="30999"/>
    <cellStyle name="Separador de milhares 5 4 2 5 3" xfId="23321"/>
    <cellStyle name="Separador de milhares 5 4 2 6" xfId="18730"/>
    <cellStyle name="Separador de milhares 5 4 2 6 2" xfId="33125"/>
    <cellStyle name="Separador de milhares 5 4 2 6 3" xfId="25447"/>
    <cellStyle name="Separador de milhares 5 4 2 7" xfId="21202"/>
    <cellStyle name="Separador de milhares 5 4 2 7 2" xfId="28880"/>
    <cellStyle name="Separador de milhares 5 4 2 8" xfId="27469"/>
    <cellStyle name="Separador de milhares 5 4 2 9" xfId="27316"/>
    <cellStyle name="Separador de milhares 5 4 3" xfId="4199"/>
    <cellStyle name="Separador de milhares 5 4 3 10" xfId="27610"/>
    <cellStyle name="Separador de milhares 5 4 3 11" xfId="19932"/>
    <cellStyle name="Separador de milhares 5 4 3 2" xfId="14908"/>
    <cellStyle name="Separador de milhares 5 4 3 2 2" xfId="16190"/>
    <cellStyle name="Separador de milhares 5 4 3 2 2 2" xfId="18304"/>
    <cellStyle name="Separador de milhares 5 4 3 2 2 2 2" xfId="32700"/>
    <cellStyle name="Separador de milhares 5 4 3 2 2 2 3" xfId="25022"/>
    <cellStyle name="Separador de milhares 5 4 3 2 2 3" xfId="19557"/>
    <cellStyle name="Separador de milhares 5 4 3 2 2 3 2" xfId="33950"/>
    <cellStyle name="Separador de milhares 5 4 3 2 2 3 3" xfId="26272"/>
    <cellStyle name="Separador de milhares 5 4 3 2 2 4" xfId="22915"/>
    <cellStyle name="Separador de milhares 5 4 3 2 2 4 2" xfId="30593"/>
    <cellStyle name="Separador de milhares 5 4 3 2 2 5" xfId="28487"/>
    <cellStyle name="Separador de milhares 5 4 3 2 2 6" xfId="20809"/>
    <cellStyle name="Separador de milhares 5 4 3 2 3" xfId="15549"/>
    <cellStyle name="Separador de milhares 5 4 3 2 3 2" xfId="17679"/>
    <cellStyle name="Separador de milhares 5 4 3 2 3 2 2" xfId="32075"/>
    <cellStyle name="Separador de milhares 5 4 3 2 3 2 3" xfId="24397"/>
    <cellStyle name="Separador de milhares 5 4 3 2 3 3" xfId="29968"/>
    <cellStyle name="Separador de milhares 5 4 3 2 3 4" xfId="22290"/>
    <cellStyle name="Separador de milhares 5 4 3 2 4" xfId="17054"/>
    <cellStyle name="Separador de milhares 5 4 3 2 4 2" xfId="31450"/>
    <cellStyle name="Separador de milhares 5 4 3 2 4 3" xfId="23772"/>
    <cellStyle name="Separador de milhares 5 4 3 2 5" xfId="18932"/>
    <cellStyle name="Separador de milhares 5 4 3 2 5 2" xfId="33325"/>
    <cellStyle name="Separador de milhares 5 4 3 2 5 3" xfId="25647"/>
    <cellStyle name="Separador de milhares 5 4 3 2 6" xfId="21665"/>
    <cellStyle name="Separador de milhares 5 4 3 2 6 2" xfId="29343"/>
    <cellStyle name="Separador de milhares 5 4 3 2 7" xfId="27474"/>
    <cellStyle name="Separador de milhares 5 4 3 2 8" xfId="27862"/>
    <cellStyle name="Separador de milhares 5 4 3 2 9" xfId="20184"/>
    <cellStyle name="Separador de milhares 5 4 3 3" xfId="4369"/>
    <cellStyle name="Separador de milhares 5 4 3 3 2" xfId="15922"/>
    <cellStyle name="Separador de milhares 5 4 3 3 2 2" xfId="18052"/>
    <cellStyle name="Separador de milhares 5 4 3 3 2 2 2" xfId="32448"/>
    <cellStyle name="Separador de milhares 5 4 3 3 2 2 3" xfId="24770"/>
    <cellStyle name="Separador de milhares 5 4 3 3 2 3" xfId="30341"/>
    <cellStyle name="Separador de milhares 5 4 3 3 2 4" xfId="22663"/>
    <cellStyle name="Separador de milhares 5 4 3 3 3" xfId="16813"/>
    <cellStyle name="Separador de milhares 5 4 3 3 3 2" xfId="31210"/>
    <cellStyle name="Separador de milhares 5 4 3 3 3 3" xfId="23532"/>
    <cellStyle name="Separador de milhares 5 4 3 3 4" xfId="19305"/>
    <cellStyle name="Separador de milhares 5 4 3 3 4 2" xfId="33698"/>
    <cellStyle name="Separador de milhares 5 4 3 3 4 3" xfId="26020"/>
    <cellStyle name="Separador de milhares 5 4 3 3 5" xfId="21425"/>
    <cellStyle name="Separador de milhares 5 4 3 3 5 2" xfId="29103"/>
    <cellStyle name="Separador de milhares 5 4 3 3 6" xfId="27475"/>
    <cellStyle name="Separador de milhares 5 4 3 3 7" xfId="28235"/>
    <cellStyle name="Separador de milhares 5 4 3 3 8" xfId="20557"/>
    <cellStyle name="Separador de milhares 5 4 3 4" xfId="15295"/>
    <cellStyle name="Separador de milhares 5 4 3 4 2" xfId="17427"/>
    <cellStyle name="Separador de milhares 5 4 3 4 2 2" xfId="31823"/>
    <cellStyle name="Separador de milhares 5 4 3 4 2 3" xfId="24145"/>
    <cellStyle name="Separador de milhares 5 4 3 4 3" xfId="29716"/>
    <cellStyle name="Separador de milhares 5 4 3 4 4" xfId="22038"/>
    <cellStyle name="Separador de milhares 5 4 3 5" xfId="16680"/>
    <cellStyle name="Separador de milhares 5 4 3 5 2" xfId="31077"/>
    <cellStyle name="Separador de milhares 5 4 3 5 3" xfId="23399"/>
    <cellStyle name="Separador de milhares 5 4 3 6" xfId="18678"/>
    <cellStyle name="Separador de milhares 5 4 3 6 2" xfId="33073"/>
    <cellStyle name="Separador de milhares 5 4 3 6 3" xfId="25395"/>
    <cellStyle name="Separador de milhares 5 4 3 7" xfId="21280"/>
    <cellStyle name="Separador de milhares 5 4 3 7 2" xfId="28958"/>
    <cellStyle name="Separador de milhares 5 4 3 8" xfId="27473"/>
    <cellStyle name="Separador de milhares 5 4 3 9" xfId="27315"/>
    <cellStyle name="Separador de milhares 5 4 4" xfId="4175"/>
    <cellStyle name="Separador de milhares 5 4 4 2" xfId="14884"/>
    <cellStyle name="Separador de milhares 5 4 4 2 2" xfId="16166"/>
    <cellStyle name="Separador de milhares 5 4 4 2 2 2" xfId="18280"/>
    <cellStyle name="Separador de milhares 5 4 4 2 2 2 2" xfId="32676"/>
    <cellStyle name="Separador de milhares 5 4 4 2 2 2 3" xfId="24998"/>
    <cellStyle name="Separador de milhares 5 4 4 2 2 3" xfId="30569"/>
    <cellStyle name="Separador de milhares 5 4 4 2 2 4" xfId="22891"/>
    <cellStyle name="Separador de milhares 5 4 4 2 3" xfId="17030"/>
    <cellStyle name="Separador de milhares 5 4 4 2 3 2" xfId="31426"/>
    <cellStyle name="Separador de milhares 5 4 4 2 3 3" xfId="23748"/>
    <cellStyle name="Separador de milhares 5 4 4 2 4" xfId="19533"/>
    <cellStyle name="Separador de milhares 5 4 4 2 4 2" xfId="33926"/>
    <cellStyle name="Separador de milhares 5 4 4 2 4 3" xfId="26248"/>
    <cellStyle name="Separador de milhares 5 4 4 2 5" xfId="21641"/>
    <cellStyle name="Separador de milhares 5 4 4 2 5 2" xfId="29319"/>
    <cellStyle name="Separador de milhares 5 4 4 2 6" xfId="27477"/>
    <cellStyle name="Separador de milhares 5 4 4 2 7" xfId="28463"/>
    <cellStyle name="Separador de milhares 5 4 4 2 8" xfId="20785"/>
    <cellStyle name="Separador de milhares 5 4 4 3" xfId="15525"/>
    <cellStyle name="Separador de milhares 5 4 4 3 2" xfId="17655"/>
    <cellStyle name="Separador de milhares 5 4 4 3 2 2" xfId="32051"/>
    <cellStyle name="Separador de milhares 5 4 4 3 2 3" xfId="24373"/>
    <cellStyle name="Separador de milhares 5 4 4 3 3" xfId="29944"/>
    <cellStyle name="Separador de milhares 5 4 4 3 4" xfId="22266"/>
    <cellStyle name="Separador de milhares 5 4 4 4" xfId="16656"/>
    <cellStyle name="Separador de milhares 5 4 4 4 2" xfId="31053"/>
    <cellStyle name="Separador de milhares 5 4 4 4 3" xfId="23375"/>
    <cellStyle name="Separador de milhares 5 4 4 5" xfId="18908"/>
    <cellStyle name="Separador de milhares 5 4 4 5 2" xfId="33301"/>
    <cellStyle name="Separador de milhares 5 4 4 5 3" xfId="25623"/>
    <cellStyle name="Separador de milhares 5 4 4 6" xfId="21256"/>
    <cellStyle name="Separador de milhares 5 4 4 6 2" xfId="28934"/>
    <cellStyle name="Separador de milhares 5 4 4 7" xfId="27476"/>
    <cellStyle name="Separador de milhares 5 4 4 8" xfId="27838"/>
    <cellStyle name="Separador de milhares 5 4 4 9" xfId="20160"/>
    <cellStyle name="Separador de milhares 5 4 5" xfId="4345"/>
    <cellStyle name="Separador de milhares 5 4 5 2" xfId="15898"/>
    <cellStyle name="Separador de milhares 5 4 5 2 2" xfId="18028"/>
    <cellStyle name="Separador de milhares 5 4 5 2 2 2" xfId="32424"/>
    <cellStyle name="Separador de milhares 5 4 5 2 2 3" xfId="24746"/>
    <cellStyle name="Separador de milhares 5 4 5 2 3" xfId="30317"/>
    <cellStyle name="Separador de milhares 5 4 5 2 4" xfId="22639"/>
    <cellStyle name="Separador de milhares 5 4 5 3" xfId="16789"/>
    <cellStyle name="Separador de milhares 5 4 5 3 2" xfId="31186"/>
    <cellStyle name="Separador de milhares 5 4 5 3 3" xfId="23508"/>
    <cellStyle name="Separador de milhares 5 4 5 4" xfId="19281"/>
    <cellStyle name="Separador de milhares 5 4 5 4 2" xfId="33674"/>
    <cellStyle name="Separador de milhares 5 4 5 4 3" xfId="25996"/>
    <cellStyle name="Separador de milhares 5 4 5 5" xfId="21401"/>
    <cellStyle name="Separador de milhares 5 4 5 5 2" xfId="29079"/>
    <cellStyle name="Separador de milhares 5 4 5 6" xfId="27478"/>
    <cellStyle name="Separador de milhares 5 4 5 7" xfId="28211"/>
    <cellStyle name="Separador de milhares 5 4 5 8" xfId="20533"/>
    <cellStyle name="Separador de milhares 5 4 6" xfId="15271"/>
    <cellStyle name="Separador de milhares 5 4 6 2" xfId="17403"/>
    <cellStyle name="Separador de milhares 5 4 6 2 2" xfId="31799"/>
    <cellStyle name="Separador de milhares 5 4 6 2 3" xfId="24121"/>
    <cellStyle name="Separador de milhares 5 4 6 3" xfId="29692"/>
    <cellStyle name="Separador de milhares 5 4 6 4" xfId="22014"/>
    <cellStyle name="Separador de milhares 5 4 7" xfId="16550"/>
    <cellStyle name="Separador de milhares 5 4 7 2" xfId="30947"/>
    <cellStyle name="Separador de milhares 5 4 7 3" xfId="23269"/>
    <cellStyle name="Separador de milhares 5 4 8" xfId="18654"/>
    <cellStyle name="Separador de milhares 5 4 8 2" xfId="33049"/>
    <cellStyle name="Separador de milhares 5 4 8 3" xfId="25371"/>
    <cellStyle name="Separador de milhares 5 4 9" xfId="21150"/>
    <cellStyle name="Separador de milhares 5 4 9 2" xfId="28828"/>
    <cellStyle name="Separador de milhares 5 5" xfId="3635"/>
    <cellStyle name="Separador de milhares 5 5 10" xfId="19893"/>
    <cellStyle name="Separador de milhares 5 5 2" xfId="4022"/>
    <cellStyle name="Separador de milhares 5 5 2 10" xfId="27647"/>
    <cellStyle name="Separador de milhares 5 5 2 11" xfId="19969"/>
    <cellStyle name="Separador de milhares 5 5 2 2" xfId="4251"/>
    <cellStyle name="Separador de milhares 5 5 2 2 2" xfId="14949"/>
    <cellStyle name="Separador de milhares 5 5 2 2 2 2" xfId="16231"/>
    <cellStyle name="Separador de milhares 5 5 2 2 2 2 2" xfId="18345"/>
    <cellStyle name="Separador de milhares 5 5 2 2 2 2 2 2" xfId="32741"/>
    <cellStyle name="Separador de milhares 5 5 2 2 2 2 2 3" xfId="25063"/>
    <cellStyle name="Separador de milhares 5 5 2 2 2 2 3" xfId="30634"/>
    <cellStyle name="Separador de milhares 5 5 2 2 2 2 4" xfId="22956"/>
    <cellStyle name="Separador de milhares 5 5 2 2 2 3" xfId="17095"/>
    <cellStyle name="Separador de milhares 5 5 2 2 2 3 2" xfId="31491"/>
    <cellStyle name="Separador de milhares 5 5 2 2 2 3 3" xfId="23813"/>
    <cellStyle name="Separador de milhares 5 5 2 2 2 4" xfId="19598"/>
    <cellStyle name="Separador de milhares 5 5 2 2 2 4 2" xfId="33991"/>
    <cellStyle name="Separador de milhares 5 5 2 2 2 4 3" xfId="26313"/>
    <cellStyle name="Separador de milhares 5 5 2 2 2 5" xfId="21706"/>
    <cellStyle name="Separador de milhares 5 5 2 2 2 5 2" xfId="29384"/>
    <cellStyle name="Separador de milhares 5 5 2 2 2 6" xfId="27481"/>
    <cellStyle name="Separador de milhares 5 5 2 2 2 7" xfId="28528"/>
    <cellStyle name="Separador de milhares 5 5 2 2 2 8" xfId="20850"/>
    <cellStyle name="Separador de milhares 5 5 2 2 3" xfId="15590"/>
    <cellStyle name="Separador de milhares 5 5 2 2 3 2" xfId="17720"/>
    <cellStyle name="Separador de milhares 5 5 2 2 3 2 2" xfId="32116"/>
    <cellStyle name="Separador de milhares 5 5 2 2 3 2 3" xfId="24438"/>
    <cellStyle name="Separador de milhares 5 5 2 2 3 3" xfId="30009"/>
    <cellStyle name="Separador de milhares 5 5 2 2 3 4" xfId="22331"/>
    <cellStyle name="Separador de milhares 5 5 2 2 4" xfId="16717"/>
    <cellStyle name="Separador de milhares 5 5 2 2 4 2" xfId="31114"/>
    <cellStyle name="Separador de milhares 5 5 2 2 4 3" xfId="23436"/>
    <cellStyle name="Separador de milhares 5 5 2 2 5" xfId="18973"/>
    <cellStyle name="Separador de milhares 5 5 2 2 5 2" xfId="33366"/>
    <cellStyle name="Separador de milhares 5 5 2 2 5 3" xfId="25688"/>
    <cellStyle name="Separador de milhares 5 5 2 2 6" xfId="21317"/>
    <cellStyle name="Separador de milhares 5 5 2 2 6 2" xfId="28995"/>
    <cellStyle name="Separador de milhares 5 5 2 2 7" xfId="27480"/>
    <cellStyle name="Separador de milhares 5 5 2 2 8" xfId="27903"/>
    <cellStyle name="Separador de milhares 5 5 2 2 9" xfId="20225"/>
    <cellStyle name="Separador de milhares 5 5 2 3" xfId="4406"/>
    <cellStyle name="Separador de milhares 5 5 2 3 2" xfId="15959"/>
    <cellStyle name="Separador de milhares 5 5 2 3 2 2" xfId="18089"/>
    <cellStyle name="Separador de milhares 5 5 2 3 2 2 2" xfId="32485"/>
    <cellStyle name="Separador de milhares 5 5 2 3 2 2 3" xfId="24807"/>
    <cellStyle name="Separador de milhares 5 5 2 3 2 3" xfId="30378"/>
    <cellStyle name="Separador de milhares 5 5 2 3 2 4" xfId="22700"/>
    <cellStyle name="Separador de milhares 5 5 2 3 3" xfId="16850"/>
    <cellStyle name="Separador de milhares 5 5 2 3 3 2" xfId="31247"/>
    <cellStyle name="Separador de milhares 5 5 2 3 3 3" xfId="23569"/>
    <cellStyle name="Separador de milhares 5 5 2 3 4" xfId="19342"/>
    <cellStyle name="Separador de milhares 5 5 2 3 4 2" xfId="33735"/>
    <cellStyle name="Separador de milhares 5 5 2 3 4 3" xfId="26057"/>
    <cellStyle name="Separador de milhares 5 5 2 3 5" xfId="21462"/>
    <cellStyle name="Separador de milhares 5 5 2 3 5 2" xfId="29140"/>
    <cellStyle name="Separador de milhares 5 5 2 3 6" xfId="27482"/>
    <cellStyle name="Separador de milhares 5 5 2 3 7" xfId="28272"/>
    <cellStyle name="Separador de milhares 5 5 2 3 8" xfId="20594"/>
    <cellStyle name="Separador de milhares 5 5 2 4" xfId="15332"/>
    <cellStyle name="Separador de milhares 5 5 2 4 2" xfId="17464"/>
    <cellStyle name="Separador de milhares 5 5 2 4 2 2" xfId="31860"/>
    <cellStyle name="Separador de milhares 5 5 2 4 2 3" xfId="24182"/>
    <cellStyle name="Separador de milhares 5 5 2 4 3" xfId="29753"/>
    <cellStyle name="Separador de milhares 5 5 2 4 4" xfId="22075"/>
    <cellStyle name="Separador de milhares 5 5 2 5" xfId="16587"/>
    <cellStyle name="Separador de milhares 5 5 2 5 2" xfId="30984"/>
    <cellStyle name="Separador de milhares 5 5 2 5 3" xfId="23306"/>
    <cellStyle name="Separador de milhares 5 5 2 6" xfId="18715"/>
    <cellStyle name="Separador de milhares 5 5 2 6 2" xfId="33110"/>
    <cellStyle name="Separador de milhares 5 5 2 6 3" xfId="25432"/>
    <cellStyle name="Separador de milhares 5 5 2 7" xfId="21187"/>
    <cellStyle name="Separador de milhares 5 5 2 7 2" xfId="28865"/>
    <cellStyle name="Separador de milhares 5 5 2 8" xfId="27479"/>
    <cellStyle name="Separador de milhares 5 5 2 9" xfId="27313"/>
    <cellStyle name="Separador de milhares 5 5 3" xfId="4223"/>
    <cellStyle name="Separador de milhares 5 5 4" xfId="4160"/>
    <cellStyle name="Separador de milhares 5 5 4 2" xfId="14869"/>
    <cellStyle name="Separador de milhares 5 5 4 2 2" xfId="16151"/>
    <cellStyle name="Separador de milhares 5 5 4 2 2 2" xfId="18265"/>
    <cellStyle name="Separador de milhares 5 5 4 2 2 2 2" xfId="32661"/>
    <cellStyle name="Separador de milhares 5 5 4 2 2 2 3" xfId="24983"/>
    <cellStyle name="Separador de milhares 5 5 4 2 2 3" xfId="30554"/>
    <cellStyle name="Separador de milhares 5 5 4 2 2 4" xfId="22876"/>
    <cellStyle name="Separador de milhares 5 5 4 2 3" xfId="17015"/>
    <cellStyle name="Separador de milhares 5 5 4 2 3 2" xfId="31411"/>
    <cellStyle name="Separador de milhares 5 5 4 2 3 3" xfId="23733"/>
    <cellStyle name="Separador de milhares 5 5 4 2 4" xfId="19518"/>
    <cellStyle name="Separador de milhares 5 5 4 2 4 2" xfId="33911"/>
    <cellStyle name="Separador de milhares 5 5 4 2 4 3" xfId="26233"/>
    <cellStyle name="Separador de milhares 5 5 4 2 5" xfId="21626"/>
    <cellStyle name="Separador de milhares 5 5 4 2 5 2" xfId="29304"/>
    <cellStyle name="Separador de milhares 5 5 4 2 6" xfId="27484"/>
    <cellStyle name="Separador de milhares 5 5 4 2 7" xfId="28448"/>
    <cellStyle name="Separador de milhares 5 5 4 2 8" xfId="20770"/>
    <cellStyle name="Separador de milhares 5 5 4 3" xfId="15510"/>
    <cellStyle name="Separador de milhares 5 5 4 3 2" xfId="17640"/>
    <cellStyle name="Separador de milhares 5 5 4 3 2 2" xfId="32036"/>
    <cellStyle name="Separador de milhares 5 5 4 3 2 3" xfId="24358"/>
    <cellStyle name="Separador de milhares 5 5 4 3 3" xfId="29929"/>
    <cellStyle name="Separador de milhares 5 5 4 3 4" xfId="22251"/>
    <cellStyle name="Separador de milhares 5 5 4 4" xfId="16641"/>
    <cellStyle name="Separador de milhares 5 5 4 4 2" xfId="31038"/>
    <cellStyle name="Separador de milhares 5 5 4 4 3" xfId="23360"/>
    <cellStyle name="Separador de milhares 5 5 4 5" xfId="18893"/>
    <cellStyle name="Separador de milhares 5 5 4 5 2" xfId="33286"/>
    <cellStyle name="Separador de milhares 5 5 4 5 3" xfId="25608"/>
    <cellStyle name="Separador de milhares 5 5 4 6" xfId="21241"/>
    <cellStyle name="Separador de milhares 5 5 4 6 2" xfId="28919"/>
    <cellStyle name="Separador de milhares 5 5 4 7" xfId="27483"/>
    <cellStyle name="Separador de milhares 5 5 4 8" xfId="27823"/>
    <cellStyle name="Separador de milhares 5 5 4 9" xfId="20145"/>
    <cellStyle name="Separador de milhares 5 5 5" xfId="4330"/>
    <cellStyle name="Separador de milhares 5 5 5 2" xfId="15883"/>
    <cellStyle name="Separador de milhares 5 5 5 2 2" xfId="18013"/>
    <cellStyle name="Separador de milhares 5 5 5 2 2 2" xfId="32409"/>
    <cellStyle name="Separador de milhares 5 5 5 2 2 3" xfId="24731"/>
    <cellStyle name="Separador de milhares 5 5 5 2 3" xfId="30302"/>
    <cellStyle name="Separador de milhares 5 5 5 2 4" xfId="22624"/>
    <cellStyle name="Separador de milhares 5 5 5 3" xfId="16774"/>
    <cellStyle name="Separador de milhares 5 5 5 3 2" xfId="31171"/>
    <cellStyle name="Separador de milhares 5 5 5 3 3" xfId="23493"/>
    <cellStyle name="Separador de milhares 5 5 5 4" xfId="19266"/>
    <cellStyle name="Separador de milhares 5 5 5 4 2" xfId="33659"/>
    <cellStyle name="Separador de milhares 5 5 5 4 3" xfId="25981"/>
    <cellStyle name="Separador de milhares 5 5 5 5" xfId="21386"/>
    <cellStyle name="Separador de milhares 5 5 5 5 2" xfId="29064"/>
    <cellStyle name="Separador de milhares 5 5 5 6" xfId="27485"/>
    <cellStyle name="Separador de milhares 5 5 5 7" xfId="28196"/>
    <cellStyle name="Separador de milhares 5 5 5 8" xfId="20518"/>
    <cellStyle name="Separador de milhares 5 5 6" xfId="15256"/>
    <cellStyle name="Separador de milhares 5 5 6 2" xfId="17388"/>
    <cellStyle name="Separador de milhares 5 5 6 2 2" xfId="31784"/>
    <cellStyle name="Separador de milhares 5 5 6 2 3" xfId="24106"/>
    <cellStyle name="Separador de milhares 5 5 6 3" xfId="29677"/>
    <cellStyle name="Separador de milhares 5 5 6 4" xfId="21999"/>
    <cellStyle name="Separador de milhares 5 5 7" xfId="18639"/>
    <cellStyle name="Separador de milhares 5 5 7 2" xfId="33034"/>
    <cellStyle name="Separador de milhares 5 5 7 3" xfId="25356"/>
    <cellStyle name="Separador de milhares 5 5 8" xfId="27314"/>
    <cellStyle name="Separador de milhares 5 5 9" xfId="27571"/>
    <cellStyle name="Separador de milhares 5 6" xfId="4003"/>
    <cellStyle name="Separador de milhares 5 6 10" xfId="27640"/>
    <cellStyle name="Separador de milhares 5 6 11" xfId="19962"/>
    <cellStyle name="Separador de milhares 5 6 2" xfId="4244"/>
    <cellStyle name="Separador de milhares 5 6 2 2" xfId="14942"/>
    <cellStyle name="Separador de milhares 5 6 2 2 2" xfId="16224"/>
    <cellStyle name="Separador de milhares 5 6 2 2 2 2" xfId="18338"/>
    <cellStyle name="Separador de milhares 5 6 2 2 2 2 2" xfId="32734"/>
    <cellStyle name="Separador de milhares 5 6 2 2 2 2 3" xfId="25056"/>
    <cellStyle name="Separador de milhares 5 6 2 2 2 3" xfId="30627"/>
    <cellStyle name="Separador de milhares 5 6 2 2 2 4" xfId="22949"/>
    <cellStyle name="Separador de milhares 5 6 2 2 3" xfId="17088"/>
    <cellStyle name="Separador de milhares 5 6 2 2 3 2" xfId="31484"/>
    <cellStyle name="Separador de milhares 5 6 2 2 3 3" xfId="23806"/>
    <cellStyle name="Separador de milhares 5 6 2 2 4" xfId="19591"/>
    <cellStyle name="Separador de milhares 5 6 2 2 4 2" xfId="33984"/>
    <cellStyle name="Separador de milhares 5 6 2 2 4 3" xfId="26306"/>
    <cellStyle name="Separador de milhares 5 6 2 2 5" xfId="21699"/>
    <cellStyle name="Separador de milhares 5 6 2 2 5 2" xfId="29377"/>
    <cellStyle name="Separador de milhares 5 6 2 2 6" xfId="27488"/>
    <cellStyle name="Separador de milhares 5 6 2 2 7" xfId="28521"/>
    <cellStyle name="Separador de milhares 5 6 2 2 8" xfId="20843"/>
    <cellStyle name="Separador de milhares 5 6 2 3" xfId="15583"/>
    <cellStyle name="Separador de milhares 5 6 2 3 2" xfId="17713"/>
    <cellStyle name="Separador de milhares 5 6 2 3 2 2" xfId="32109"/>
    <cellStyle name="Separador de milhares 5 6 2 3 2 3" xfId="24431"/>
    <cellStyle name="Separador de milhares 5 6 2 3 3" xfId="30002"/>
    <cellStyle name="Separador de milhares 5 6 2 3 4" xfId="22324"/>
    <cellStyle name="Separador de milhares 5 6 2 4" xfId="16710"/>
    <cellStyle name="Separador de milhares 5 6 2 4 2" xfId="31107"/>
    <cellStyle name="Separador de milhares 5 6 2 4 3" xfId="23429"/>
    <cellStyle name="Separador de milhares 5 6 2 5" xfId="18966"/>
    <cellStyle name="Separador de milhares 5 6 2 5 2" xfId="33359"/>
    <cellStyle name="Separador de milhares 5 6 2 5 3" xfId="25681"/>
    <cellStyle name="Separador de milhares 5 6 2 6" xfId="21310"/>
    <cellStyle name="Separador de milhares 5 6 2 6 2" xfId="28988"/>
    <cellStyle name="Separador de milhares 5 6 2 7" xfId="27487"/>
    <cellStyle name="Separador de milhares 5 6 2 8" xfId="27896"/>
    <cellStyle name="Separador de milhares 5 6 2 9" xfId="20218"/>
    <cellStyle name="Separador de milhares 5 6 3" xfId="4399"/>
    <cellStyle name="Separador de milhares 5 6 3 2" xfId="15952"/>
    <cellStyle name="Separador de milhares 5 6 3 2 2" xfId="18082"/>
    <cellStyle name="Separador de milhares 5 6 3 2 2 2" xfId="32478"/>
    <cellStyle name="Separador de milhares 5 6 3 2 2 3" xfId="24800"/>
    <cellStyle name="Separador de milhares 5 6 3 2 3" xfId="30371"/>
    <cellStyle name="Separador de milhares 5 6 3 2 4" xfId="22693"/>
    <cellStyle name="Separador de milhares 5 6 3 3" xfId="16843"/>
    <cellStyle name="Separador de milhares 5 6 3 3 2" xfId="31240"/>
    <cellStyle name="Separador de milhares 5 6 3 3 3" xfId="23562"/>
    <cellStyle name="Separador de milhares 5 6 3 4" xfId="19335"/>
    <cellStyle name="Separador de milhares 5 6 3 4 2" xfId="33728"/>
    <cellStyle name="Separador de milhares 5 6 3 4 3" xfId="26050"/>
    <cellStyle name="Separador de milhares 5 6 3 5" xfId="21455"/>
    <cellStyle name="Separador de milhares 5 6 3 5 2" xfId="29133"/>
    <cellStyle name="Separador de milhares 5 6 3 6" xfId="27489"/>
    <cellStyle name="Separador de milhares 5 6 3 7" xfId="28265"/>
    <cellStyle name="Separador de milhares 5 6 3 8" xfId="20587"/>
    <cellStyle name="Separador de milhares 5 6 4" xfId="15325"/>
    <cellStyle name="Separador de milhares 5 6 4 2" xfId="17457"/>
    <cellStyle name="Separador de milhares 5 6 4 2 2" xfId="31853"/>
    <cellStyle name="Separador de milhares 5 6 4 2 3" xfId="24175"/>
    <cellStyle name="Separador de milhares 5 6 4 3" xfId="29746"/>
    <cellStyle name="Separador de milhares 5 6 4 4" xfId="22068"/>
    <cellStyle name="Separador de milhares 5 6 5" xfId="16580"/>
    <cellStyle name="Separador de milhares 5 6 5 2" xfId="30977"/>
    <cellStyle name="Separador de milhares 5 6 5 3" xfId="23299"/>
    <cellStyle name="Separador de milhares 5 6 6" xfId="18708"/>
    <cellStyle name="Separador de milhares 5 6 6 2" xfId="33103"/>
    <cellStyle name="Separador de milhares 5 6 6 3" xfId="25425"/>
    <cellStyle name="Separador de milhares 5 6 7" xfId="21180"/>
    <cellStyle name="Separador de milhares 5 6 7 2" xfId="28858"/>
    <cellStyle name="Separador de milhares 5 6 8" xfId="27486"/>
    <cellStyle name="Separador de milhares 5 6 9" xfId="27312"/>
    <cellStyle name="Separador de milhares 5 7" xfId="4184"/>
    <cellStyle name="Separador de milhares 5 7 10" xfId="27595"/>
    <cellStyle name="Separador de milhares 5 7 11" xfId="19917"/>
    <cellStyle name="Separador de milhares 5 7 2" xfId="14893"/>
    <cellStyle name="Separador de milhares 5 7 2 2" xfId="16175"/>
    <cellStyle name="Separador de milhares 5 7 2 2 2" xfId="18289"/>
    <cellStyle name="Separador de milhares 5 7 2 2 2 2" xfId="32685"/>
    <cellStyle name="Separador de milhares 5 7 2 2 2 3" xfId="25007"/>
    <cellStyle name="Separador de milhares 5 7 2 2 3" xfId="19542"/>
    <cellStyle name="Separador de milhares 5 7 2 2 3 2" xfId="33935"/>
    <cellStyle name="Separador de milhares 5 7 2 2 3 3" xfId="26257"/>
    <cellStyle name="Separador de milhares 5 7 2 2 4" xfId="22900"/>
    <cellStyle name="Separador de milhares 5 7 2 2 4 2" xfId="30578"/>
    <cellStyle name="Separador de milhares 5 7 2 2 5" xfId="28472"/>
    <cellStyle name="Separador de milhares 5 7 2 2 6" xfId="20794"/>
    <cellStyle name="Separador de milhares 5 7 2 3" xfId="15534"/>
    <cellStyle name="Separador de milhares 5 7 2 3 2" xfId="17664"/>
    <cellStyle name="Separador de milhares 5 7 2 3 2 2" xfId="32060"/>
    <cellStyle name="Separador de milhares 5 7 2 3 2 3" xfId="24382"/>
    <cellStyle name="Separador de milhares 5 7 2 3 3" xfId="29953"/>
    <cellStyle name="Separador de milhares 5 7 2 3 4" xfId="22275"/>
    <cellStyle name="Separador de milhares 5 7 2 4" xfId="17039"/>
    <cellStyle name="Separador de milhares 5 7 2 4 2" xfId="31435"/>
    <cellStyle name="Separador de milhares 5 7 2 4 3" xfId="23757"/>
    <cellStyle name="Separador de milhares 5 7 2 5" xfId="18917"/>
    <cellStyle name="Separador de milhares 5 7 2 5 2" xfId="33310"/>
    <cellStyle name="Separador de milhares 5 7 2 5 3" xfId="25632"/>
    <cellStyle name="Separador de milhares 5 7 2 6" xfId="21650"/>
    <cellStyle name="Separador de milhares 5 7 2 6 2" xfId="29328"/>
    <cellStyle name="Separador de milhares 5 7 2 7" xfId="27491"/>
    <cellStyle name="Separador de milhares 5 7 2 8" xfId="27847"/>
    <cellStyle name="Separador de milhares 5 7 2 9" xfId="20169"/>
    <cellStyle name="Separador de milhares 5 7 3" xfId="4354"/>
    <cellStyle name="Separador de milhares 5 7 3 2" xfId="15907"/>
    <cellStyle name="Separador de milhares 5 7 3 2 2" xfId="18037"/>
    <cellStyle name="Separador de milhares 5 7 3 2 2 2" xfId="32433"/>
    <cellStyle name="Separador de milhares 5 7 3 2 2 3" xfId="24755"/>
    <cellStyle name="Separador de milhares 5 7 3 2 3" xfId="30326"/>
    <cellStyle name="Separador de milhares 5 7 3 2 4" xfId="22648"/>
    <cellStyle name="Separador de milhares 5 7 3 3" xfId="16798"/>
    <cellStyle name="Separador de milhares 5 7 3 3 2" xfId="31195"/>
    <cellStyle name="Separador de milhares 5 7 3 3 3" xfId="23517"/>
    <cellStyle name="Separador de milhares 5 7 3 4" xfId="19290"/>
    <cellStyle name="Separador de milhares 5 7 3 4 2" xfId="33683"/>
    <cellStyle name="Separador de milhares 5 7 3 4 3" xfId="26005"/>
    <cellStyle name="Separador de milhares 5 7 3 5" xfId="21410"/>
    <cellStyle name="Separador de milhares 5 7 3 5 2" xfId="29088"/>
    <cellStyle name="Separador de milhares 5 7 3 6" xfId="27492"/>
    <cellStyle name="Separador de milhares 5 7 3 7" xfId="28220"/>
    <cellStyle name="Separador de milhares 5 7 3 8" xfId="20542"/>
    <cellStyle name="Separador de milhares 5 7 4" xfId="15280"/>
    <cellStyle name="Separador de milhares 5 7 4 2" xfId="17412"/>
    <cellStyle name="Separador de milhares 5 7 4 2 2" xfId="31808"/>
    <cellStyle name="Separador de milhares 5 7 4 2 3" xfId="24130"/>
    <cellStyle name="Separador de milhares 5 7 4 3" xfId="29701"/>
    <cellStyle name="Separador de milhares 5 7 4 4" xfId="22023"/>
    <cellStyle name="Separador de milhares 5 7 5" xfId="16665"/>
    <cellStyle name="Separador de milhares 5 7 5 2" xfId="31062"/>
    <cellStyle name="Separador de milhares 5 7 5 3" xfId="23384"/>
    <cellStyle name="Separador de milhares 5 7 6" xfId="18663"/>
    <cellStyle name="Separador de milhares 5 7 6 2" xfId="33058"/>
    <cellStyle name="Separador de milhares 5 7 6 3" xfId="25380"/>
    <cellStyle name="Separador de milhares 5 7 7" xfId="21265"/>
    <cellStyle name="Separador de milhares 5 7 7 2" xfId="28943"/>
    <cellStyle name="Separador de milhares 5 7 8" xfId="27490"/>
    <cellStyle name="Separador de milhares 5 7 9" xfId="27311"/>
    <cellStyle name="Separador de milhares 5 8" xfId="4153"/>
    <cellStyle name="Separador de milhares 5 8 2" xfId="15058"/>
    <cellStyle name="Separador de milhares 5 8 2 2" xfId="16339"/>
    <cellStyle name="Separador de milhares 5 8 2 2 2" xfId="18453"/>
    <cellStyle name="Separador de milhares 5 8 2 2 2 2" xfId="32849"/>
    <cellStyle name="Separador de milhares 5 8 2 2 2 3" xfId="25171"/>
    <cellStyle name="Separador de milhares 5 8 2 2 3" xfId="19706"/>
    <cellStyle name="Separador de milhares 5 8 2 2 3 2" xfId="34099"/>
    <cellStyle name="Separador de milhares 5 8 2 2 3 3" xfId="26421"/>
    <cellStyle name="Separador de milhares 5 8 2 2 4" xfId="23064"/>
    <cellStyle name="Separador de milhares 5 8 2 2 4 2" xfId="30742"/>
    <cellStyle name="Separador de milhares 5 8 2 2 5" xfId="28636"/>
    <cellStyle name="Separador de milhares 5 8 2 2 6" xfId="20958"/>
    <cellStyle name="Separador de milhares 5 8 2 3" xfId="15698"/>
    <cellStyle name="Separador de milhares 5 8 2 3 2" xfId="17828"/>
    <cellStyle name="Separador de milhares 5 8 2 3 2 2" xfId="32224"/>
    <cellStyle name="Separador de milhares 5 8 2 3 2 3" xfId="24546"/>
    <cellStyle name="Separador de milhares 5 8 2 3 3" xfId="30117"/>
    <cellStyle name="Separador de milhares 5 8 2 3 4" xfId="22439"/>
    <cellStyle name="Separador de milhares 5 8 2 4" xfId="17203"/>
    <cellStyle name="Separador de milhares 5 8 2 4 2" xfId="31599"/>
    <cellStyle name="Separador de milhares 5 8 2 4 3" xfId="23921"/>
    <cellStyle name="Separador de milhares 5 8 2 5" xfId="19081"/>
    <cellStyle name="Separador de milhares 5 8 2 5 2" xfId="33474"/>
    <cellStyle name="Separador de milhares 5 8 2 5 3" xfId="25796"/>
    <cellStyle name="Separador de milhares 5 8 2 6" xfId="21814"/>
    <cellStyle name="Separador de milhares 5 8 2 6 2" xfId="29492"/>
    <cellStyle name="Separador de milhares 5 8 2 7" xfId="27494"/>
    <cellStyle name="Separador de milhares 5 8 2 8" xfId="28011"/>
    <cellStyle name="Separador de milhares 5 8 2 9" xfId="20333"/>
    <cellStyle name="Separador de milhares 5 8 3" xfId="6573"/>
    <cellStyle name="Separador de milhares 5 8 4" xfId="16634"/>
    <cellStyle name="Separador de milhares 5 8 4 2" xfId="31031"/>
    <cellStyle name="Separador de milhares 5 8 4 3" xfId="23353"/>
    <cellStyle name="Separador de milhares 5 8 5" xfId="21234"/>
    <cellStyle name="Separador de milhares 5 8 5 2" xfId="28912"/>
    <cellStyle name="Separador de milhares 5 8 6" xfId="27493"/>
    <cellStyle name="Separador de milhares 5 9" xfId="14863"/>
    <cellStyle name="Separador de milhares 5 9 2" xfId="16145"/>
    <cellStyle name="Separador de milhares 5 9 2 2" xfId="18259"/>
    <cellStyle name="Separador de milhares 5 9 2 2 2" xfId="32655"/>
    <cellStyle name="Separador de milhares 5 9 2 2 3" xfId="24977"/>
    <cellStyle name="Separador de milhares 5 9 2 3" xfId="19512"/>
    <cellStyle name="Separador de milhares 5 9 2 3 2" xfId="33905"/>
    <cellStyle name="Separador de milhares 5 9 2 3 3" xfId="26227"/>
    <cellStyle name="Separador de milhares 5 9 2 4" xfId="22870"/>
    <cellStyle name="Separador de milhares 5 9 2 4 2" xfId="30548"/>
    <cellStyle name="Separador de milhares 5 9 2 5" xfId="28442"/>
    <cellStyle name="Separador de milhares 5 9 2 6" xfId="20764"/>
    <cellStyle name="Separador de milhares 5 9 3" xfId="15504"/>
    <cellStyle name="Separador de milhares 5 9 3 2" xfId="17634"/>
    <cellStyle name="Separador de milhares 5 9 3 2 2" xfId="32030"/>
    <cellStyle name="Separador de milhares 5 9 3 2 3" xfId="24352"/>
    <cellStyle name="Separador de milhares 5 9 3 3" xfId="29923"/>
    <cellStyle name="Separador de milhares 5 9 3 4" xfId="22245"/>
    <cellStyle name="Separador de milhares 5 9 4" xfId="17009"/>
    <cellStyle name="Separador de milhares 5 9 4 2" xfId="31405"/>
    <cellStyle name="Separador de milhares 5 9 4 3" xfId="23727"/>
    <cellStyle name="Separador de milhares 5 9 5" xfId="18887"/>
    <cellStyle name="Separador de milhares 5 9 5 2" xfId="33280"/>
    <cellStyle name="Separador de milhares 5 9 5 3" xfId="25602"/>
    <cellStyle name="Separador de milhares 5 9 6" xfId="21620"/>
    <cellStyle name="Separador de milhares 5 9 6 2" xfId="29298"/>
    <cellStyle name="Separador de milhares 5 9 7" xfId="27495"/>
    <cellStyle name="Separador de milhares 5 9 8" xfId="27817"/>
    <cellStyle name="Separador de milhares 5 9 9" xfId="20139"/>
    <cellStyle name="Separador de milhares 6" xfId="1839"/>
    <cellStyle name="Separador de milhares 6 10" xfId="15251"/>
    <cellStyle name="Separador de milhares 6 10 2" xfId="17383"/>
    <cellStyle name="Separador de milhares 6 10 2 2" xfId="31779"/>
    <cellStyle name="Separador de milhares 6 10 2 3" xfId="24101"/>
    <cellStyle name="Separador de milhares 6 10 3" xfId="29672"/>
    <cellStyle name="Separador de milhares 6 10 4" xfId="21994"/>
    <cellStyle name="Separador de milhares 6 11" xfId="16544"/>
    <cellStyle name="Separador de milhares 6 11 2" xfId="30941"/>
    <cellStyle name="Separador de milhares 6 11 3" xfId="23263"/>
    <cellStyle name="Separador de milhares 6 12" xfId="18634"/>
    <cellStyle name="Separador de milhares 6 12 2" xfId="33029"/>
    <cellStyle name="Separador de milhares 6 12 3" xfId="25351"/>
    <cellStyle name="Separador de milhares 6 13" xfId="21144"/>
    <cellStyle name="Separador de milhares 6 13 2" xfId="28822"/>
    <cellStyle name="Separador de milhares 6 14" xfId="27496"/>
    <cellStyle name="Separador de milhares 6 15" xfId="27310"/>
    <cellStyle name="Separador de milhares 6 16" xfId="27566"/>
    <cellStyle name="Separador de milhares 6 17" xfId="19888"/>
    <cellStyle name="Separador de milhares 6 2" xfId="1847"/>
    <cellStyle name="Separador de milhares 6 2 10" xfId="18656"/>
    <cellStyle name="Separador de milhares 6 2 10 2" xfId="33051"/>
    <cellStyle name="Separador de milhares 6 2 10 3" xfId="25373"/>
    <cellStyle name="Separador de milhares 6 2 11" xfId="21152"/>
    <cellStyle name="Separador de milhares 6 2 11 2" xfId="28830"/>
    <cellStyle name="Separador de milhares 6 2 12" xfId="27497"/>
    <cellStyle name="Separador de milhares 6 2 13" xfId="27309"/>
    <cellStyle name="Separador de milhares 6 2 14" xfId="27588"/>
    <cellStyle name="Separador de milhares 6 2 15" xfId="19910"/>
    <cellStyle name="Separador de milhares 6 2 2" xfId="2132"/>
    <cellStyle name="Separador de milhares 6 2 2 2" xfId="14151"/>
    <cellStyle name="Separador de milhares 6 2 2 3" xfId="8673"/>
    <cellStyle name="Separador de milhares 6 2 3" xfId="4039"/>
    <cellStyle name="Separador de milhares 6 2 3 10" xfId="27664"/>
    <cellStyle name="Separador de milhares 6 2 3 11" xfId="19986"/>
    <cellStyle name="Separador de milhares 6 2 3 2" xfId="4268"/>
    <cellStyle name="Separador de milhares 6 2 3 2 2" xfId="14966"/>
    <cellStyle name="Separador de milhares 6 2 3 2 2 2" xfId="16248"/>
    <cellStyle name="Separador de milhares 6 2 3 2 2 2 2" xfId="18362"/>
    <cellStyle name="Separador de milhares 6 2 3 2 2 2 2 2" xfId="32758"/>
    <cellStyle name="Separador de milhares 6 2 3 2 2 2 2 3" xfId="25080"/>
    <cellStyle name="Separador de milhares 6 2 3 2 2 2 3" xfId="30651"/>
    <cellStyle name="Separador de milhares 6 2 3 2 2 2 4" xfId="22973"/>
    <cellStyle name="Separador de milhares 6 2 3 2 2 3" xfId="17112"/>
    <cellStyle name="Separador de milhares 6 2 3 2 2 3 2" xfId="31508"/>
    <cellStyle name="Separador de milhares 6 2 3 2 2 3 3" xfId="23830"/>
    <cellStyle name="Separador de milhares 6 2 3 2 2 4" xfId="19615"/>
    <cellStyle name="Separador de milhares 6 2 3 2 2 4 2" xfId="34008"/>
    <cellStyle name="Separador de milhares 6 2 3 2 2 4 3" xfId="26330"/>
    <cellStyle name="Separador de milhares 6 2 3 2 2 5" xfId="21723"/>
    <cellStyle name="Separador de milhares 6 2 3 2 2 5 2" xfId="29401"/>
    <cellStyle name="Separador de milhares 6 2 3 2 2 6" xfId="27500"/>
    <cellStyle name="Separador de milhares 6 2 3 2 2 7" xfId="28545"/>
    <cellStyle name="Separador de milhares 6 2 3 2 2 8" xfId="20867"/>
    <cellStyle name="Separador de milhares 6 2 3 2 3" xfId="15607"/>
    <cellStyle name="Separador de milhares 6 2 3 2 3 2" xfId="17737"/>
    <cellStyle name="Separador de milhares 6 2 3 2 3 2 2" xfId="32133"/>
    <cellStyle name="Separador de milhares 6 2 3 2 3 2 3" xfId="24455"/>
    <cellStyle name="Separador de milhares 6 2 3 2 3 3" xfId="30026"/>
    <cellStyle name="Separador de milhares 6 2 3 2 3 4" xfId="22348"/>
    <cellStyle name="Separador de milhares 6 2 3 2 4" xfId="16734"/>
    <cellStyle name="Separador de milhares 6 2 3 2 4 2" xfId="31131"/>
    <cellStyle name="Separador de milhares 6 2 3 2 4 3" xfId="23453"/>
    <cellStyle name="Separador de milhares 6 2 3 2 5" xfId="18990"/>
    <cellStyle name="Separador de milhares 6 2 3 2 5 2" xfId="33383"/>
    <cellStyle name="Separador de milhares 6 2 3 2 5 3" xfId="25705"/>
    <cellStyle name="Separador de milhares 6 2 3 2 6" xfId="21334"/>
    <cellStyle name="Separador de milhares 6 2 3 2 6 2" xfId="29012"/>
    <cellStyle name="Separador de milhares 6 2 3 2 7" xfId="27499"/>
    <cellStyle name="Separador de milhares 6 2 3 2 8" xfId="27920"/>
    <cellStyle name="Separador de milhares 6 2 3 2 9" xfId="20242"/>
    <cellStyle name="Separador de milhares 6 2 3 3" xfId="4423"/>
    <cellStyle name="Separador de milhares 6 2 3 3 2" xfId="15976"/>
    <cellStyle name="Separador de milhares 6 2 3 3 2 2" xfId="18106"/>
    <cellStyle name="Separador de milhares 6 2 3 3 2 2 2" xfId="32502"/>
    <cellStyle name="Separador de milhares 6 2 3 3 2 2 3" xfId="24824"/>
    <cellStyle name="Separador de milhares 6 2 3 3 2 3" xfId="30395"/>
    <cellStyle name="Separador de milhares 6 2 3 3 2 4" xfId="22717"/>
    <cellStyle name="Separador de milhares 6 2 3 3 3" xfId="16867"/>
    <cellStyle name="Separador de milhares 6 2 3 3 3 2" xfId="31264"/>
    <cellStyle name="Separador de milhares 6 2 3 3 3 3" xfId="23586"/>
    <cellStyle name="Separador de milhares 6 2 3 3 4" xfId="19359"/>
    <cellStyle name="Separador de milhares 6 2 3 3 4 2" xfId="33752"/>
    <cellStyle name="Separador de milhares 6 2 3 3 4 3" xfId="26074"/>
    <cellStyle name="Separador de milhares 6 2 3 3 5" xfId="21479"/>
    <cellStyle name="Separador de milhares 6 2 3 3 5 2" xfId="29157"/>
    <cellStyle name="Separador de milhares 6 2 3 3 6" xfId="27501"/>
    <cellStyle name="Separador de milhares 6 2 3 3 7" xfId="28289"/>
    <cellStyle name="Separador de milhares 6 2 3 3 8" xfId="20611"/>
    <cellStyle name="Separador de milhares 6 2 3 4" xfId="15349"/>
    <cellStyle name="Separador de milhares 6 2 3 4 2" xfId="17481"/>
    <cellStyle name="Separador de milhares 6 2 3 4 2 2" xfId="31877"/>
    <cellStyle name="Separador de milhares 6 2 3 4 2 3" xfId="24199"/>
    <cellStyle name="Separador de milhares 6 2 3 4 3" xfId="29770"/>
    <cellStyle name="Separador de milhares 6 2 3 4 4" xfId="22092"/>
    <cellStyle name="Separador de milhares 6 2 3 5" xfId="16604"/>
    <cellStyle name="Separador de milhares 6 2 3 5 2" xfId="31001"/>
    <cellStyle name="Separador de milhares 6 2 3 5 3" xfId="23323"/>
    <cellStyle name="Separador de milhares 6 2 3 6" xfId="18732"/>
    <cellStyle name="Separador de milhares 6 2 3 6 2" xfId="33127"/>
    <cellStyle name="Separador de milhares 6 2 3 6 3" xfId="25449"/>
    <cellStyle name="Separador de milhares 6 2 3 7" xfId="21204"/>
    <cellStyle name="Separador de milhares 6 2 3 7 2" xfId="28882"/>
    <cellStyle name="Separador de milhares 6 2 3 8" xfId="27498"/>
    <cellStyle name="Separador de milhares 6 2 3 9" xfId="27308"/>
    <cellStyle name="Separador de milhares 6 2 4" xfId="4201"/>
    <cellStyle name="Separador de milhares 6 2 4 10" xfId="27612"/>
    <cellStyle name="Separador de milhares 6 2 4 11" xfId="19934"/>
    <cellStyle name="Separador de milhares 6 2 4 2" xfId="14910"/>
    <cellStyle name="Separador de milhares 6 2 4 2 2" xfId="16192"/>
    <cellStyle name="Separador de milhares 6 2 4 2 2 2" xfId="18306"/>
    <cellStyle name="Separador de milhares 6 2 4 2 2 2 2" xfId="32702"/>
    <cellStyle name="Separador de milhares 6 2 4 2 2 2 3" xfId="25024"/>
    <cellStyle name="Separador de milhares 6 2 4 2 2 3" xfId="19559"/>
    <cellStyle name="Separador de milhares 6 2 4 2 2 3 2" xfId="33952"/>
    <cellStyle name="Separador de milhares 6 2 4 2 2 3 3" xfId="26274"/>
    <cellStyle name="Separador de milhares 6 2 4 2 2 4" xfId="22917"/>
    <cellStyle name="Separador de milhares 6 2 4 2 2 4 2" xfId="30595"/>
    <cellStyle name="Separador de milhares 6 2 4 2 2 5" xfId="28489"/>
    <cellStyle name="Separador de milhares 6 2 4 2 2 6" xfId="20811"/>
    <cellStyle name="Separador de milhares 6 2 4 2 3" xfId="15551"/>
    <cellStyle name="Separador de milhares 6 2 4 2 3 2" xfId="17681"/>
    <cellStyle name="Separador de milhares 6 2 4 2 3 2 2" xfId="32077"/>
    <cellStyle name="Separador de milhares 6 2 4 2 3 2 3" xfId="24399"/>
    <cellStyle name="Separador de milhares 6 2 4 2 3 3" xfId="29970"/>
    <cellStyle name="Separador de milhares 6 2 4 2 3 4" xfId="22292"/>
    <cellStyle name="Separador de milhares 6 2 4 2 4" xfId="17056"/>
    <cellStyle name="Separador de milhares 6 2 4 2 4 2" xfId="31452"/>
    <cellStyle name="Separador de milhares 6 2 4 2 4 3" xfId="23774"/>
    <cellStyle name="Separador de milhares 6 2 4 2 5" xfId="18934"/>
    <cellStyle name="Separador de milhares 6 2 4 2 5 2" xfId="33327"/>
    <cellStyle name="Separador de milhares 6 2 4 2 5 3" xfId="25649"/>
    <cellStyle name="Separador de milhares 6 2 4 2 6" xfId="21667"/>
    <cellStyle name="Separador de milhares 6 2 4 2 6 2" xfId="29345"/>
    <cellStyle name="Separador de milhares 6 2 4 2 7" xfId="27503"/>
    <cellStyle name="Separador de milhares 6 2 4 2 8" xfId="27864"/>
    <cellStyle name="Separador de milhares 6 2 4 2 9" xfId="20186"/>
    <cellStyle name="Separador de milhares 6 2 4 3" xfId="4371"/>
    <cellStyle name="Separador de milhares 6 2 4 3 2" xfId="15924"/>
    <cellStyle name="Separador de milhares 6 2 4 3 2 2" xfId="18054"/>
    <cellStyle name="Separador de milhares 6 2 4 3 2 2 2" xfId="32450"/>
    <cellStyle name="Separador de milhares 6 2 4 3 2 2 3" xfId="24772"/>
    <cellStyle name="Separador de milhares 6 2 4 3 2 3" xfId="30343"/>
    <cellStyle name="Separador de milhares 6 2 4 3 2 4" xfId="22665"/>
    <cellStyle name="Separador de milhares 6 2 4 3 3" xfId="16815"/>
    <cellStyle name="Separador de milhares 6 2 4 3 3 2" xfId="31212"/>
    <cellStyle name="Separador de milhares 6 2 4 3 3 3" xfId="23534"/>
    <cellStyle name="Separador de milhares 6 2 4 3 4" xfId="19307"/>
    <cellStyle name="Separador de milhares 6 2 4 3 4 2" xfId="33700"/>
    <cellStyle name="Separador de milhares 6 2 4 3 4 3" xfId="26022"/>
    <cellStyle name="Separador de milhares 6 2 4 3 5" xfId="21427"/>
    <cellStyle name="Separador de milhares 6 2 4 3 5 2" xfId="29105"/>
    <cellStyle name="Separador de milhares 6 2 4 3 6" xfId="27504"/>
    <cellStyle name="Separador de milhares 6 2 4 3 7" xfId="28237"/>
    <cellStyle name="Separador de milhares 6 2 4 3 8" xfId="20559"/>
    <cellStyle name="Separador de milhares 6 2 4 4" xfId="15297"/>
    <cellStyle name="Separador de milhares 6 2 4 4 2" xfId="17429"/>
    <cellStyle name="Separador de milhares 6 2 4 4 2 2" xfId="31825"/>
    <cellStyle name="Separador de milhares 6 2 4 4 2 3" xfId="24147"/>
    <cellStyle name="Separador de milhares 6 2 4 4 3" xfId="29718"/>
    <cellStyle name="Separador de milhares 6 2 4 4 4" xfId="22040"/>
    <cellStyle name="Separador de milhares 6 2 4 5" xfId="16682"/>
    <cellStyle name="Separador de milhares 6 2 4 5 2" xfId="31079"/>
    <cellStyle name="Separador de milhares 6 2 4 5 3" xfId="23401"/>
    <cellStyle name="Separador de milhares 6 2 4 6" xfId="18680"/>
    <cellStyle name="Separador de milhares 6 2 4 6 2" xfId="33075"/>
    <cellStyle name="Separador de milhares 6 2 4 6 3" xfId="25397"/>
    <cellStyle name="Separador de milhares 6 2 4 7" xfId="21282"/>
    <cellStyle name="Separador de milhares 6 2 4 7 2" xfId="28960"/>
    <cellStyle name="Separador de milhares 6 2 4 8" xfId="27502"/>
    <cellStyle name="Separador de milhares 6 2 4 9" xfId="27307"/>
    <cellStyle name="Separador de milhares 6 2 5" xfId="4177"/>
    <cellStyle name="Separador de milhares 6 2 5 2" xfId="15131"/>
    <cellStyle name="Separador de milhares 6 2 5 2 2" xfId="16412"/>
    <cellStyle name="Separador de milhares 6 2 5 2 2 2" xfId="18526"/>
    <cellStyle name="Separador de milhares 6 2 5 2 2 2 2" xfId="32922"/>
    <cellStyle name="Separador de milhares 6 2 5 2 2 2 3" xfId="25244"/>
    <cellStyle name="Separador de milhares 6 2 5 2 2 3" xfId="19779"/>
    <cellStyle name="Separador de milhares 6 2 5 2 2 3 2" xfId="34172"/>
    <cellStyle name="Separador de milhares 6 2 5 2 2 3 3" xfId="26494"/>
    <cellStyle name="Separador de milhares 6 2 5 2 2 4" xfId="23137"/>
    <cellStyle name="Separador de milhares 6 2 5 2 2 4 2" xfId="30815"/>
    <cellStyle name="Separador de milhares 6 2 5 2 2 5" xfId="28709"/>
    <cellStyle name="Separador de milhares 6 2 5 2 2 6" xfId="21031"/>
    <cellStyle name="Separador de milhares 6 2 5 2 3" xfId="15771"/>
    <cellStyle name="Separador de milhares 6 2 5 2 3 2" xfId="17901"/>
    <cellStyle name="Separador de milhares 6 2 5 2 3 2 2" xfId="32297"/>
    <cellStyle name="Separador de milhares 6 2 5 2 3 2 3" xfId="24619"/>
    <cellStyle name="Separador de milhares 6 2 5 2 3 3" xfId="30190"/>
    <cellStyle name="Separador de milhares 6 2 5 2 3 4" xfId="22512"/>
    <cellStyle name="Separador de milhares 6 2 5 2 4" xfId="17276"/>
    <cellStyle name="Separador de milhares 6 2 5 2 4 2" xfId="31672"/>
    <cellStyle name="Separador de milhares 6 2 5 2 4 3" xfId="23994"/>
    <cellStyle name="Separador de milhares 6 2 5 2 5" xfId="19154"/>
    <cellStyle name="Separador de milhares 6 2 5 2 5 2" xfId="33547"/>
    <cellStyle name="Separador de milhares 6 2 5 2 5 3" xfId="25869"/>
    <cellStyle name="Separador de milhares 6 2 5 2 6" xfId="21887"/>
    <cellStyle name="Separador de milhares 6 2 5 2 6 2" xfId="29565"/>
    <cellStyle name="Separador de milhares 6 2 5 2 7" xfId="27506"/>
    <cellStyle name="Separador de milhares 6 2 5 2 8" xfId="28084"/>
    <cellStyle name="Separador de milhares 6 2 5 2 9" xfId="20406"/>
    <cellStyle name="Separador de milhares 6 2 5 3" xfId="6576"/>
    <cellStyle name="Separador de milhares 6 2 5 4" xfId="16658"/>
    <cellStyle name="Separador de milhares 6 2 5 4 2" xfId="31055"/>
    <cellStyle name="Separador de milhares 6 2 5 4 3" xfId="23377"/>
    <cellStyle name="Separador de milhares 6 2 5 5" xfId="21258"/>
    <cellStyle name="Separador de milhares 6 2 5 5 2" xfId="28936"/>
    <cellStyle name="Separador de milhares 6 2 5 6" xfId="27505"/>
    <cellStyle name="Separador de milhares 6 2 6" xfId="14886"/>
    <cellStyle name="Separador de milhares 6 2 6 2" xfId="16168"/>
    <cellStyle name="Separador de milhares 6 2 6 2 2" xfId="18282"/>
    <cellStyle name="Separador de milhares 6 2 6 2 2 2" xfId="32678"/>
    <cellStyle name="Separador de milhares 6 2 6 2 2 3" xfId="25000"/>
    <cellStyle name="Separador de milhares 6 2 6 2 3" xfId="19535"/>
    <cellStyle name="Separador de milhares 6 2 6 2 3 2" xfId="33928"/>
    <cellStyle name="Separador de milhares 6 2 6 2 3 3" xfId="26250"/>
    <cellStyle name="Separador de milhares 6 2 6 2 4" xfId="22893"/>
    <cellStyle name="Separador de milhares 6 2 6 2 4 2" xfId="30571"/>
    <cellStyle name="Separador de milhares 6 2 6 2 5" xfId="28465"/>
    <cellStyle name="Separador de milhares 6 2 6 2 6" xfId="20787"/>
    <cellStyle name="Separador de milhares 6 2 6 3" xfId="15527"/>
    <cellStyle name="Separador de milhares 6 2 6 3 2" xfId="17657"/>
    <cellStyle name="Separador de milhares 6 2 6 3 2 2" xfId="32053"/>
    <cellStyle name="Separador de milhares 6 2 6 3 2 3" xfId="24375"/>
    <cellStyle name="Separador de milhares 6 2 6 3 3" xfId="29946"/>
    <cellStyle name="Separador de milhares 6 2 6 3 4" xfId="22268"/>
    <cellStyle name="Separador de milhares 6 2 6 4" xfId="17032"/>
    <cellStyle name="Separador de milhares 6 2 6 4 2" xfId="31428"/>
    <cellStyle name="Separador de milhares 6 2 6 4 3" xfId="23750"/>
    <cellStyle name="Separador de milhares 6 2 6 5" xfId="18910"/>
    <cellStyle name="Separador de milhares 6 2 6 5 2" xfId="33303"/>
    <cellStyle name="Separador de milhares 6 2 6 5 3" xfId="25625"/>
    <cellStyle name="Separador de milhares 6 2 6 6" xfId="21643"/>
    <cellStyle name="Separador de milhares 6 2 6 6 2" xfId="29321"/>
    <cellStyle name="Separador de milhares 6 2 6 7" xfId="27507"/>
    <cellStyle name="Separador de milhares 6 2 6 8" xfId="27840"/>
    <cellStyle name="Separador de milhares 6 2 6 9" xfId="20162"/>
    <cellStyle name="Separador de milhares 6 2 7" xfId="4347"/>
    <cellStyle name="Separador de milhares 6 2 7 2" xfId="15900"/>
    <cellStyle name="Separador de milhares 6 2 7 2 2" xfId="18030"/>
    <cellStyle name="Separador de milhares 6 2 7 2 2 2" xfId="32426"/>
    <cellStyle name="Separador de milhares 6 2 7 2 2 3" xfId="24748"/>
    <cellStyle name="Separador de milhares 6 2 7 2 3" xfId="30319"/>
    <cellStyle name="Separador de milhares 6 2 7 2 4" xfId="22641"/>
    <cellStyle name="Separador de milhares 6 2 7 3" xfId="16791"/>
    <cellStyle name="Separador de milhares 6 2 7 3 2" xfId="31188"/>
    <cellStyle name="Separador de milhares 6 2 7 3 3" xfId="23510"/>
    <cellStyle name="Separador de milhares 6 2 7 4" xfId="19283"/>
    <cellStyle name="Separador de milhares 6 2 7 4 2" xfId="33676"/>
    <cellStyle name="Separador de milhares 6 2 7 4 3" xfId="25998"/>
    <cellStyle name="Separador de milhares 6 2 7 5" xfId="21403"/>
    <cellStyle name="Separador de milhares 6 2 7 5 2" xfId="29081"/>
    <cellStyle name="Separador de milhares 6 2 7 6" xfId="27508"/>
    <cellStyle name="Separador de milhares 6 2 7 7" xfId="28213"/>
    <cellStyle name="Separador de milhares 6 2 7 8" xfId="20535"/>
    <cellStyle name="Separador de milhares 6 2 8" xfId="15273"/>
    <cellStyle name="Separador de milhares 6 2 8 2" xfId="17405"/>
    <cellStyle name="Separador de milhares 6 2 8 2 2" xfId="31801"/>
    <cellStyle name="Separador de milhares 6 2 8 2 3" xfId="24123"/>
    <cellStyle name="Separador de milhares 6 2 8 3" xfId="29694"/>
    <cellStyle name="Separador de milhares 6 2 8 4" xfId="22016"/>
    <cellStyle name="Separador de milhares 6 2 9" xfId="16552"/>
    <cellStyle name="Separador de milhares 6 2 9 2" xfId="30949"/>
    <cellStyle name="Separador de milhares 6 2 9 3" xfId="23271"/>
    <cellStyle name="Separador de milhares 6 3" xfId="3889"/>
    <cellStyle name="Separador de milhares 6 3 10" xfId="27580"/>
    <cellStyle name="Separador de milhares 6 3 11" xfId="19902"/>
    <cellStyle name="Separador de milhares 6 3 2" xfId="4031"/>
    <cellStyle name="Separador de milhares 6 3 2 10" xfId="27509"/>
    <cellStyle name="Separador de milhares 6 3 2 11" xfId="27305"/>
    <cellStyle name="Separador de milhares 6 3 2 12" xfId="27656"/>
    <cellStyle name="Separador de milhares 6 3 2 13" xfId="19978"/>
    <cellStyle name="Separador de milhares 6 3 2 2" xfId="4260"/>
    <cellStyle name="Separador de milhares 6 3 2 2 2" xfId="15047"/>
    <cellStyle name="Separador de milhares 6 3 2 2 2 2" xfId="16329"/>
    <cellStyle name="Separador de milhares 6 3 2 2 2 2 2" xfId="18443"/>
    <cellStyle name="Separador de milhares 6 3 2 2 2 2 2 2" xfId="32839"/>
    <cellStyle name="Separador de milhares 6 3 2 2 2 2 2 3" xfId="25161"/>
    <cellStyle name="Separador de milhares 6 3 2 2 2 2 3" xfId="19696"/>
    <cellStyle name="Separador de milhares 6 3 2 2 2 2 3 2" xfId="34089"/>
    <cellStyle name="Separador de milhares 6 3 2 2 2 2 3 3" xfId="26411"/>
    <cellStyle name="Separador de milhares 6 3 2 2 2 2 4" xfId="23054"/>
    <cellStyle name="Separador de milhares 6 3 2 2 2 2 4 2" xfId="30732"/>
    <cellStyle name="Separador de milhares 6 3 2 2 2 2 5" xfId="28626"/>
    <cellStyle name="Separador de milhares 6 3 2 2 2 2 6" xfId="20948"/>
    <cellStyle name="Separador de milhares 6 3 2 2 2 3" xfId="15688"/>
    <cellStyle name="Separador de milhares 6 3 2 2 2 3 2" xfId="17818"/>
    <cellStyle name="Separador de milhares 6 3 2 2 2 3 2 2" xfId="32214"/>
    <cellStyle name="Separador de milhares 6 3 2 2 2 3 2 3" xfId="24536"/>
    <cellStyle name="Separador de milhares 6 3 2 2 2 3 3" xfId="30107"/>
    <cellStyle name="Separador de milhares 6 3 2 2 2 3 4" xfId="22429"/>
    <cellStyle name="Separador de milhares 6 3 2 2 2 4" xfId="17193"/>
    <cellStyle name="Separador de milhares 6 3 2 2 2 4 2" xfId="31589"/>
    <cellStyle name="Separador de milhares 6 3 2 2 2 4 3" xfId="23911"/>
    <cellStyle name="Separador de milhares 6 3 2 2 2 5" xfId="19071"/>
    <cellStyle name="Separador de milhares 6 3 2 2 2 5 2" xfId="33464"/>
    <cellStyle name="Separador de milhares 6 3 2 2 2 5 3" xfId="25786"/>
    <cellStyle name="Separador de milhares 6 3 2 2 2 6" xfId="21804"/>
    <cellStyle name="Separador de milhares 6 3 2 2 2 6 2" xfId="29482"/>
    <cellStyle name="Separador de milhares 6 3 2 2 2 7" xfId="27511"/>
    <cellStyle name="Separador de milhares 6 3 2 2 2 8" xfId="28001"/>
    <cellStyle name="Separador de milhares 6 3 2 2 2 9" xfId="20323"/>
    <cellStyle name="Separador de milhares 6 3 2 2 3" xfId="14152"/>
    <cellStyle name="Separador de milhares 6 3 2 2 4" xfId="16726"/>
    <cellStyle name="Separador de milhares 6 3 2 2 4 2" xfId="31123"/>
    <cellStyle name="Separador de milhares 6 3 2 2 4 3" xfId="23445"/>
    <cellStyle name="Separador de milhares 6 3 2 2 5" xfId="21326"/>
    <cellStyle name="Separador de milhares 6 3 2 2 5 2" xfId="29004"/>
    <cellStyle name="Separador de milhares 6 3 2 2 6" xfId="27510"/>
    <cellStyle name="Separador de milhares 6 3 2 3" xfId="10486"/>
    <cellStyle name="Separador de milhares 6 3 2 4" xfId="14958"/>
    <cellStyle name="Separador de milhares 6 3 2 4 2" xfId="16240"/>
    <cellStyle name="Separador de milhares 6 3 2 4 2 2" xfId="18354"/>
    <cellStyle name="Separador de milhares 6 3 2 4 2 2 2" xfId="32750"/>
    <cellStyle name="Separador de milhares 6 3 2 4 2 2 3" xfId="25072"/>
    <cellStyle name="Separador de milhares 6 3 2 4 2 3" xfId="19607"/>
    <cellStyle name="Separador de milhares 6 3 2 4 2 3 2" xfId="34000"/>
    <cellStyle name="Separador de milhares 6 3 2 4 2 3 3" xfId="26322"/>
    <cellStyle name="Separador de milhares 6 3 2 4 2 4" xfId="22965"/>
    <cellStyle name="Separador de milhares 6 3 2 4 2 4 2" xfId="30643"/>
    <cellStyle name="Separador de milhares 6 3 2 4 2 5" xfId="28537"/>
    <cellStyle name="Separador de milhares 6 3 2 4 2 6" xfId="20859"/>
    <cellStyle name="Separador de milhares 6 3 2 4 3" xfId="15599"/>
    <cellStyle name="Separador de milhares 6 3 2 4 3 2" xfId="17729"/>
    <cellStyle name="Separador de milhares 6 3 2 4 3 2 2" xfId="32125"/>
    <cellStyle name="Separador de milhares 6 3 2 4 3 2 3" xfId="24447"/>
    <cellStyle name="Separador de milhares 6 3 2 4 3 3" xfId="30018"/>
    <cellStyle name="Separador de milhares 6 3 2 4 3 4" xfId="22340"/>
    <cellStyle name="Separador de milhares 6 3 2 4 4" xfId="17104"/>
    <cellStyle name="Separador de milhares 6 3 2 4 4 2" xfId="31500"/>
    <cellStyle name="Separador de milhares 6 3 2 4 4 3" xfId="23822"/>
    <cellStyle name="Separador de milhares 6 3 2 4 5" xfId="18982"/>
    <cellStyle name="Separador de milhares 6 3 2 4 5 2" xfId="33375"/>
    <cellStyle name="Separador de milhares 6 3 2 4 5 3" xfId="25697"/>
    <cellStyle name="Separador de milhares 6 3 2 4 6" xfId="21715"/>
    <cellStyle name="Separador de milhares 6 3 2 4 6 2" xfId="29393"/>
    <cellStyle name="Separador de milhares 6 3 2 4 7" xfId="27512"/>
    <cellStyle name="Separador de milhares 6 3 2 4 8" xfId="27912"/>
    <cellStyle name="Separador de milhares 6 3 2 4 9" xfId="20234"/>
    <cellStyle name="Separador de milhares 6 3 2 5" xfId="4415"/>
    <cellStyle name="Separador de milhares 6 3 2 5 2" xfId="15968"/>
    <cellStyle name="Separador de milhares 6 3 2 5 2 2" xfId="18098"/>
    <cellStyle name="Separador de milhares 6 3 2 5 2 2 2" xfId="32494"/>
    <cellStyle name="Separador de milhares 6 3 2 5 2 2 3" xfId="24816"/>
    <cellStyle name="Separador de milhares 6 3 2 5 2 3" xfId="30387"/>
    <cellStyle name="Separador de milhares 6 3 2 5 2 4" xfId="22709"/>
    <cellStyle name="Separador de milhares 6 3 2 5 3" xfId="16859"/>
    <cellStyle name="Separador de milhares 6 3 2 5 3 2" xfId="31256"/>
    <cellStyle name="Separador de milhares 6 3 2 5 3 3" xfId="23578"/>
    <cellStyle name="Separador de milhares 6 3 2 5 4" xfId="19351"/>
    <cellStyle name="Separador de milhares 6 3 2 5 4 2" xfId="33744"/>
    <cellStyle name="Separador de milhares 6 3 2 5 4 3" xfId="26066"/>
    <cellStyle name="Separador de milhares 6 3 2 5 5" xfId="21471"/>
    <cellStyle name="Separador de milhares 6 3 2 5 5 2" xfId="29149"/>
    <cellStyle name="Separador de milhares 6 3 2 5 6" xfId="27513"/>
    <cellStyle name="Separador de milhares 6 3 2 5 7" xfId="28281"/>
    <cellStyle name="Separador de milhares 6 3 2 5 8" xfId="20603"/>
    <cellStyle name="Separador de milhares 6 3 2 6" xfId="15341"/>
    <cellStyle name="Separador de milhares 6 3 2 6 2" xfId="17473"/>
    <cellStyle name="Separador de milhares 6 3 2 6 2 2" xfId="31869"/>
    <cellStyle name="Separador de milhares 6 3 2 6 2 3" xfId="24191"/>
    <cellStyle name="Separador de milhares 6 3 2 6 3" xfId="29762"/>
    <cellStyle name="Separador de milhares 6 3 2 6 4" xfId="22084"/>
    <cellStyle name="Separador de milhares 6 3 2 7" xfId="16596"/>
    <cellStyle name="Separador de milhares 6 3 2 7 2" xfId="30993"/>
    <cellStyle name="Separador de milhares 6 3 2 7 3" xfId="23315"/>
    <cellStyle name="Separador de milhares 6 3 2 8" xfId="18724"/>
    <cellStyle name="Separador de milhares 6 3 2 8 2" xfId="33119"/>
    <cellStyle name="Separador de milhares 6 3 2 8 3" xfId="25441"/>
    <cellStyle name="Separador de milhares 6 3 2 9" xfId="21196"/>
    <cellStyle name="Separador de milhares 6 3 2 9 2" xfId="28874"/>
    <cellStyle name="Separador de milhares 6 3 3" xfId="4226"/>
    <cellStyle name="Separador de milhares 6 3 3 2" xfId="27304"/>
    <cellStyle name="Separador de milhares 6 3 4" xfId="4169"/>
    <cellStyle name="Separador de milhares 6 3 4 2" xfId="15051"/>
    <cellStyle name="Separador de milhares 6 3 4 2 2" xfId="16333"/>
    <cellStyle name="Separador de milhares 6 3 4 2 2 2" xfId="18447"/>
    <cellStyle name="Separador de milhares 6 3 4 2 2 2 2" xfId="32843"/>
    <cellStyle name="Separador de milhares 6 3 4 2 2 2 3" xfId="25165"/>
    <cellStyle name="Separador de milhares 6 3 4 2 2 3" xfId="19700"/>
    <cellStyle name="Separador de milhares 6 3 4 2 2 3 2" xfId="34093"/>
    <cellStyle name="Separador de milhares 6 3 4 2 2 3 3" xfId="26415"/>
    <cellStyle name="Separador de milhares 6 3 4 2 2 4" xfId="23058"/>
    <cellStyle name="Separador de milhares 6 3 4 2 2 4 2" xfId="30736"/>
    <cellStyle name="Separador de milhares 6 3 4 2 2 5" xfId="28630"/>
    <cellStyle name="Separador de milhares 6 3 4 2 2 6" xfId="20952"/>
    <cellStyle name="Separador de milhares 6 3 4 2 3" xfId="15692"/>
    <cellStyle name="Separador de milhares 6 3 4 2 3 2" xfId="17822"/>
    <cellStyle name="Separador de milhares 6 3 4 2 3 2 2" xfId="32218"/>
    <cellStyle name="Separador de milhares 6 3 4 2 3 2 3" xfId="24540"/>
    <cellStyle name="Separador de milhares 6 3 4 2 3 3" xfId="30111"/>
    <cellStyle name="Separador de milhares 6 3 4 2 3 4" xfId="22433"/>
    <cellStyle name="Separador de milhares 6 3 4 2 4" xfId="17197"/>
    <cellStyle name="Separador de milhares 6 3 4 2 4 2" xfId="31593"/>
    <cellStyle name="Separador de milhares 6 3 4 2 4 3" xfId="23915"/>
    <cellStyle name="Separador de milhares 6 3 4 2 5" xfId="19075"/>
    <cellStyle name="Separador de milhares 6 3 4 2 5 2" xfId="33468"/>
    <cellStyle name="Separador de milhares 6 3 4 2 5 3" xfId="25790"/>
    <cellStyle name="Separador de milhares 6 3 4 2 6" xfId="21808"/>
    <cellStyle name="Separador de milhares 6 3 4 2 6 2" xfId="29486"/>
    <cellStyle name="Separador de milhares 6 3 4 2 7" xfId="27515"/>
    <cellStyle name="Separador de milhares 6 3 4 2 8" xfId="28005"/>
    <cellStyle name="Separador de milhares 6 3 4 2 9" xfId="20327"/>
    <cellStyle name="Separador de milhares 6 3 4 3" xfId="6577"/>
    <cellStyle name="Separador de milhares 6 3 4 4" xfId="16650"/>
    <cellStyle name="Separador de milhares 6 3 4 4 2" xfId="31047"/>
    <cellStyle name="Separador de milhares 6 3 4 4 3" xfId="23369"/>
    <cellStyle name="Separador de milhares 6 3 4 5" xfId="21250"/>
    <cellStyle name="Separador de milhares 6 3 4 5 2" xfId="28928"/>
    <cellStyle name="Separador de milhares 6 3 4 6" xfId="27514"/>
    <cellStyle name="Separador de milhares 6 3 5" xfId="14878"/>
    <cellStyle name="Separador de milhares 6 3 5 2" xfId="16160"/>
    <cellStyle name="Separador de milhares 6 3 5 2 2" xfId="18274"/>
    <cellStyle name="Separador de milhares 6 3 5 2 2 2" xfId="32670"/>
    <cellStyle name="Separador de milhares 6 3 5 2 2 3" xfId="24992"/>
    <cellStyle name="Separador de milhares 6 3 5 2 3" xfId="19527"/>
    <cellStyle name="Separador de milhares 6 3 5 2 3 2" xfId="33920"/>
    <cellStyle name="Separador de milhares 6 3 5 2 3 3" xfId="26242"/>
    <cellStyle name="Separador de milhares 6 3 5 2 4" xfId="22885"/>
    <cellStyle name="Separador de milhares 6 3 5 2 4 2" xfId="30563"/>
    <cellStyle name="Separador de milhares 6 3 5 2 5" xfId="28457"/>
    <cellStyle name="Separador de milhares 6 3 5 2 6" xfId="20779"/>
    <cellStyle name="Separador de milhares 6 3 5 3" xfId="15519"/>
    <cellStyle name="Separador de milhares 6 3 5 3 2" xfId="17649"/>
    <cellStyle name="Separador de milhares 6 3 5 3 2 2" xfId="32045"/>
    <cellStyle name="Separador de milhares 6 3 5 3 2 3" xfId="24367"/>
    <cellStyle name="Separador de milhares 6 3 5 3 3" xfId="29938"/>
    <cellStyle name="Separador de milhares 6 3 5 3 4" xfId="22260"/>
    <cellStyle name="Separador de milhares 6 3 5 4" xfId="17024"/>
    <cellStyle name="Separador de milhares 6 3 5 4 2" xfId="31420"/>
    <cellStyle name="Separador de milhares 6 3 5 4 3" xfId="23742"/>
    <cellStyle name="Separador de milhares 6 3 5 5" xfId="18902"/>
    <cellStyle name="Separador de milhares 6 3 5 5 2" xfId="33295"/>
    <cellStyle name="Separador de milhares 6 3 5 5 3" xfId="25617"/>
    <cellStyle name="Separador de milhares 6 3 5 6" xfId="21635"/>
    <cellStyle name="Separador de milhares 6 3 5 6 2" xfId="29313"/>
    <cellStyle name="Separador de milhares 6 3 5 7" xfId="27516"/>
    <cellStyle name="Separador de milhares 6 3 5 8" xfId="27832"/>
    <cellStyle name="Separador de milhares 6 3 5 9" xfId="20154"/>
    <cellStyle name="Separador de milhares 6 3 6" xfId="4339"/>
    <cellStyle name="Separador de milhares 6 3 6 2" xfId="15892"/>
    <cellStyle name="Separador de milhares 6 3 6 2 2" xfId="18022"/>
    <cellStyle name="Separador de milhares 6 3 6 2 2 2" xfId="32418"/>
    <cellStyle name="Separador de milhares 6 3 6 2 2 3" xfId="24740"/>
    <cellStyle name="Separador de milhares 6 3 6 2 3" xfId="30311"/>
    <cellStyle name="Separador de milhares 6 3 6 2 4" xfId="22633"/>
    <cellStyle name="Separador de milhares 6 3 6 3" xfId="16783"/>
    <cellStyle name="Separador de milhares 6 3 6 3 2" xfId="31180"/>
    <cellStyle name="Separador de milhares 6 3 6 3 3" xfId="23502"/>
    <cellStyle name="Separador de milhares 6 3 6 4" xfId="19275"/>
    <cellStyle name="Separador de milhares 6 3 6 4 2" xfId="33668"/>
    <cellStyle name="Separador de milhares 6 3 6 4 3" xfId="25990"/>
    <cellStyle name="Separador de milhares 6 3 6 5" xfId="21395"/>
    <cellStyle name="Separador de milhares 6 3 6 5 2" xfId="29073"/>
    <cellStyle name="Separador de milhares 6 3 6 6" xfId="27517"/>
    <cellStyle name="Separador de milhares 6 3 6 7" xfId="28205"/>
    <cellStyle name="Separador de milhares 6 3 6 8" xfId="20527"/>
    <cellStyle name="Separador de milhares 6 3 7" xfId="15265"/>
    <cellStyle name="Separador de milhares 6 3 7 2" xfId="17397"/>
    <cellStyle name="Separador de milhares 6 3 7 2 2" xfId="31793"/>
    <cellStyle name="Separador de milhares 6 3 7 2 3" xfId="24115"/>
    <cellStyle name="Separador de milhares 6 3 7 3" xfId="29686"/>
    <cellStyle name="Separador de milhares 6 3 7 4" xfId="22008"/>
    <cellStyle name="Separador de milhares 6 3 8" xfId="18648"/>
    <cellStyle name="Separador de milhares 6 3 8 2" xfId="33043"/>
    <cellStyle name="Separador de milhares 6 3 8 3" xfId="25365"/>
    <cellStyle name="Separador de milhares 6 3 9" xfId="27306"/>
    <cellStyle name="Separador de milhares 6 4" xfId="3636"/>
    <cellStyle name="Separador de milhares 6 4 2" xfId="14153"/>
    <cellStyle name="Separador de milhares 6 4 3" xfId="10276"/>
    <cellStyle name="Separador de milhares 6 5" xfId="4005"/>
    <cellStyle name="Separador de milhares 6 5 10" xfId="27303"/>
    <cellStyle name="Separador de milhares 6 5 11" xfId="27642"/>
    <cellStyle name="Separador de milhares 6 5 12" xfId="19964"/>
    <cellStyle name="Separador de milhares 6 5 2" xfId="4246"/>
    <cellStyle name="Separador de milhares 6 5 2 2" xfId="15124"/>
    <cellStyle name="Separador de milhares 6 5 2 2 2" xfId="16405"/>
    <cellStyle name="Separador de milhares 6 5 2 2 2 2" xfId="18519"/>
    <cellStyle name="Separador de milhares 6 5 2 2 2 2 2" xfId="32915"/>
    <cellStyle name="Separador de milhares 6 5 2 2 2 2 3" xfId="25237"/>
    <cellStyle name="Separador de milhares 6 5 2 2 2 3" xfId="19772"/>
    <cellStyle name="Separador de milhares 6 5 2 2 2 3 2" xfId="34165"/>
    <cellStyle name="Separador de milhares 6 5 2 2 2 3 3" xfId="26487"/>
    <cellStyle name="Separador de milhares 6 5 2 2 2 4" xfId="23130"/>
    <cellStyle name="Separador de milhares 6 5 2 2 2 4 2" xfId="30808"/>
    <cellStyle name="Separador de milhares 6 5 2 2 2 5" xfId="28702"/>
    <cellStyle name="Separador de milhares 6 5 2 2 2 6" xfId="21024"/>
    <cellStyle name="Separador de milhares 6 5 2 2 3" xfId="15764"/>
    <cellStyle name="Separador de milhares 6 5 2 2 3 2" xfId="17894"/>
    <cellStyle name="Separador de milhares 6 5 2 2 3 2 2" xfId="32290"/>
    <cellStyle name="Separador de milhares 6 5 2 2 3 2 3" xfId="24612"/>
    <cellStyle name="Separador de milhares 6 5 2 2 3 3" xfId="30183"/>
    <cellStyle name="Separador de milhares 6 5 2 2 3 4" xfId="22505"/>
    <cellStyle name="Separador de milhares 6 5 2 2 4" xfId="17269"/>
    <cellStyle name="Separador de milhares 6 5 2 2 4 2" xfId="31665"/>
    <cellStyle name="Separador de milhares 6 5 2 2 4 3" xfId="23987"/>
    <cellStyle name="Separador de milhares 6 5 2 2 5" xfId="19147"/>
    <cellStyle name="Separador de milhares 6 5 2 2 5 2" xfId="33540"/>
    <cellStyle name="Separador de milhares 6 5 2 2 5 3" xfId="25862"/>
    <cellStyle name="Separador de milhares 6 5 2 2 6" xfId="21880"/>
    <cellStyle name="Separador de milhares 6 5 2 2 6 2" xfId="29558"/>
    <cellStyle name="Separador de milhares 6 5 2 2 7" xfId="27520"/>
    <cellStyle name="Separador de milhares 6 5 2 2 8" xfId="28077"/>
    <cellStyle name="Separador de milhares 6 5 2 2 9" xfId="20399"/>
    <cellStyle name="Separador de milhares 6 5 2 3" xfId="14794"/>
    <cellStyle name="Separador de milhares 6 5 2 4" xfId="16712"/>
    <cellStyle name="Separador de milhares 6 5 2 4 2" xfId="31109"/>
    <cellStyle name="Separador de milhares 6 5 2 4 3" xfId="23431"/>
    <cellStyle name="Separador de milhares 6 5 2 5" xfId="21312"/>
    <cellStyle name="Separador de milhares 6 5 2 5 2" xfId="28990"/>
    <cellStyle name="Separador de milhares 6 5 2 6" xfId="27519"/>
    <cellStyle name="Separador de milhares 6 5 3" xfId="14944"/>
    <cellStyle name="Separador de milhares 6 5 3 2" xfId="16226"/>
    <cellStyle name="Separador de milhares 6 5 3 2 2" xfId="18340"/>
    <cellStyle name="Separador de milhares 6 5 3 2 2 2" xfId="32736"/>
    <cellStyle name="Separador de milhares 6 5 3 2 2 3" xfId="25058"/>
    <cellStyle name="Separador de milhares 6 5 3 2 3" xfId="19593"/>
    <cellStyle name="Separador de milhares 6 5 3 2 3 2" xfId="33986"/>
    <cellStyle name="Separador de milhares 6 5 3 2 3 3" xfId="26308"/>
    <cellStyle name="Separador de milhares 6 5 3 2 4" xfId="22951"/>
    <cellStyle name="Separador de milhares 6 5 3 2 4 2" xfId="30629"/>
    <cellStyle name="Separador de milhares 6 5 3 2 5" xfId="28523"/>
    <cellStyle name="Separador de milhares 6 5 3 2 6" xfId="20845"/>
    <cellStyle name="Separador de milhares 6 5 3 3" xfId="15585"/>
    <cellStyle name="Separador de milhares 6 5 3 3 2" xfId="17715"/>
    <cellStyle name="Separador de milhares 6 5 3 3 2 2" xfId="32111"/>
    <cellStyle name="Separador de milhares 6 5 3 3 2 3" xfId="24433"/>
    <cellStyle name="Separador de milhares 6 5 3 3 3" xfId="30004"/>
    <cellStyle name="Separador de milhares 6 5 3 3 4" xfId="22326"/>
    <cellStyle name="Separador de milhares 6 5 3 4" xfId="17090"/>
    <cellStyle name="Separador de milhares 6 5 3 4 2" xfId="31486"/>
    <cellStyle name="Separador de milhares 6 5 3 4 3" xfId="23808"/>
    <cellStyle name="Separador de milhares 6 5 3 5" xfId="18968"/>
    <cellStyle name="Separador de milhares 6 5 3 5 2" xfId="33361"/>
    <cellStyle name="Separador de milhares 6 5 3 5 3" xfId="25683"/>
    <cellStyle name="Separador de milhares 6 5 3 6" xfId="21701"/>
    <cellStyle name="Separador de milhares 6 5 3 6 2" xfId="29379"/>
    <cellStyle name="Separador de milhares 6 5 3 7" xfId="27521"/>
    <cellStyle name="Separador de milhares 6 5 3 8" xfId="27898"/>
    <cellStyle name="Separador de milhares 6 5 3 9" xfId="20220"/>
    <cellStyle name="Separador de milhares 6 5 4" xfId="4401"/>
    <cellStyle name="Separador de milhares 6 5 4 2" xfId="15954"/>
    <cellStyle name="Separador de milhares 6 5 4 2 2" xfId="18084"/>
    <cellStyle name="Separador de milhares 6 5 4 2 2 2" xfId="32480"/>
    <cellStyle name="Separador de milhares 6 5 4 2 2 3" xfId="24802"/>
    <cellStyle name="Separador de milhares 6 5 4 2 3" xfId="30373"/>
    <cellStyle name="Separador de milhares 6 5 4 2 4" xfId="22695"/>
    <cellStyle name="Separador de milhares 6 5 4 3" xfId="16845"/>
    <cellStyle name="Separador de milhares 6 5 4 3 2" xfId="31242"/>
    <cellStyle name="Separador de milhares 6 5 4 3 3" xfId="23564"/>
    <cellStyle name="Separador de milhares 6 5 4 4" xfId="19337"/>
    <cellStyle name="Separador de milhares 6 5 4 4 2" xfId="33730"/>
    <cellStyle name="Separador de milhares 6 5 4 4 3" xfId="26052"/>
    <cellStyle name="Separador de milhares 6 5 4 5" xfId="21457"/>
    <cellStyle name="Separador de milhares 6 5 4 5 2" xfId="29135"/>
    <cellStyle name="Separador de milhares 6 5 4 6" xfId="27522"/>
    <cellStyle name="Separador de milhares 6 5 4 7" xfId="28267"/>
    <cellStyle name="Separador de milhares 6 5 4 8" xfId="20589"/>
    <cellStyle name="Separador de milhares 6 5 5" xfId="15327"/>
    <cellStyle name="Separador de milhares 6 5 5 2" xfId="17459"/>
    <cellStyle name="Separador de milhares 6 5 5 2 2" xfId="31855"/>
    <cellStyle name="Separador de milhares 6 5 5 2 3" xfId="24177"/>
    <cellStyle name="Separador de milhares 6 5 5 3" xfId="29748"/>
    <cellStyle name="Separador de milhares 6 5 5 4" xfId="22070"/>
    <cellStyle name="Separador de milhares 6 5 6" xfId="16582"/>
    <cellStyle name="Separador de milhares 6 5 6 2" xfId="30979"/>
    <cellStyle name="Separador de milhares 6 5 6 3" xfId="23301"/>
    <cellStyle name="Separador de milhares 6 5 7" xfId="18710"/>
    <cellStyle name="Separador de milhares 6 5 7 2" xfId="33105"/>
    <cellStyle name="Separador de milhares 6 5 7 3" xfId="25427"/>
    <cellStyle name="Separador de milhares 6 5 8" xfId="21182"/>
    <cellStyle name="Separador de milhares 6 5 8 2" xfId="28860"/>
    <cellStyle name="Separador de milhares 6 5 9" xfId="27518"/>
    <cellStyle name="Separador de milhares 6 6" xfId="4193"/>
    <cellStyle name="Separador de milhares 6 6 10" xfId="27604"/>
    <cellStyle name="Separador de milhares 6 6 11" xfId="19926"/>
    <cellStyle name="Separador de milhares 6 6 2" xfId="14902"/>
    <cellStyle name="Separador de milhares 6 6 2 2" xfId="16184"/>
    <cellStyle name="Separador de milhares 6 6 2 2 2" xfId="18298"/>
    <cellStyle name="Separador de milhares 6 6 2 2 2 2" xfId="32694"/>
    <cellStyle name="Separador de milhares 6 6 2 2 2 3" xfId="25016"/>
    <cellStyle name="Separador de milhares 6 6 2 2 3" xfId="19551"/>
    <cellStyle name="Separador de milhares 6 6 2 2 3 2" xfId="33944"/>
    <cellStyle name="Separador de milhares 6 6 2 2 3 3" xfId="26266"/>
    <cellStyle name="Separador de milhares 6 6 2 2 4" xfId="22909"/>
    <cellStyle name="Separador de milhares 6 6 2 2 4 2" xfId="30587"/>
    <cellStyle name="Separador de milhares 6 6 2 2 5" xfId="28481"/>
    <cellStyle name="Separador de milhares 6 6 2 2 6" xfId="20803"/>
    <cellStyle name="Separador de milhares 6 6 2 3" xfId="15543"/>
    <cellStyle name="Separador de milhares 6 6 2 3 2" xfId="17673"/>
    <cellStyle name="Separador de milhares 6 6 2 3 2 2" xfId="32069"/>
    <cellStyle name="Separador de milhares 6 6 2 3 2 3" xfId="24391"/>
    <cellStyle name="Separador de milhares 6 6 2 3 3" xfId="29962"/>
    <cellStyle name="Separador de milhares 6 6 2 3 4" xfId="22284"/>
    <cellStyle name="Separador de milhares 6 6 2 4" xfId="17048"/>
    <cellStyle name="Separador de milhares 6 6 2 4 2" xfId="31444"/>
    <cellStyle name="Separador de milhares 6 6 2 4 3" xfId="23766"/>
    <cellStyle name="Separador de milhares 6 6 2 5" xfId="18926"/>
    <cellStyle name="Separador de milhares 6 6 2 5 2" xfId="33319"/>
    <cellStyle name="Separador de milhares 6 6 2 5 3" xfId="25641"/>
    <cellStyle name="Separador de milhares 6 6 2 6" xfId="21659"/>
    <cellStyle name="Separador de milhares 6 6 2 6 2" xfId="29337"/>
    <cellStyle name="Separador de milhares 6 6 2 7" xfId="27524"/>
    <cellStyle name="Separador de milhares 6 6 2 8" xfId="27856"/>
    <cellStyle name="Separador de milhares 6 6 2 9" xfId="20178"/>
    <cellStyle name="Separador de milhares 6 6 3" xfId="4363"/>
    <cellStyle name="Separador de milhares 6 6 3 2" xfId="15916"/>
    <cellStyle name="Separador de milhares 6 6 3 2 2" xfId="18046"/>
    <cellStyle name="Separador de milhares 6 6 3 2 2 2" xfId="32442"/>
    <cellStyle name="Separador de milhares 6 6 3 2 2 3" xfId="24764"/>
    <cellStyle name="Separador de milhares 6 6 3 2 3" xfId="30335"/>
    <cellStyle name="Separador de milhares 6 6 3 2 4" xfId="22657"/>
    <cellStyle name="Separador de milhares 6 6 3 3" xfId="16807"/>
    <cellStyle name="Separador de milhares 6 6 3 3 2" xfId="31204"/>
    <cellStyle name="Separador de milhares 6 6 3 3 3" xfId="23526"/>
    <cellStyle name="Separador de milhares 6 6 3 4" xfId="19299"/>
    <cellStyle name="Separador de milhares 6 6 3 4 2" xfId="33692"/>
    <cellStyle name="Separador de milhares 6 6 3 4 3" xfId="26014"/>
    <cellStyle name="Separador de milhares 6 6 3 5" xfId="21419"/>
    <cellStyle name="Separador de milhares 6 6 3 5 2" xfId="29097"/>
    <cellStyle name="Separador de milhares 6 6 3 6" xfId="27525"/>
    <cellStyle name="Separador de milhares 6 6 3 7" xfId="28229"/>
    <cellStyle name="Separador de milhares 6 6 3 8" xfId="20551"/>
    <cellStyle name="Separador de milhares 6 6 4" xfId="15289"/>
    <cellStyle name="Separador de milhares 6 6 4 2" xfId="17421"/>
    <cellStyle name="Separador de milhares 6 6 4 2 2" xfId="31817"/>
    <cellStyle name="Separador de milhares 6 6 4 2 3" xfId="24139"/>
    <cellStyle name="Separador de milhares 6 6 4 3" xfId="29710"/>
    <cellStyle name="Separador de milhares 6 6 4 4" xfId="22032"/>
    <cellStyle name="Separador de milhares 6 6 5" xfId="16674"/>
    <cellStyle name="Separador de milhares 6 6 5 2" xfId="31071"/>
    <cellStyle name="Separador de milhares 6 6 5 3" xfId="23393"/>
    <cellStyle name="Separador de milhares 6 6 6" xfId="18672"/>
    <cellStyle name="Separador de milhares 6 6 6 2" xfId="33067"/>
    <cellStyle name="Separador de milhares 6 6 6 3" xfId="25389"/>
    <cellStyle name="Separador de milhares 6 6 7" xfId="21274"/>
    <cellStyle name="Separador de milhares 6 6 7 2" xfId="28952"/>
    <cellStyle name="Separador de milhares 6 6 8" xfId="27523"/>
    <cellStyle name="Separador de milhares 6 6 9" xfId="27302"/>
    <cellStyle name="Separador de milhares 6 7" xfId="4155"/>
    <cellStyle name="Separador de milhares 6 7 2" xfId="15094"/>
    <cellStyle name="Separador de milhares 6 7 2 2" xfId="16375"/>
    <cellStyle name="Separador de milhares 6 7 2 2 2" xfId="18489"/>
    <cellStyle name="Separador de milhares 6 7 2 2 2 2" xfId="32885"/>
    <cellStyle name="Separador de milhares 6 7 2 2 2 3" xfId="25207"/>
    <cellStyle name="Separador de milhares 6 7 2 2 3" xfId="19742"/>
    <cellStyle name="Separador de milhares 6 7 2 2 3 2" xfId="34135"/>
    <cellStyle name="Separador de milhares 6 7 2 2 3 3" xfId="26457"/>
    <cellStyle name="Separador de milhares 6 7 2 2 4" xfId="23100"/>
    <cellStyle name="Separador de milhares 6 7 2 2 4 2" xfId="30778"/>
    <cellStyle name="Separador de milhares 6 7 2 2 5" xfId="28672"/>
    <cellStyle name="Separador de milhares 6 7 2 2 6" xfId="20994"/>
    <cellStyle name="Separador de milhares 6 7 2 3" xfId="15734"/>
    <cellStyle name="Separador de milhares 6 7 2 3 2" xfId="17864"/>
    <cellStyle name="Separador de milhares 6 7 2 3 2 2" xfId="32260"/>
    <cellStyle name="Separador de milhares 6 7 2 3 2 3" xfId="24582"/>
    <cellStyle name="Separador de milhares 6 7 2 3 3" xfId="30153"/>
    <cellStyle name="Separador de milhares 6 7 2 3 4" xfId="22475"/>
    <cellStyle name="Separador de milhares 6 7 2 4" xfId="17239"/>
    <cellStyle name="Separador de milhares 6 7 2 4 2" xfId="31635"/>
    <cellStyle name="Separador de milhares 6 7 2 4 3" xfId="23957"/>
    <cellStyle name="Separador de milhares 6 7 2 5" xfId="19117"/>
    <cellStyle name="Separador de milhares 6 7 2 5 2" xfId="33510"/>
    <cellStyle name="Separador de milhares 6 7 2 5 3" xfId="25832"/>
    <cellStyle name="Separador de milhares 6 7 2 6" xfId="21850"/>
    <cellStyle name="Separador de milhares 6 7 2 6 2" xfId="29528"/>
    <cellStyle name="Separador de milhares 6 7 2 7" xfId="27527"/>
    <cellStyle name="Separador de milhares 6 7 2 8" xfId="28047"/>
    <cellStyle name="Separador de milhares 6 7 2 9" xfId="20369"/>
    <cellStyle name="Separador de milhares 6 7 3" xfId="6575"/>
    <cellStyle name="Separador de milhares 6 7 4" xfId="16636"/>
    <cellStyle name="Separador de milhares 6 7 4 2" xfId="31033"/>
    <cellStyle name="Separador de milhares 6 7 4 3" xfId="23355"/>
    <cellStyle name="Separador de milhares 6 7 5" xfId="21236"/>
    <cellStyle name="Separador de milhares 6 7 5 2" xfId="28914"/>
    <cellStyle name="Separador de milhares 6 7 6" xfId="27526"/>
    <cellStyle name="Separador de milhares 6 8" xfId="14864"/>
    <cellStyle name="Separador de milhares 6 8 2" xfId="16146"/>
    <cellStyle name="Separador de milhares 6 8 2 2" xfId="18260"/>
    <cellStyle name="Separador de milhares 6 8 2 2 2" xfId="32656"/>
    <cellStyle name="Separador de milhares 6 8 2 2 3" xfId="24978"/>
    <cellStyle name="Separador de milhares 6 8 2 3" xfId="19513"/>
    <cellStyle name="Separador de milhares 6 8 2 3 2" xfId="33906"/>
    <cellStyle name="Separador de milhares 6 8 2 3 3" xfId="26228"/>
    <cellStyle name="Separador de milhares 6 8 2 4" xfId="22871"/>
    <cellStyle name="Separador de milhares 6 8 2 4 2" xfId="30549"/>
    <cellStyle name="Separador de milhares 6 8 2 5" xfId="28443"/>
    <cellStyle name="Separador de milhares 6 8 2 6" xfId="20765"/>
    <cellStyle name="Separador de milhares 6 8 3" xfId="15505"/>
    <cellStyle name="Separador de milhares 6 8 3 2" xfId="17635"/>
    <cellStyle name="Separador de milhares 6 8 3 2 2" xfId="32031"/>
    <cellStyle name="Separador de milhares 6 8 3 2 3" xfId="24353"/>
    <cellStyle name="Separador de milhares 6 8 3 3" xfId="29924"/>
    <cellStyle name="Separador de milhares 6 8 3 4" xfId="22246"/>
    <cellStyle name="Separador de milhares 6 8 4" xfId="17010"/>
    <cellStyle name="Separador de milhares 6 8 4 2" xfId="31406"/>
    <cellStyle name="Separador de milhares 6 8 4 3" xfId="23728"/>
    <cellStyle name="Separador de milhares 6 8 5" xfId="18888"/>
    <cellStyle name="Separador de milhares 6 8 5 2" xfId="33281"/>
    <cellStyle name="Separador de milhares 6 8 5 3" xfId="25603"/>
    <cellStyle name="Separador de milhares 6 8 6" xfId="21621"/>
    <cellStyle name="Separador de milhares 6 8 6 2" xfId="29299"/>
    <cellStyle name="Separador de milhares 6 8 7" xfId="27528"/>
    <cellStyle name="Separador de milhares 6 8 8" xfId="27818"/>
    <cellStyle name="Separador de milhares 6 8 9" xfId="20140"/>
    <cellStyle name="Separador de milhares 6 9" xfId="4325"/>
    <cellStyle name="Separador de milhares 6 9 2" xfId="15878"/>
    <cellStyle name="Separador de milhares 6 9 2 2" xfId="18008"/>
    <cellStyle name="Separador de milhares 6 9 2 2 2" xfId="32404"/>
    <cellStyle name="Separador de milhares 6 9 2 2 3" xfId="24726"/>
    <cellStyle name="Separador de milhares 6 9 2 3" xfId="30297"/>
    <cellStyle name="Separador de milhares 6 9 2 4" xfId="22619"/>
    <cellStyle name="Separador de milhares 6 9 3" xfId="16769"/>
    <cellStyle name="Separador de milhares 6 9 3 2" xfId="31166"/>
    <cellStyle name="Separador de milhares 6 9 3 3" xfId="23488"/>
    <cellStyle name="Separador de milhares 6 9 4" xfId="19261"/>
    <cellStyle name="Separador de milhares 6 9 4 2" xfId="33654"/>
    <cellStyle name="Separador de milhares 6 9 4 3" xfId="25976"/>
    <cellStyle name="Separador de milhares 6 9 5" xfId="21381"/>
    <cellStyle name="Separador de milhares 6 9 5 2" xfId="29059"/>
    <cellStyle name="Separador de milhares 6 9 6" xfId="27529"/>
    <cellStyle name="Separador de milhares 6 9 7" xfId="28191"/>
    <cellStyle name="Separador de milhares 6 9 8" xfId="20513"/>
    <cellStyle name="Separador de milhares 7" xfId="2133"/>
    <cellStyle name="Separador de milhares 7 2" xfId="3637"/>
    <cellStyle name="Separador de milhares 7 2 2" xfId="10277"/>
    <cellStyle name="Separador de milhares 7 2 2 2" xfId="14154"/>
    <cellStyle name="Separador de milhares 7 2 3" xfId="6579"/>
    <cellStyle name="Separador de milhares 7 2 4" xfId="27300"/>
    <cellStyle name="Separador de milhares 7 3" xfId="4215"/>
    <cellStyle name="Separador de milhares 7 3 2" xfId="14155"/>
    <cellStyle name="Separador de milhares 7 3 3" xfId="8674"/>
    <cellStyle name="Separador de milhares 7 3 4" xfId="27299"/>
    <cellStyle name="Separador de milhares 7 4" xfId="6578"/>
    <cellStyle name="Separador de milhares 7 5" xfId="27301"/>
    <cellStyle name="Separador de milhares 8" xfId="2134"/>
    <cellStyle name="Separador de milhares 8 2" xfId="8675"/>
    <cellStyle name="Separador de milhares 8 2 2" xfId="14156"/>
    <cellStyle name="Separador de milhares 8 3" xfId="6580"/>
    <cellStyle name="Separador de milhares 8 4" xfId="14854"/>
    <cellStyle name="Separador de milhares 9" xfId="3638"/>
    <cellStyle name="Separador de milhares 9 10" xfId="18690"/>
    <cellStyle name="Separador de milhares 9 10 2" xfId="33085"/>
    <cellStyle name="Separador de milhares 9 10 3" xfId="25407"/>
    <cellStyle name="Separador de milhares 9 11" xfId="21162"/>
    <cellStyle name="Separador de milhares 9 11 2" xfId="28840"/>
    <cellStyle name="Separador de milhares 9 12" xfId="27530"/>
    <cellStyle name="Separador de milhares 9 13" xfId="27298"/>
    <cellStyle name="Separador de milhares 9 14" xfId="27622"/>
    <cellStyle name="Separador de milhares 9 15" xfId="19944"/>
    <cellStyle name="Separador de milhares 9 2" xfId="4100"/>
    <cellStyle name="Separador de milhares 9 2 10" xfId="21216"/>
    <cellStyle name="Separador de milhares 9 2 10 2" xfId="28894"/>
    <cellStyle name="Separador de milhares 9 2 11" xfId="27531"/>
    <cellStyle name="Separador de milhares 9 2 12" xfId="27297"/>
    <cellStyle name="Separador de milhares 9 2 13" xfId="27678"/>
    <cellStyle name="Separador de milhares 9 2 14" xfId="20000"/>
    <cellStyle name="Separador de milhares 9 2 2" xfId="4295"/>
    <cellStyle name="Separador de milhares 9 2 2 10" xfId="27532"/>
    <cellStyle name="Separador de milhares 9 2 2 11" xfId="27793"/>
    <cellStyle name="Separador de milhares 9 2 2 12" xfId="20115"/>
    <cellStyle name="Separador de milhares 9 2 2 2" xfId="15140"/>
    <cellStyle name="Separador de milhares 9 2 2 2 2" xfId="16421"/>
    <cellStyle name="Separador de milhares 9 2 2 2 2 2" xfId="18535"/>
    <cellStyle name="Separador de milhares 9 2 2 2 2 2 2" xfId="32931"/>
    <cellStyle name="Separador de milhares 9 2 2 2 2 2 3" xfId="25253"/>
    <cellStyle name="Separador de milhares 9 2 2 2 2 3" xfId="19788"/>
    <cellStyle name="Separador de milhares 9 2 2 2 2 3 2" xfId="34181"/>
    <cellStyle name="Separador de milhares 9 2 2 2 2 3 3" xfId="26503"/>
    <cellStyle name="Separador de milhares 9 2 2 2 2 4" xfId="23146"/>
    <cellStyle name="Separador de milhares 9 2 2 2 2 4 2" xfId="30824"/>
    <cellStyle name="Separador de milhares 9 2 2 2 2 5" xfId="28718"/>
    <cellStyle name="Separador de milhares 9 2 2 2 2 6" xfId="21040"/>
    <cellStyle name="Separador de milhares 9 2 2 2 3" xfId="15780"/>
    <cellStyle name="Separador de milhares 9 2 2 2 3 2" xfId="17910"/>
    <cellStyle name="Separador de milhares 9 2 2 2 3 2 2" xfId="32306"/>
    <cellStyle name="Separador de milhares 9 2 2 2 3 2 3" xfId="24628"/>
    <cellStyle name="Separador de milhares 9 2 2 2 3 3" xfId="30199"/>
    <cellStyle name="Separador de milhares 9 2 2 2 3 4" xfId="22521"/>
    <cellStyle name="Separador de milhares 9 2 2 2 4" xfId="17285"/>
    <cellStyle name="Separador de milhares 9 2 2 2 4 2" xfId="31681"/>
    <cellStyle name="Separador de milhares 9 2 2 2 4 3" xfId="24003"/>
    <cellStyle name="Separador de milhares 9 2 2 2 5" xfId="19163"/>
    <cellStyle name="Separador de milhares 9 2 2 2 5 2" xfId="33556"/>
    <cellStyle name="Separador de milhares 9 2 2 2 5 3" xfId="25878"/>
    <cellStyle name="Separador de milhares 9 2 2 2 6" xfId="21896"/>
    <cellStyle name="Separador de milhares 9 2 2 2 6 2" xfId="29574"/>
    <cellStyle name="Separador de milhares 9 2 2 2 7" xfId="27533"/>
    <cellStyle name="Separador de milhares 9 2 2 2 8" xfId="28093"/>
    <cellStyle name="Separador de milhares 9 2 2 2 9" xfId="20415"/>
    <cellStyle name="Separador de milhares 9 2 2 3" xfId="15023"/>
    <cellStyle name="Separador de milhares 9 2 2 3 2" xfId="16305"/>
    <cellStyle name="Separador de milhares 9 2 2 3 2 2" xfId="18419"/>
    <cellStyle name="Separador de milhares 9 2 2 3 2 2 2" xfId="32815"/>
    <cellStyle name="Separador de milhares 9 2 2 3 2 2 3" xfId="25137"/>
    <cellStyle name="Separador de milhares 9 2 2 3 2 3" xfId="19672"/>
    <cellStyle name="Separador de milhares 9 2 2 3 2 3 2" xfId="34065"/>
    <cellStyle name="Separador de milhares 9 2 2 3 2 3 3" xfId="26387"/>
    <cellStyle name="Separador de milhares 9 2 2 3 2 4" xfId="23030"/>
    <cellStyle name="Separador de milhares 9 2 2 3 2 4 2" xfId="30708"/>
    <cellStyle name="Separador de milhares 9 2 2 3 2 5" xfId="28602"/>
    <cellStyle name="Separador de milhares 9 2 2 3 2 6" xfId="20924"/>
    <cellStyle name="Separador de milhares 9 2 2 3 3" xfId="15664"/>
    <cellStyle name="Separador de milhares 9 2 2 3 3 2" xfId="17794"/>
    <cellStyle name="Separador de milhares 9 2 2 3 3 2 2" xfId="32190"/>
    <cellStyle name="Separador de milhares 9 2 2 3 3 2 3" xfId="24512"/>
    <cellStyle name="Separador de milhares 9 2 2 3 3 3" xfId="30083"/>
    <cellStyle name="Separador de milhares 9 2 2 3 3 4" xfId="22405"/>
    <cellStyle name="Separador de milhares 9 2 2 3 4" xfId="17169"/>
    <cellStyle name="Separador de milhares 9 2 2 3 4 2" xfId="31565"/>
    <cellStyle name="Separador de milhares 9 2 2 3 4 3" xfId="23887"/>
    <cellStyle name="Separador de milhares 9 2 2 3 5" xfId="19047"/>
    <cellStyle name="Separador de milhares 9 2 2 3 5 2" xfId="33440"/>
    <cellStyle name="Separador de milhares 9 2 2 3 5 3" xfId="25762"/>
    <cellStyle name="Separador de milhares 9 2 2 3 6" xfId="21780"/>
    <cellStyle name="Separador de milhares 9 2 2 3 6 2" xfId="29458"/>
    <cellStyle name="Separador de milhares 9 2 2 3 7" xfId="27534"/>
    <cellStyle name="Separador de milhares 9 2 2 3 8" xfId="27977"/>
    <cellStyle name="Separador de milhares 9 2 2 3 9" xfId="20299"/>
    <cellStyle name="Separador de milhares 9 2 2 4" xfId="15244"/>
    <cellStyle name="Separador de milhares 9 2 2 4 2" xfId="16514"/>
    <cellStyle name="Separador de milhares 9 2 2 4 2 2" xfId="18628"/>
    <cellStyle name="Separador de milhares 9 2 2 4 2 2 2" xfId="33024"/>
    <cellStyle name="Separador de milhares 9 2 2 4 2 2 3" xfId="25346"/>
    <cellStyle name="Separador de milhares 9 2 2 4 2 3" xfId="19881"/>
    <cellStyle name="Separador de milhares 9 2 2 4 2 3 2" xfId="34274"/>
    <cellStyle name="Separador de milhares 9 2 2 4 2 3 3" xfId="26596"/>
    <cellStyle name="Separador de milhares 9 2 2 4 2 4" xfId="23239"/>
    <cellStyle name="Separador de milhares 9 2 2 4 2 4 2" xfId="30917"/>
    <cellStyle name="Separador de milhares 9 2 2 4 2 5" xfId="28811"/>
    <cellStyle name="Separador de milhares 9 2 2 4 2 6" xfId="21133"/>
    <cellStyle name="Separador de milhares 9 2 2 4 3" xfId="15873"/>
    <cellStyle name="Separador de milhares 9 2 2 4 3 2" xfId="18003"/>
    <cellStyle name="Separador de milhares 9 2 2 4 3 2 2" xfId="32399"/>
    <cellStyle name="Separador de milhares 9 2 2 4 3 2 3" xfId="24721"/>
    <cellStyle name="Separador de milhares 9 2 2 4 3 3" xfId="30292"/>
    <cellStyle name="Separador de milhares 9 2 2 4 3 4" xfId="22614"/>
    <cellStyle name="Separador de milhares 9 2 2 4 4" xfId="17378"/>
    <cellStyle name="Separador de milhares 9 2 2 4 4 2" xfId="31774"/>
    <cellStyle name="Separador de milhares 9 2 2 4 4 3" xfId="24096"/>
    <cellStyle name="Separador de milhares 9 2 2 4 5" xfId="19256"/>
    <cellStyle name="Separador de milhares 9 2 2 4 5 2" xfId="33649"/>
    <cellStyle name="Separador de milhares 9 2 2 4 5 3" xfId="25971"/>
    <cellStyle name="Separador de milhares 9 2 2 4 6" xfId="21989"/>
    <cellStyle name="Separador de milhares 9 2 2 4 6 2" xfId="29667"/>
    <cellStyle name="Separador de milhares 9 2 2 4 7" xfId="27535"/>
    <cellStyle name="Separador de milhares 9 2 2 4 8" xfId="28186"/>
    <cellStyle name="Separador de milhares 9 2 2 4 9" xfId="20508"/>
    <cellStyle name="Separador de milhares 9 2 2 5" xfId="14157"/>
    <cellStyle name="Separador de milhares 9 2 2 5 2" xfId="16105"/>
    <cellStyle name="Separador de milhares 9 2 2 5 2 2" xfId="18235"/>
    <cellStyle name="Separador de milhares 9 2 2 5 2 2 2" xfId="32631"/>
    <cellStyle name="Separador de milhares 9 2 2 5 2 2 3" xfId="24953"/>
    <cellStyle name="Separador de milhares 9 2 2 5 2 3" xfId="30524"/>
    <cellStyle name="Separador de milhares 9 2 2 5 2 4" xfId="22846"/>
    <cellStyle name="Separador de milhares 9 2 2 5 3" xfId="16996"/>
    <cellStyle name="Separador de milhares 9 2 2 5 3 2" xfId="31393"/>
    <cellStyle name="Separador de milhares 9 2 2 5 3 3" xfId="23715"/>
    <cellStyle name="Separador de milhares 9 2 2 5 4" xfId="19488"/>
    <cellStyle name="Separador de milhares 9 2 2 5 4 2" xfId="33881"/>
    <cellStyle name="Separador de milhares 9 2 2 5 4 3" xfId="26203"/>
    <cellStyle name="Separador de milhares 9 2 2 5 5" xfId="21608"/>
    <cellStyle name="Separador de milhares 9 2 2 5 5 2" xfId="29286"/>
    <cellStyle name="Separador de milhares 9 2 2 5 6" xfId="27536"/>
    <cellStyle name="Separador de milhares 9 2 2 5 7" xfId="28418"/>
    <cellStyle name="Separador de milhares 9 2 2 5 8" xfId="20740"/>
    <cellStyle name="Separador de milhares 9 2 2 6" xfId="15479"/>
    <cellStyle name="Separador de milhares 9 2 2 6 2" xfId="17610"/>
    <cellStyle name="Separador de milhares 9 2 2 6 2 2" xfId="32006"/>
    <cellStyle name="Separador de milhares 9 2 2 6 2 3" xfId="24328"/>
    <cellStyle name="Separador de milhares 9 2 2 6 3" xfId="29899"/>
    <cellStyle name="Separador de milhares 9 2 2 6 4" xfId="22221"/>
    <cellStyle name="Separador de milhares 9 2 2 7" xfId="16748"/>
    <cellStyle name="Separador de milhares 9 2 2 7 2" xfId="31145"/>
    <cellStyle name="Separador de milhares 9 2 2 7 3" xfId="23467"/>
    <cellStyle name="Separador de milhares 9 2 2 8" xfId="18862"/>
    <cellStyle name="Separador de milhares 9 2 2 8 2" xfId="33256"/>
    <cellStyle name="Separador de milhares 9 2 2 8 3" xfId="25578"/>
    <cellStyle name="Separador de milhares 9 2 2 9" xfId="21348"/>
    <cellStyle name="Separador de milhares 9 2 2 9 2" xfId="29026"/>
    <cellStyle name="Separador de milhares 9 2 3" xfId="10278"/>
    <cellStyle name="Separador de milhares 9 2 3 10" xfId="20062"/>
    <cellStyle name="Separador de milhares 9 2 3 2" xfId="15061"/>
    <cellStyle name="Separador de milhares 9 2 3 2 2" xfId="16342"/>
    <cellStyle name="Separador de milhares 9 2 3 2 2 2" xfId="18456"/>
    <cellStyle name="Separador de milhares 9 2 3 2 2 2 2" xfId="32852"/>
    <cellStyle name="Separador de milhares 9 2 3 2 2 2 3" xfId="25174"/>
    <cellStyle name="Separador de milhares 9 2 3 2 2 3" xfId="19709"/>
    <cellStyle name="Separador de milhares 9 2 3 2 2 3 2" xfId="34102"/>
    <cellStyle name="Separador de milhares 9 2 3 2 2 3 3" xfId="26424"/>
    <cellStyle name="Separador de milhares 9 2 3 2 2 4" xfId="23067"/>
    <cellStyle name="Separador de milhares 9 2 3 2 2 4 2" xfId="30745"/>
    <cellStyle name="Separador de milhares 9 2 3 2 2 5" xfId="28639"/>
    <cellStyle name="Separador de milhares 9 2 3 2 2 6" xfId="20961"/>
    <cellStyle name="Separador de milhares 9 2 3 2 3" xfId="15701"/>
    <cellStyle name="Separador de milhares 9 2 3 2 3 2" xfId="17831"/>
    <cellStyle name="Separador de milhares 9 2 3 2 3 2 2" xfId="32227"/>
    <cellStyle name="Separador de milhares 9 2 3 2 3 2 3" xfId="24549"/>
    <cellStyle name="Separador de milhares 9 2 3 2 3 3" xfId="30120"/>
    <cellStyle name="Separador de milhares 9 2 3 2 3 4" xfId="22442"/>
    <cellStyle name="Separador de milhares 9 2 3 2 4" xfId="17206"/>
    <cellStyle name="Separador de milhares 9 2 3 2 4 2" xfId="31602"/>
    <cellStyle name="Separador de milhares 9 2 3 2 4 3" xfId="23924"/>
    <cellStyle name="Separador de milhares 9 2 3 2 5" xfId="19084"/>
    <cellStyle name="Separador de milhares 9 2 3 2 5 2" xfId="33477"/>
    <cellStyle name="Separador de milhares 9 2 3 2 5 3" xfId="25799"/>
    <cellStyle name="Separador de milhares 9 2 3 2 6" xfId="21817"/>
    <cellStyle name="Separador de milhares 9 2 3 2 6 2" xfId="29495"/>
    <cellStyle name="Separador de milhares 9 2 3 2 7" xfId="27538"/>
    <cellStyle name="Separador de milhares 9 2 3 2 8" xfId="28014"/>
    <cellStyle name="Separador de milhares 9 2 3 2 9" xfId="20336"/>
    <cellStyle name="Separador de milhares 9 2 3 3" xfId="16052"/>
    <cellStyle name="Separador de milhares 9 2 3 3 2" xfId="18182"/>
    <cellStyle name="Separador de milhares 9 2 3 3 2 2" xfId="32578"/>
    <cellStyle name="Separador de milhares 9 2 3 3 2 3" xfId="24900"/>
    <cellStyle name="Separador de milhares 9 2 3 3 3" xfId="19435"/>
    <cellStyle name="Separador de milhares 9 2 3 3 3 2" xfId="33828"/>
    <cellStyle name="Separador de milhares 9 2 3 3 3 3" xfId="26150"/>
    <cellStyle name="Separador de milhares 9 2 3 3 4" xfId="22793"/>
    <cellStyle name="Separador de milhares 9 2 3 3 4 2" xfId="30471"/>
    <cellStyle name="Separador de milhares 9 2 3 3 5" xfId="28365"/>
    <cellStyle name="Separador de milhares 9 2 3 3 6" xfId="20687"/>
    <cellStyle name="Separador de milhares 9 2 3 4" xfId="15426"/>
    <cellStyle name="Separador de milhares 9 2 3 4 2" xfId="17557"/>
    <cellStyle name="Separador de milhares 9 2 3 4 2 2" xfId="31953"/>
    <cellStyle name="Separador de milhares 9 2 3 4 2 3" xfId="24275"/>
    <cellStyle name="Separador de milhares 9 2 3 4 3" xfId="29846"/>
    <cellStyle name="Separador de milhares 9 2 3 4 4" xfId="22168"/>
    <cellStyle name="Separador de milhares 9 2 3 5" xfId="16943"/>
    <cellStyle name="Separador de milhares 9 2 3 5 2" xfId="31340"/>
    <cellStyle name="Separador de milhares 9 2 3 5 3" xfId="23662"/>
    <cellStyle name="Separador de milhares 9 2 3 6" xfId="18809"/>
    <cellStyle name="Separador de milhares 9 2 3 6 2" xfId="33203"/>
    <cellStyle name="Separador de milhares 9 2 3 6 3" xfId="25525"/>
    <cellStyle name="Separador de milhares 9 2 3 7" xfId="21555"/>
    <cellStyle name="Separador de milhares 9 2 3 7 2" xfId="29233"/>
    <cellStyle name="Separador de milhares 9 2 3 8" xfId="27537"/>
    <cellStyle name="Separador de milhares 9 2 3 9" xfId="27740"/>
    <cellStyle name="Separador de milhares 9 2 4" xfId="14980"/>
    <cellStyle name="Separador de milhares 9 2 4 2" xfId="16262"/>
    <cellStyle name="Separador de milhares 9 2 4 2 2" xfId="18376"/>
    <cellStyle name="Separador de milhares 9 2 4 2 2 2" xfId="32772"/>
    <cellStyle name="Separador de milhares 9 2 4 2 2 3" xfId="25094"/>
    <cellStyle name="Separador de milhares 9 2 4 2 3" xfId="19629"/>
    <cellStyle name="Separador de milhares 9 2 4 2 3 2" xfId="34022"/>
    <cellStyle name="Separador de milhares 9 2 4 2 3 3" xfId="26344"/>
    <cellStyle name="Separador de milhares 9 2 4 2 4" xfId="22987"/>
    <cellStyle name="Separador de milhares 9 2 4 2 4 2" xfId="30665"/>
    <cellStyle name="Separador de milhares 9 2 4 2 5" xfId="28559"/>
    <cellStyle name="Separador de milhares 9 2 4 2 6" xfId="20881"/>
    <cellStyle name="Separador de milhares 9 2 4 3" xfId="15621"/>
    <cellStyle name="Separador de milhares 9 2 4 3 2" xfId="17751"/>
    <cellStyle name="Separador de milhares 9 2 4 3 2 2" xfId="32147"/>
    <cellStyle name="Separador de milhares 9 2 4 3 2 3" xfId="24469"/>
    <cellStyle name="Separador de milhares 9 2 4 3 3" xfId="30040"/>
    <cellStyle name="Separador de milhares 9 2 4 3 4" xfId="22362"/>
    <cellStyle name="Separador de milhares 9 2 4 4" xfId="17126"/>
    <cellStyle name="Separador de milhares 9 2 4 4 2" xfId="31522"/>
    <cellStyle name="Separador de milhares 9 2 4 4 3" xfId="23844"/>
    <cellStyle name="Separador de milhares 9 2 4 5" xfId="19004"/>
    <cellStyle name="Separador de milhares 9 2 4 5 2" xfId="33397"/>
    <cellStyle name="Separador de milhares 9 2 4 5 3" xfId="25719"/>
    <cellStyle name="Separador de milhares 9 2 4 6" xfId="21737"/>
    <cellStyle name="Separador de milhares 9 2 4 6 2" xfId="29415"/>
    <cellStyle name="Separador de milhares 9 2 4 7" xfId="27539"/>
    <cellStyle name="Separador de milhares 9 2 4 8" xfId="27934"/>
    <cellStyle name="Separador de milhares 9 2 4 9" xfId="20256"/>
    <cellStyle name="Separador de milhares 9 2 5" xfId="15187"/>
    <cellStyle name="Separador de milhares 9 2 5 2" xfId="16461"/>
    <cellStyle name="Separador de milhares 9 2 5 2 2" xfId="18575"/>
    <cellStyle name="Separador de milhares 9 2 5 2 2 2" xfId="32971"/>
    <cellStyle name="Separador de milhares 9 2 5 2 2 3" xfId="25293"/>
    <cellStyle name="Separador de milhares 9 2 5 2 3" xfId="19828"/>
    <cellStyle name="Separador de milhares 9 2 5 2 3 2" xfId="34221"/>
    <cellStyle name="Separador de milhares 9 2 5 2 3 3" xfId="26543"/>
    <cellStyle name="Separador de milhares 9 2 5 2 4" xfId="23186"/>
    <cellStyle name="Separador de milhares 9 2 5 2 4 2" xfId="30864"/>
    <cellStyle name="Separador de milhares 9 2 5 2 5" xfId="28758"/>
    <cellStyle name="Separador de milhares 9 2 5 2 6" xfId="21080"/>
    <cellStyle name="Separador de milhares 9 2 5 3" xfId="15820"/>
    <cellStyle name="Separador de milhares 9 2 5 3 2" xfId="17950"/>
    <cellStyle name="Separador de milhares 9 2 5 3 2 2" xfId="32346"/>
    <cellStyle name="Separador de milhares 9 2 5 3 2 3" xfId="24668"/>
    <cellStyle name="Separador de milhares 9 2 5 3 3" xfId="30239"/>
    <cellStyle name="Separador de milhares 9 2 5 3 4" xfId="22561"/>
    <cellStyle name="Separador de milhares 9 2 5 4" xfId="17325"/>
    <cellStyle name="Separador de milhares 9 2 5 4 2" xfId="31721"/>
    <cellStyle name="Separador de milhares 9 2 5 4 3" xfId="24043"/>
    <cellStyle name="Separador de milhares 9 2 5 5" xfId="19203"/>
    <cellStyle name="Separador de milhares 9 2 5 5 2" xfId="33596"/>
    <cellStyle name="Separador de milhares 9 2 5 5 3" xfId="25918"/>
    <cellStyle name="Separador de milhares 9 2 5 6" xfId="21936"/>
    <cellStyle name="Separador de milhares 9 2 5 6 2" xfId="29614"/>
    <cellStyle name="Separador de milhares 9 2 5 7" xfId="27540"/>
    <cellStyle name="Separador de milhares 9 2 5 8" xfId="28133"/>
    <cellStyle name="Separador de milhares 9 2 5 9" xfId="20455"/>
    <cellStyle name="Separador de milhares 9 2 6" xfId="4437"/>
    <cellStyle name="Separador de milhares 9 2 6 2" xfId="15990"/>
    <cellStyle name="Separador de milhares 9 2 6 2 2" xfId="18120"/>
    <cellStyle name="Separador de milhares 9 2 6 2 2 2" xfId="32516"/>
    <cellStyle name="Separador de milhares 9 2 6 2 2 3" xfId="24838"/>
    <cellStyle name="Separador de milhares 9 2 6 2 3" xfId="30409"/>
    <cellStyle name="Separador de milhares 9 2 6 2 4" xfId="22731"/>
    <cellStyle name="Separador de milhares 9 2 6 3" xfId="16881"/>
    <cellStyle name="Separador de milhares 9 2 6 3 2" xfId="31278"/>
    <cellStyle name="Separador de milhares 9 2 6 3 3" xfId="23600"/>
    <cellStyle name="Separador de milhares 9 2 6 4" xfId="19373"/>
    <cellStyle name="Separador de milhares 9 2 6 4 2" xfId="33766"/>
    <cellStyle name="Separador de milhares 9 2 6 4 3" xfId="26088"/>
    <cellStyle name="Separador de milhares 9 2 6 5" xfId="21493"/>
    <cellStyle name="Separador de milhares 9 2 6 5 2" xfId="29171"/>
    <cellStyle name="Separador de milhares 9 2 6 6" xfId="27541"/>
    <cellStyle name="Separador de milhares 9 2 6 7" xfId="28303"/>
    <cellStyle name="Separador de milhares 9 2 6 8" xfId="20625"/>
    <cellStyle name="Separador de milhares 9 2 7" xfId="15363"/>
    <cellStyle name="Separador de milhares 9 2 7 2" xfId="17495"/>
    <cellStyle name="Separador de milhares 9 2 7 2 2" xfId="31891"/>
    <cellStyle name="Separador de milhares 9 2 7 2 3" xfId="24213"/>
    <cellStyle name="Separador de milhares 9 2 7 3" xfId="29784"/>
    <cellStyle name="Separador de milhares 9 2 7 4" xfId="22106"/>
    <cellStyle name="Separador de milhares 9 2 8" xfId="16616"/>
    <cellStyle name="Separador de milhares 9 2 8 2" xfId="31013"/>
    <cellStyle name="Separador de milhares 9 2 8 3" xfId="23335"/>
    <cellStyle name="Separador de milhares 9 2 9" xfId="18746"/>
    <cellStyle name="Separador de milhares 9 2 9 2" xfId="33141"/>
    <cellStyle name="Separador de milhares 9 2 9 3" xfId="25463"/>
    <cellStyle name="Separador de milhares 9 3" xfId="4224"/>
    <cellStyle name="Separador de milhares 9 3 10" xfId="27723"/>
    <cellStyle name="Separador de milhares 9 3 11" xfId="20045"/>
    <cellStyle name="Separador de milhares 9 3 2" xfId="15029"/>
    <cellStyle name="Separador de milhares 9 3 2 2" xfId="16311"/>
    <cellStyle name="Separador de milhares 9 3 2 2 2" xfId="18425"/>
    <cellStyle name="Separador de milhares 9 3 2 2 2 2" xfId="32821"/>
    <cellStyle name="Separador de milhares 9 3 2 2 2 3" xfId="25143"/>
    <cellStyle name="Separador de milhares 9 3 2 2 3" xfId="19678"/>
    <cellStyle name="Separador de milhares 9 3 2 2 3 2" xfId="34071"/>
    <cellStyle name="Separador de milhares 9 3 2 2 3 3" xfId="26393"/>
    <cellStyle name="Separador de milhares 9 3 2 2 4" xfId="23036"/>
    <cellStyle name="Separador de milhares 9 3 2 2 4 2" xfId="30714"/>
    <cellStyle name="Separador de milhares 9 3 2 2 5" xfId="28608"/>
    <cellStyle name="Separador de milhares 9 3 2 2 6" xfId="20930"/>
    <cellStyle name="Separador de milhares 9 3 2 3" xfId="15670"/>
    <cellStyle name="Separador de milhares 9 3 2 3 2" xfId="17800"/>
    <cellStyle name="Separador de milhares 9 3 2 3 2 2" xfId="32196"/>
    <cellStyle name="Separador de milhares 9 3 2 3 2 3" xfId="24518"/>
    <cellStyle name="Separador de milhares 9 3 2 3 3" xfId="30089"/>
    <cellStyle name="Separador de milhares 9 3 2 3 4" xfId="22411"/>
    <cellStyle name="Separador de milhares 9 3 2 4" xfId="17175"/>
    <cellStyle name="Separador de milhares 9 3 2 4 2" xfId="31571"/>
    <cellStyle name="Separador de milhares 9 3 2 4 3" xfId="23893"/>
    <cellStyle name="Separador de milhares 9 3 2 5" xfId="19053"/>
    <cellStyle name="Separador de milhares 9 3 2 5 2" xfId="33446"/>
    <cellStyle name="Separador de milhares 9 3 2 5 3" xfId="25768"/>
    <cellStyle name="Separador de milhares 9 3 2 6" xfId="21786"/>
    <cellStyle name="Separador de milhares 9 3 2 6 2" xfId="29464"/>
    <cellStyle name="Separador de milhares 9 3 2 7" xfId="27543"/>
    <cellStyle name="Separador de milhares 9 3 2 8" xfId="27983"/>
    <cellStyle name="Separador de milhares 9 3 2 9" xfId="20305"/>
    <cellStyle name="Separador de milhares 9 3 3" xfId="14920"/>
    <cellStyle name="Separador de milhares 9 3 3 2" xfId="16202"/>
    <cellStyle name="Separador de milhares 9 3 3 2 2" xfId="18316"/>
    <cellStyle name="Separador de milhares 9 3 3 2 2 2" xfId="32712"/>
    <cellStyle name="Separador de milhares 9 3 3 2 2 3" xfId="25034"/>
    <cellStyle name="Separador de milhares 9 3 3 2 3" xfId="19569"/>
    <cellStyle name="Separador de milhares 9 3 3 2 3 2" xfId="33962"/>
    <cellStyle name="Separador de milhares 9 3 3 2 3 3" xfId="26284"/>
    <cellStyle name="Separador de milhares 9 3 3 2 4" xfId="22927"/>
    <cellStyle name="Separador de milhares 9 3 3 2 4 2" xfId="30605"/>
    <cellStyle name="Separador de milhares 9 3 3 2 5" xfId="28499"/>
    <cellStyle name="Separador de milhares 9 3 3 2 6" xfId="20821"/>
    <cellStyle name="Separador de milhares 9 3 3 3" xfId="15561"/>
    <cellStyle name="Separador de milhares 9 3 3 3 2" xfId="17691"/>
    <cellStyle name="Separador de milhares 9 3 3 3 2 2" xfId="32087"/>
    <cellStyle name="Separador de milhares 9 3 3 3 2 3" xfId="24409"/>
    <cellStyle name="Separador de milhares 9 3 3 3 3" xfId="29980"/>
    <cellStyle name="Separador de milhares 9 3 3 3 4" xfId="22302"/>
    <cellStyle name="Separador de milhares 9 3 3 4" xfId="17066"/>
    <cellStyle name="Separador de milhares 9 3 3 4 2" xfId="31462"/>
    <cellStyle name="Separador de milhares 9 3 3 4 3" xfId="23784"/>
    <cellStyle name="Separador de milhares 9 3 3 5" xfId="18944"/>
    <cellStyle name="Separador de milhares 9 3 3 5 2" xfId="33337"/>
    <cellStyle name="Separador de milhares 9 3 3 5 3" xfId="25659"/>
    <cellStyle name="Separador de milhares 9 3 3 6" xfId="21677"/>
    <cellStyle name="Separador de milhares 9 3 3 6 2" xfId="29355"/>
    <cellStyle name="Separador de milhares 9 3 3 7" xfId="27544"/>
    <cellStyle name="Separador de milhares 9 3 3 8" xfId="27874"/>
    <cellStyle name="Separador de milhares 9 3 3 9" xfId="20196"/>
    <cellStyle name="Separador de milhares 9 3 4" xfId="6581"/>
    <cellStyle name="Separador de milhares 9 3 4 2" xfId="16035"/>
    <cellStyle name="Separador de milhares 9 3 4 2 2" xfId="18165"/>
    <cellStyle name="Separador de milhares 9 3 4 2 2 2" xfId="32561"/>
    <cellStyle name="Separador de milhares 9 3 4 2 2 3" xfId="24883"/>
    <cellStyle name="Separador de milhares 9 3 4 2 3" xfId="30454"/>
    <cellStyle name="Separador de milhares 9 3 4 2 4" xfId="22776"/>
    <cellStyle name="Separador de milhares 9 3 4 3" xfId="16926"/>
    <cellStyle name="Separador de milhares 9 3 4 3 2" xfId="31323"/>
    <cellStyle name="Separador de milhares 9 3 4 3 3" xfId="23645"/>
    <cellStyle name="Separador de milhares 9 3 4 4" xfId="19418"/>
    <cellStyle name="Separador de milhares 9 3 4 4 2" xfId="33811"/>
    <cellStyle name="Separador de milhares 9 3 4 4 3" xfId="26133"/>
    <cellStyle name="Separador de milhares 9 3 4 5" xfId="21538"/>
    <cellStyle name="Separador de milhares 9 3 4 5 2" xfId="29216"/>
    <cellStyle name="Separador de milhares 9 3 4 6" xfId="27545"/>
    <cellStyle name="Separador de milhares 9 3 4 7" xfId="28348"/>
    <cellStyle name="Separador de milhares 9 3 4 8" xfId="20670"/>
    <cellStyle name="Separador de milhares 9 3 5" xfId="15408"/>
    <cellStyle name="Separador de milhares 9 3 5 2" xfId="17540"/>
    <cellStyle name="Separador de milhares 9 3 5 2 2" xfId="31936"/>
    <cellStyle name="Separador de milhares 9 3 5 2 3" xfId="24258"/>
    <cellStyle name="Separador de milhares 9 3 5 3" xfId="29829"/>
    <cellStyle name="Separador de milhares 9 3 5 4" xfId="22151"/>
    <cellStyle name="Separador de milhares 9 3 6" xfId="16692"/>
    <cellStyle name="Separador de milhares 9 3 6 2" xfId="31089"/>
    <cellStyle name="Separador de milhares 9 3 6 3" xfId="23411"/>
    <cellStyle name="Separador de milhares 9 3 7" xfId="18791"/>
    <cellStyle name="Separador de milhares 9 3 7 2" xfId="33186"/>
    <cellStyle name="Separador de milhares 9 3 7 3" xfId="25508"/>
    <cellStyle name="Separador de milhares 9 3 8" xfId="21292"/>
    <cellStyle name="Separador de milhares 9 3 8 2" xfId="28970"/>
    <cellStyle name="Separador de milhares 9 3 9" xfId="27542"/>
    <cellStyle name="Separador de milhares 9 4" xfId="14855"/>
    <cellStyle name="Separador de milhares 9 5" xfId="14924"/>
    <cellStyle name="Separador de milhares 9 5 2" xfId="16206"/>
    <cellStyle name="Separador de milhares 9 5 2 2" xfId="18320"/>
    <cellStyle name="Separador de milhares 9 5 2 2 2" xfId="32716"/>
    <cellStyle name="Separador de milhares 9 5 2 2 3" xfId="25038"/>
    <cellStyle name="Separador de milhares 9 5 2 3" xfId="19573"/>
    <cellStyle name="Separador de milhares 9 5 2 3 2" xfId="33966"/>
    <cellStyle name="Separador de milhares 9 5 2 3 3" xfId="26288"/>
    <cellStyle name="Separador de milhares 9 5 2 4" xfId="22931"/>
    <cellStyle name="Separador de milhares 9 5 2 4 2" xfId="30609"/>
    <cellStyle name="Separador de milhares 9 5 2 5" xfId="28503"/>
    <cellStyle name="Separador de milhares 9 5 2 6" xfId="20825"/>
    <cellStyle name="Separador de milhares 9 5 3" xfId="15565"/>
    <cellStyle name="Separador de milhares 9 5 3 2" xfId="17695"/>
    <cellStyle name="Separador de milhares 9 5 3 2 2" xfId="32091"/>
    <cellStyle name="Separador de milhares 9 5 3 2 3" xfId="24413"/>
    <cellStyle name="Separador de milhares 9 5 3 3" xfId="29984"/>
    <cellStyle name="Separador de milhares 9 5 3 4" xfId="22306"/>
    <cellStyle name="Separador de milhares 9 5 4" xfId="17070"/>
    <cellStyle name="Separador de milhares 9 5 4 2" xfId="31466"/>
    <cellStyle name="Separador de milhares 9 5 4 3" xfId="23788"/>
    <cellStyle name="Separador de milhares 9 5 5" xfId="18948"/>
    <cellStyle name="Separador de milhares 9 5 5 2" xfId="33341"/>
    <cellStyle name="Separador de milhares 9 5 5 3" xfId="25663"/>
    <cellStyle name="Separador de milhares 9 5 6" xfId="21681"/>
    <cellStyle name="Separador de milhares 9 5 6 2" xfId="29359"/>
    <cellStyle name="Separador de milhares 9 5 7" xfId="27546"/>
    <cellStyle name="Separador de milhares 9 5 8" xfId="27878"/>
    <cellStyle name="Separador de milhares 9 5 9" xfId="20200"/>
    <cellStyle name="Separador de milhares 9 6" xfId="15167"/>
    <cellStyle name="Separador de milhares 9 6 2" xfId="16444"/>
    <cellStyle name="Separador de milhares 9 6 2 2" xfId="18558"/>
    <cellStyle name="Separador de milhares 9 6 2 2 2" xfId="32954"/>
    <cellStyle name="Separador de milhares 9 6 2 2 3" xfId="25276"/>
    <cellStyle name="Separador de milhares 9 6 2 3" xfId="19811"/>
    <cellStyle name="Separador de milhares 9 6 2 3 2" xfId="34204"/>
    <cellStyle name="Separador de milhares 9 6 2 3 3" xfId="26526"/>
    <cellStyle name="Separador de milhares 9 6 2 4" xfId="23169"/>
    <cellStyle name="Separador de milhares 9 6 2 4 2" xfId="30847"/>
    <cellStyle name="Separador de milhares 9 6 2 5" xfId="28741"/>
    <cellStyle name="Separador de milhares 9 6 2 6" xfId="21063"/>
    <cellStyle name="Separador de milhares 9 6 3" xfId="15803"/>
    <cellStyle name="Separador de milhares 9 6 3 2" xfId="17933"/>
    <cellStyle name="Separador de milhares 9 6 3 2 2" xfId="32329"/>
    <cellStyle name="Separador de milhares 9 6 3 2 3" xfId="24651"/>
    <cellStyle name="Separador de milhares 9 6 3 3" xfId="30222"/>
    <cellStyle name="Separador de milhares 9 6 3 4" xfId="22544"/>
    <cellStyle name="Separador de milhares 9 6 4" xfId="17308"/>
    <cellStyle name="Separador de milhares 9 6 4 2" xfId="31704"/>
    <cellStyle name="Separador de milhares 9 6 4 3" xfId="24026"/>
    <cellStyle name="Separador de milhares 9 6 5" xfId="19186"/>
    <cellStyle name="Separador de milhares 9 6 5 2" xfId="33579"/>
    <cellStyle name="Separador de milhares 9 6 5 3" xfId="25901"/>
    <cellStyle name="Separador de milhares 9 6 6" xfId="21919"/>
    <cellStyle name="Separador de milhares 9 6 6 2" xfId="29597"/>
    <cellStyle name="Separador de milhares 9 6 7" xfId="27547"/>
    <cellStyle name="Separador de milhares 9 6 8" xfId="28116"/>
    <cellStyle name="Separador de milhares 9 6 9" xfId="20438"/>
    <cellStyle name="Separador de milhares 9 7" xfId="4381"/>
    <cellStyle name="Separador de milhares 9 7 2" xfId="15934"/>
    <cellStyle name="Separador de milhares 9 7 2 2" xfId="18064"/>
    <cellStyle name="Separador de milhares 9 7 2 2 2" xfId="32460"/>
    <cellStyle name="Separador de milhares 9 7 2 2 3" xfId="24782"/>
    <cellStyle name="Separador de milhares 9 7 2 3" xfId="30353"/>
    <cellStyle name="Separador de milhares 9 7 2 4" xfId="22675"/>
    <cellStyle name="Separador de milhares 9 7 3" xfId="16825"/>
    <cellStyle name="Separador de milhares 9 7 3 2" xfId="31222"/>
    <cellStyle name="Separador de milhares 9 7 3 3" xfId="23544"/>
    <cellStyle name="Separador de milhares 9 7 4" xfId="19317"/>
    <cellStyle name="Separador de milhares 9 7 4 2" xfId="33710"/>
    <cellStyle name="Separador de milhares 9 7 4 3" xfId="26032"/>
    <cellStyle name="Separador de milhares 9 7 5" xfId="21437"/>
    <cellStyle name="Separador de milhares 9 7 5 2" xfId="29115"/>
    <cellStyle name="Separador de milhares 9 7 6" xfId="27548"/>
    <cellStyle name="Separador de milhares 9 7 7" xfId="28247"/>
    <cellStyle name="Separador de milhares 9 7 8" xfId="20569"/>
    <cellStyle name="Separador de milhares 9 8" xfId="15307"/>
    <cellStyle name="Separador de milhares 9 8 2" xfId="17439"/>
    <cellStyle name="Separador de milhares 9 8 2 2" xfId="31835"/>
    <cellStyle name="Separador de milhares 9 8 2 3" xfId="24157"/>
    <cellStyle name="Separador de milhares 9 8 3" xfId="29728"/>
    <cellStyle name="Separador de milhares 9 8 4" xfId="22050"/>
    <cellStyle name="Separador de milhares 9 9" xfId="16562"/>
    <cellStyle name="Separador de milhares 9 9 2" xfId="30959"/>
    <cellStyle name="Separador de milhares 9 9 3" xfId="23281"/>
    <cellStyle name="Separador de milhares_CronoVenc" xfId="991"/>
    <cellStyle name="Separador de milhares_NFGC_ASTEC" xfId="44"/>
    <cellStyle name="Texto de Aviso 2" xfId="2136"/>
    <cellStyle name="Texto de Aviso 2 2" xfId="7750"/>
    <cellStyle name="Texto de Aviso 2 2 2" xfId="11202"/>
    <cellStyle name="Texto de Aviso 2 2 2 2" xfId="14158"/>
    <cellStyle name="Texto de Aviso 2 3" xfId="7751"/>
    <cellStyle name="Texto de Aviso 2 3 2" xfId="11203"/>
    <cellStyle name="Texto de Aviso 2 3 2 2" xfId="14159"/>
    <cellStyle name="Texto de Aviso 2 4" xfId="8677"/>
    <cellStyle name="Texto de Aviso 2 4 2" xfId="14160"/>
    <cellStyle name="Texto de Aviso 2 5" xfId="6582"/>
    <cellStyle name="Texto de Aviso 3" xfId="2137"/>
    <cellStyle name="Texto de Aviso 3 2" xfId="7752"/>
    <cellStyle name="Texto de Aviso 3 2 2" xfId="11204"/>
    <cellStyle name="Texto de Aviso 3 2 2 2" xfId="14161"/>
    <cellStyle name="Texto de Aviso 3 3" xfId="7753"/>
    <cellStyle name="Texto de Aviso 3 3 2" xfId="11205"/>
    <cellStyle name="Texto de Aviso 3 3 2 2" xfId="14162"/>
    <cellStyle name="Texto de Aviso 3 4" xfId="8678"/>
    <cellStyle name="Texto de Aviso 3 4 2" xfId="14163"/>
    <cellStyle name="Texto de Aviso 3 5" xfId="6583"/>
    <cellStyle name="Texto de Aviso 4" xfId="2138"/>
    <cellStyle name="Texto de Aviso 4 2" xfId="3940"/>
    <cellStyle name="Texto de Aviso 4 2 2" xfId="10534"/>
    <cellStyle name="Texto de Aviso 4 2 2 2" xfId="14164"/>
    <cellStyle name="Texto de Aviso 4 2 3" xfId="6585"/>
    <cellStyle name="Texto de Aviso 4 3" xfId="8679"/>
    <cellStyle name="Texto de Aviso 4 3 2" xfId="14165"/>
    <cellStyle name="Texto de Aviso 4 4" xfId="6584"/>
    <cellStyle name="Texto de Aviso 5" xfId="3639"/>
    <cellStyle name="Texto de Aviso 5 2" xfId="10279"/>
    <cellStyle name="Texto de Aviso 5 2 2" xfId="14166"/>
    <cellStyle name="Texto de Aviso 5 3" xfId="6586"/>
    <cellStyle name="Texto de Aviso 6" xfId="2135"/>
    <cellStyle name="Texto de Aviso 6 2" xfId="14167"/>
    <cellStyle name="Texto de Aviso 6 3" xfId="8676"/>
    <cellStyle name="Texto Explicativo 2" xfId="2140"/>
    <cellStyle name="Texto Explicativo 2 2" xfId="7754"/>
    <cellStyle name="Texto Explicativo 2 2 2" xfId="11206"/>
    <cellStyle name="Texto Explicativo 2 2 2 2" xfId="14168"/>
    <cellStyle name="Texto Explicativo 2 3" xfId="7755"/>
    <cellStyle name="Texto Explicativo 2 3 2" xfId="11207"/>
    <cellStyle name="Texto Explicativo 2 3 2 2" xfId="14169"/>
    <cellStyle name="Texto Explicativo 2 4" xfId="8681"/>
    <cellStyle name="Texto Explicativo 2 4 2" xfId="14170"/>
    <cellStyle name="Texto Explicativo 2 5" xfId="6587"/>
    <cellStyle name="Texto Explicativo 3" xfId="2141"/>
    <cellStyle name="Texto Explicativo 3 2" xfId="7756"/>
    <cellStyle name="Texto Explicativo 3 2 2" xfId="11208"/>
    <cellStyle name="Texto Explicativo 3 2 2 2" xfId="14171"/>
    <cellStyle name="Texto Explicativo 3 3" xfId="7757"/>
    <cellStyle name="Texto Explicativo 3 3 2" xfId="11209"/>
    <cellStyle name="Texto Explicativo 3 3 2 2" xfId="14172"/>
    <cellStyle name="Texto Explicativo 3 4" xfId="8682"/>
    <cellStyle name="Texto Explicativo 3 4 2" xfId="14173"/>
    <cellStyle name="Texto Explicativo 3 5" xfId="6588"/>
    <cellStyle name="Texto Explicativo 4" xfId="2142"/>
    <cellStyle name="Texto Explicativo 4 2" xfId="3941"/>
    <cellStyle name="Texto Explicativo 4 2 2" xfId="10535"/>
    <cellStyle name="Texto Explicativo 4 2 2 2" xfId="14174"/>
    <cellStyle name="Texto Explicativo 4 2 3" xfId="6590"/>
    <cellStyle name="Texto Explicativo 4 3" xfId="8683"/>
    <cellStyle name="Texto Explicativo 4 3 2" xfId="14175"/>
    <cellStyle name="Texto Explicativo 4 4" xfId="6589"/>
    <cellStyle name="Texto Explicativo 5" xfId="3640"/>
    <cellStyle name="Texto Explicativo 5 2" xfId="10280"/>
    <cellStyle name="Texto Explicativo 5 2 2" xfId="14176"/>
    <cellStyle name="Texto Explicativo 5 3" xfId="6591"/>
    <cellStyle name="Texto Explicativo 6" xfId="2139"/>
    <cellStyle name="Texto Explicativo 6 2" xfId="14177"/>
    <cellStyle name="Texto Explicativo 6 3" xfId="8680"/>
    <cellStyle name="Title" xfId="2" builtinId="15" customBuiltin="1"/>
    <cellStyle name="Titulo" xfId="992"/>
    <cellStyle name="Título 1 1" xfId="993"/>
    <cellStyle name="Título 1 1 1" xfId="994"/>
    <cellStyle name="Título 1 1 1 1" xfId="2144"/>
    <cellStyle name="Título 1 1 1 1 1" xfId="2145"/>
    <cellStyle name="Título 1 1 1 1 1 1" xfId="2146"/>
    <cellStyle name="Título 1 1 1 1 1 1 1" xfId="2147"/>
    <cellStyle name="Título 1 1 1 1 1 1 1 1" xfId="2148"/>
    <cellStyle name="Título 1 1 1 1 1 1 1 1 1" xfId="2149"/>
    <cellStyle name="Título 1 1 1 1 1 1 1 1 1 1" xfId="2150"/>
    <cellStyle name="Título 1 1 1 1 1 1 1 1 1 1 1" xfId="2151"/>
    <cellStyle name="Título 1 1 1 1 1 1 1 1 1 1 1 1" xfId="2152"/>
    <cellStyle name="Título 1 1 1 1 1 1 1 1 1 1 1 1 2" xfId="8693"/>
    <cellStyle name="Título 1 1 1 1 1 1 1 1 1 1 1 1 2 2" xfId="14178"/>
    <cellStyle name="Título 1 1 1 1 1 1 1 1 1 1 1 1 3" xfId="6600"/>
    <cellStyle name="Título 1 1 1 1 1 1 1 1 1 1 2" xfId="8692"/>
    <cellStyle name="Título 1 1 1 1 1 1 1 1 1 1 2 2" xfId="14179"/>
    <cellStyle name="Título 1 1 1 1 1 1 1 1 1 1 3" xfId="6599"/>
    <cellStyle name="Título 1 1 1 1 1 1 1 1 1 2" xfId="8691"/>
    <cellStyle name="Título 1 1 1 1 1 1 1 1 1 2 2" xfId="14180"/>
    <cellStyle name="Título 1 1 1 1 1 1 1 1 1 3" xfId="6598"/>
    <cellStyle name="Título 1 1 1 1 1 1 1 1 2" xfId="8690"/>
    <cellStyle name="Título 1 1 1 1 1 1 1 1 2 2" xfId="14181"/>
    <cellStyle name="Título 1 1 1 1 1 1 1 1 3" xfId="6597"/>
    <cellStyle name="Título 1 1 1 1 1 1 1 2" xfId="8689"/>
    <cellStyle name="Título 1 1 1 1 1 1 1 2 2" xfId="14182"/>
    <cellStyle name="Título 1 1 1 1 1 1 1 3" xfId="6596"/>
    <cellStyle name="Título 1 1 1 1 1 1 2" xfId="8688"/>
    <cellStyle name="Título 1 1 1 1 1 1 2 2" xfId="14183"/>
    <cellStyle name="Título 1 1 1 1 1 1 3" xfId="6595"/>
    <cellStyle name="Título 1 1 1 1 1 2" xfId="8687"/>
    <cellStyle name="Título 1 1 1 1 1 2 2" xfId="14184"/>
    <cellStyle name="Título 1 1 1 1 1 3" xfId="6594"/>
    <cellStyle name="Título 1 1 1 1 2" xfId="8686"/>
    <cellStyle name="Título 1 1 1 1 2 2" xfId="14185"/>
    <cellStyle name="Título 1 1 1 1 3" xfId="6593"/>
    <cellStyle name="Título 1 1 1 2" xfId="3641"/>
    <cellStyle name="Título 1 1 1 2 2" xfId="10281"/>
    <cellStyle name="Título 1 1 1 2 2 2" xfId="14186"/>
    <cellStyle name="Título 1 1 1 2 3" xfId="6601"/>
    <cellStyle name="Título 1 1 1 3" xfId="7758"/>
    <cellStyle name="Título 1 1 1 3 2" xfId="11210"/>
    <cellStyle name="Título 1 1 1 3 2 2" xfId="14187"/>
    <cellStyle name="Título 1 1 1 4" xfId="8685"/>
    <cellStyle name="Título 1 1 1 4 2" xfId="14188"/>
    <cellStyle name="Título 1 1 1 5" xfId="6592"/>
    <cellStyle name="Título 1 1 10" xfId="3642"/>
    <cellStyle name="Título 1 1 10 2" xfId="10282"/>
    <cellStyle name="Título 1 1 10 2 2" xfId="14189"/>
    <cellStyle name="Título 1 1 10 3" xfId="6602"/>
    <cellStyle name="Título 1 1 11" xfId="3643"/>
    <cellStyle name="Título 1 1 11 2" xfId="10283"/>
    <cellStyle name="Título 1 1 11 2 2" xfId="14190"/>
    <cellStyle name="Título 1 1 11 3" xfId="6603"/>
    <cellStyle name="Título 1 1 12" xfId="3644"/>
    <cellStyle name="Título 1 1 12 2" xfId="10284"/>
    <cellStyle name="Título 1 1 12 2 2" xfId="14191"/>
    <cellStyle name="Título 1 1 12 3" xfId="6604"/>
    <cellStyle name="Título 1 1 13" xfId="3645"/>
    <cellStyle name="Título 1 1 13 2" xfId="10285"/>
    <cellStyle name="Título 1 1 13 2 2" xfId="14192"/>
    <cellStyle name="Título 1 1 13 3" xfId="6605"/>
    <cellStyle name="Título 1 1 14" xfId="3646"/>
    <cellStyle name="Título 1 1 14 2" xfId="10286"/>
    <cellStyle name="Título 1 1 14 2 2" xfId="14193"/>
    <cellStyle name="Título 1 1 14 3" xfId="6606"/>
    <cellStyle name="Título 1 1 15" xfId="3647"/>
    <cellStyle name="Título 1 1 15 2" xfId="10287"/>
    <cellStyle name="Título 1 1 15 2 2" xfId="14194"/>
    <cellStyle name="Título 1 1 15 3" xfId="6607"/>
    <cellStyle name="Título 1 1 16" xfId="3648"/>
    <cellStyle name="Título 1 1 16 2" xfId="10288"/>
    <cellStyle name="Título 1 1 16 2 2" xfId="14195"/>
    <cellStyle name="Título 1 1 16 3" xfId="6608"/>
    <cellStyle name="Título 1 1 17" xfId="3649"/>
    <cellStyle name="Título 1 1 17 2" xfId="10289"/>
    <cellStyle name="Título 1 1 17 2 2" xfId="14196"/>
    <cellStyle name="Título 1 1 17 3" xfId="6609"/>
    <cellStyle name="Título 1 1 18" xfId="3650"/>
    <cellStyle name="Título 1 1 18 2" xfId="10290"/>
    <cellStyle name="Título 1 1 18 2 2" xfId="14197"/>
    <cellStyle name="Título 1 1 18 3" xfId="6610"/>
    <cellStyle name="Título 1 1 19" xfId="3651"/>
    <cellStyle name="Título 1 1 19 2" xfId="10291"/>
    <cellStyle name="Título 1 1 19 2 2" xfId="14198"/>
    <cellStyle name="Título 1 1 19 3" xfId="6611"/>
    <cellStyle name="Título 1 1 2" xfId="995"/>
    <cellStyle name="Título 1 1 2 2" xfId="8694"/>
    <cellStyle name="Título 1 1 2 2 2" xfId="14199"/>
    <cellStyle name="Título 1 1 2 3" xfId="6612"/>
    <cellStyle name="Título 1 1 20" xfId="3652"/>
    <cellStyle name="Título 1 1 20 2" xfId="10292"/>
    <cellStyle name="Título 1 1 20 2 2" xfId="14200"/>
    <cellStyle name="Título 1 1 20 3" xfId="6613"/>
    <cellStyle name="Título 1 1 21" xfId="3653"/>
    <cellStyle name="Título 1 1 21 2" xfId="10293"/>
    <cellStyle name="Título 1 1 21 2 2" xfId="14201"/>
    <cellStyle name="Título 1 1 21 3" xfId="6614"/>
    <cellStyle name="Título 1 1 22" xfId="3654"/>
    <cellStyle name="Título 1 1 22 2" xfId="10294"/>
    <cellStyle name="Título 1 1 22 2 2" xfId="14202"/>
    <cellStyle name="Título 1 1 22 3" xfId="6615"/>
    <cellStyle name="Título 1 1 23" xfId="3655"/>
    <cellStyle name="Título 1 1 23 2" xfId="10295"/>
    <cellStyle name="Título 1 1 23 2 2" xfId="14203"/>
    <cellStyle name="Título 1 1 23 3" xfId="6616"/>
    <cellStyle name="Título 1 1 24" xfId="3656"/>
    <cellStyle name="Título 1 1 24 2" xfId="10296"/>
    <cellStyle name="Título 1 1 24 2 2" xfId="14204"/>
    <cellStyle name="Título 1 1 24 3" xfId="6617"/>
    <cellStyle name="Título 1 1 25" xfId="3657"/>
    <cellStyle name="Título 1 1 25 2" xfId="10297"/>
    <cellStyle name="Título 1 1 25 2 2" xfId="14205"/>
    <cellStyle name="Título 1 1 25 3" xfId="6618"/>
    <cellStyle name="Título 1 1 26" xfId="3658"/>
    <cellStyle name="Título 1 1 26 2" xfId="10298"/>
    <cellStyle name="Título 1 1 26 2 2" xfId="14206"/>
    <cellStyle name="Título 1 1 26 3" xfId="6619"/>
    <cellStyle name="Título 1 1 27" xfId="3659"/>
    <cellStyle name="Título 1 1 27 2" xfId="10299"/>
    <cellStyle name="Título 1 1 27 2 2" xfId="14207"/>
    <cellStyle name="Título 1 1 27 3" xfId="6620"/>
    <cellStyle name="Título 1 1 28" xfId="3660"/>
    <cellStyle name="Título 1 1 28 2" xfId="10300"/>
    <cellStyle name="Título 1 1 28 2 2" xfId="14208"/>
    <cellStyle name="Título 1 1 28 3" xfId="6621"/>
    <cellStyle name="Título 1 1 29" xfId="3661"/>
    <cellStyle name="Título 1 1 29 2" xfId="10301"/>
    <cellStyle name="Título 1 1 29 2 2" xfId="14209"/>
    <cellStyle name="Título 1 1 29 3" xfId="6622"/>
    <cellStyle name="Título 1 1 3" xfId="996"/>
    <cellStyle name="Título 1 1 3 2" xfId="8695"/>
    <cellStyle name="Título 1 1 3 2 2" xfId="14210"/>
    <cellStyle name="Título 1 1 3 3" xfId="6623"/>
    <cellStyle name="Título 1 1 30" xfId="3662"/>
    <cellStyle name="Título 1 1 30 2" xfId="10302"/>
    <cellStyle name="Título 1 1 30 2 2" xfId="14211"/>
    <cellStyle name="Título 1 1 30 3" xfId="6624"/>
    <cellStyle name="Título 1 1 31" xfId="3663"/>
    <cellStyle name="Título 1 1 31 2" xfId="10303"/>
    <cellStyle name="Título 1 1 31 2 2" xfId="14212"/>
    <cellStyle name="Título 1 1 31 3" xfId="6625"/>
    <cellStyle name="Título 1 1 32" xfId="3664"/>
    <cellStyle name="Título 1 1 32 2" xfId="10304"/>
    <cellStyle name="Título 1 1 32 2 2" xfId="14213"/>
    <cellStyle name="Título 1 1 32 3" xfId="6626"/>
    <cellStyle name="Título 1 1 33" xfId="3665"/>
    <cellStyle name="Título 1 1 33 2" xfId="10305"/>
    <cellStyle name="Título 1 1 33 2 2" xfId="14214"/>
    <cellStyle name="Título 1 1 33 3" xfId="6627"/>
    <cellStyle name="Título 1 1 34" xfId="3666"/>
    <cellStyle name="Título 1 1 34 2" xfId="10306"/>
    <cellStyle name="Título 1 1 34 2 2" xfId="14215"/>
    <cellStyle name="Título 1 1 34 3" xfId="6628"/>
    <cellStyle name="Título 1 1 35" xfId="3667"/>
    <cellStyle name="Título 1 1 35 2" xfId="10307"/>
    <cellStyle name="Título 1 1 35 2 2" xfId="14216"/>
    <cellStyle name="Título 1 1 35 3" xfId="6629"/>
    <cellStyle name="Título 1 1 36" xfId="3668"/>
    <cellStyle name="Título 1 1 36 2" xfId="10308"/>
    <cellStyle name="Título 1 1 36 2 2" xfId="14217"/>
    <cellStyle name="Título 1 1 36 3" xfId="6630"/>
    <cellStyle name="Título 1 1 37" xfId="3669"/>
    <cellStyle name="Título 1 1 37 2" xfId="10309"/>
    <cellStyle name="Título 1 1 37 2 2" xfId="14218"/>
    <cellStyle name="Título 1 1 37 3" xfId="6631"/>
    <cellStyle name="Título 1 1 38" xfId="3670"/>
    <cellStyle name="Título 1 1 38 2" xfId="10310"/>
    <cellStyle name="Título 1 1 38 2 2" xfId="14219"/>
    <cellStyle name="Título 1 1 38 3" xfId="6632"/>
    <cellStyle name="Título 1 1 39" xfId="3671"/>
    <cellStyle name="Título 1 1 39 2" xfId="10311"/>
    <cellStyle name="Título 1 1 39 2 2" xfId="14220"/>
    <cellStyle name="Título 1 1 39 3" xfId="6633"/>
    <cellStyle name="Título 1 1 4" xfId="3672"/>
    <cellStyle name="Título 1 1 4 2" xfId="10312"/>
    <cellStyle name="Título 1 1 4 2 2" xfId="14221"/>
    <cellStyle name="Título 1 1 4 3" xfId="6634"/>
    <cellStyle name="Título 1 1 40" xfId="3673"/>
    <cellStyle name="Título 1 1 40 2" xfId="10313"/>
    <cellStyle name="Título 1 1 40 2 2" xfId="14222"/>
    <cellStyle name="Título 1 1 40 3" xfId="6635"/>
    <cellStyle name="Título 1 1 41" xfId="3674"/>
    <cellStyle name="Título 1 1 41 2" xfId="10314"/>
    <cellStyle name="Título 1 1 41 2 2" xfId="14223"/>
    <cellStyle name="Título 1 1 41 3" xfId="6636"/>
    <cellStyle name="Título 1 1 42" xfId="3675"/>
    <cellStyle name="Título 1 1 42 2" xfId="10315"/>
    <cellStyle name="Título 1 1 42 2 2" xfId="14224"/>
    <cellStyle name="Título 1 1 42 3" xfId="6637"/>
    <cellStyle name="Título 1 1 43" xfId="3676"/>
    <cellStyle name="Título 1 1 43 2" xfId="10316"/>
    <cellStyle name="Título 1 1 43 2 2" xfId="14225"/>
    <cellStyle name="Título 1 1 43 3" xfId="6638"/>
    <cellStyle name="Título 1 1 44" xfId="3677"/>
    <cellStyle name="Título 1 1 44 2" xfId="10317"/>
    <cellStyle name="Título 1 1 44 2 2" xfId="14226"/>
    <cellStyle name="Título 1 1 44 3" xfId="6639"/>
    <cellStyle name="Título 1 1 45" xfId="3678"/>
    <cellStyle name="Título 1 1 45 2" xfId="10318"/>
    <cellStyle name="Título 1 1 45 2 2" xfId="14227"/>
    <cellStyle name="Título 1 1 45 3" xfId="6640"/>
    <cellStyle name="Título 1 1 46" xfId="3679"/>
    <cellStyle name="Título 1 1 46 2" xfId="10319"/>
    <cellStyle name="Título 1 1 46 2 2" xfId="14228"/>
    <cellStyle name="Título 1 1 46 3" xfId="6641"/>
    <cellStyle name="Título 1 1 47" xfId="3680"/>
    <cellStyle name="Título 1 1 47 2" xfId="10320"/>
    <cellStyle name="Título 1 1 47 2 2" xfId="14229"/>
    <cellStyle name="Título 1 1 47 3" xfId="6642"/>
    <cellStyle name="Título 1 1 48" xfId="3681"/>
    <cellStyle name="Título 1 1 48 2" xfId="10321"/>
    <cellStyle name="Título 1 1 48 2 2" xfId="14230"/>
    <cellStyle name="Título 1 1 48 3" xfId="6643"/>
    <cellStyle name="Título 1 1 49" xfId="3682"/>
    <cellStyle name="Título 1 1 49 2" xfId="10322"/>
    <cellStyle name="Título 1 1 49 2 2" xfId="14231"/>
    <cellStyle name="Título 1 1 49 3" xfId="6644"/>
    <cellStyle name="Título 1 1 5" xfId="3683"/>
    <cellStyle name="Título 1 1 5 2" xfId="10323"/>
    <cellStyle name="Título 1 1 5 2 2" xfId="14232"/>
    <cellStyle name="Título 1 1 5 3" xfId="6645"/>
    <cellStyle name="Título 1 1 6" xfId="3684"/>
    <cellStyle name="Título 1 1 6 2" xfId="10324"/>
    <cellStyle name="Título 1 1 6 2 2" xfId="14233"/>
    <cellStyle name="Título 1 1 6 3" xfId="6646"/>
    <cellStyle name="Título 1 1 7" xfId="3685"/>
    <cellStyle name="Título 1 1 7 2" xfId="10325"/>
    <cellStyle name="Título 1 1 7 2 2" xfId="14234"/>
    <cellStyle name="Título 1 1 7 3" xfId="6647"/>
    <cellStyle name="Título 1 1 8" xfId="3686"/>
    <cellStyle name="Título 1 1 8 2" xfId="10326"/>
    <cellStyle name="Título 1 1 8 2 2" xfId="14235"/>
    <cellStyle name="Título 1 1 8 3" xfId="6648"/>
    <cellStyle name="Título 1 1 9" xfId="3687"/>
    <cellStyle name="Título 1 1 9 2" xfId="10327"/>
    <cellStyle name="Título 1 1 9 2 2" xfId="14236"/>
    <cellStyle name="Título 1 1 9 3" xfId="6649"/>
    <cellStyle name="Título 1 10" xfId="3688"/>
    <cellStyle name="Título 1 11" xfId="3689"/>
    <cellStyle name="Título 1 12" xfId="3690"/>
    <cellStyle name="Título 1 13" xfId="3691"/>
    <cellStyle name="Título 1 14" xfId="3692"/>
    <cellStyle name="Título 1 15" xfId="3693"/>
    <cellStyle name="Título 1 16" xfId="3694"/>
    <cellStyle name="Título 1 17" xfId="3695"/>
    <cellStyle name="Título 1 18" xfId="3696"/>
    <cellStyle name="Título 1 19" xfId="3697"/>
    <cellStyle name="Título 1 2" xfId="2153"/>
    <cellStyle name="Título 1 2 2" xfId="997"/>
    <cellStyle name="Título 1 2 3" xfId="7759"/>
    <cellStyle name="Título 1 2 3 2" xfId="11211"/>
    <cellStyle name="Título 1 2 3 2 2" xfId="14237"/>
    <cellStyle name="Título 1 2 4" xfId="8696"/>
    <cellStyle name="Título 1 2 4 2" xfId="14238"/>
    <cellStyle name="Título 1 2 5" xfId="6650"/>
    <cellStyle name="Título 1 20" xfId="3698"/>
    <cellStyle name="Título 1 21" xfId="3699"/>
    <cellStyle name="Título 1 22" xfId="3700"/>
    <cellStyle name="Título 1 23" xfId="3701"/>
    <cellStyle name="Título 1 24" xfId="3702"/>
    <cellStyle name="Título 1 25" xfId="3703"/>
    <cellStyle name="Título 1 26" xfId="3704"/>
    <cellStyle name="Título 1 27" xfId="3705"/>
    <cellStyle name="Título 1 28" xfId="3706"/>
    <cellStyle name="Título 1 29" xfId="3707"/>
    <cellStyle name="Título 1 3" xfId="998"/>
    <cellStyle name="Título 1 30" xfId="3708"/>
    <cellStyle name="Título 1 31" xfId="3709"/>
    <cellStyle name="Título 1 32" xfId="3710"/>
    <cellStyle name="Título 1 33" xfId="3711"/>
    <cellStyle name="Título 1 34" xfId="3712"/>
    <cellStyle name="Título 1 35" xfId="3713"/>
    <cellStyle name="Título 1 36" xfId="3714"/>
    <cellStyle name="Título 1 37" xfId="3715"/>
    <cellStyle name="Título 1 38" xfId="3716"/>
    <cellStyle name="Título 1 39" xfId="3717"/>
    <cellStyle name="Título 1 4" xfId="2154"/>
    <cellStyle name="Título 1 4 2" xfId="7760"/>
    <cellStyle name="Título 1 4 3" xfId="7761"/>
    <cellStyle name="Título 1 4 3 2" xfId="11212"/>
    <cellStyle name="Título 1 4 3 2 2" xfId="14239"/>
    <cellStyle name="Título 1 4 4" xfId="8697"/>
    <cellStyle name="Título 1 4 4 2" xfId="14240"/>
    <cellStyle name="Título 1 4 5" xfId="6651"/>
    <cellStyle name="Título 1 40" xfId="3718"/>
    <cellStyle name="Título 1 41" xfId="3719"/>
    <cellStyle name="Título 1 42" xfId="3720"/>
    <cellStyle name="Título 1 43" xfId="3721"/>
    <cellStyle name="Título 1 44" xfId="3722"/>
    <cellStyle name="Título 1 45" xfId="3723"/>
    <cellStyle name="Título 1 46" xfId="3724"/>
    <cellStyle name="Título 1 47" xfId="3725"/>
    <cellStyle name="Título 1 48" xfId="3726"/>
    <cellStyle name="Título 1 49" xfId="3727"/>
    <cellStyle name="Título 1 49 2" xfId="10328"/>
    <cellStyle name="Título 1 49 2 2" xfId="14241"/>
    <cellStyle name="Título 1 49 3" xfId="6652"/>
    <cellStyle name="Título 1 5" xfId="2155"/>
    <cellStyle name="Título 1 5 2" xfId="3943"/>
    <cellStyle name="Título 1 5 2 2" xfId="10536"/>
    <cellStyle name="Título 1 5 2 2 2" xfId="14242"/>
    <cellStyle name="Título 1 5 2 3" xfId="6654"/>
    <cellStyle name="Título 1 5 3" xfId="7762"/>
    <cellStyle name="Título 1 5 3 2" xfId="11213"/>
    <cellStyle name="Título 1 5 3 2 2" xfId="14243"/>
    <cellStyle name="Título 1 5 4" xfId="8698"/>
    <cellStyle name="Título 1 5 4 2" xfId="14244"/>
    <cellStyle name="Título 1 5 5" xfId="6653"/>
    <cellStyle name="Título 1 50" xfId="3728"/>
    <cellStyle name="Título 1 50 2" xfId="10329"/>
    <cellStyle name="Título 1 50 2 2" xfId="14245"/>
    <cellStyle name="Título 1 50 3" xfId="6655"/>
    <cellStyle name="Título 1 51" xfId="3729"/>
    <cellStyle name="Título 1 51 2" xfId="10330"/>
    <cellStyle name="Título 1 51 2 2" xfId="14246"/>
    <cellStyle name="Título 1 51 3" xfId="6656"/>
    <cellStyle name="Título 1 52" xfId="2143"/>
    <cellStyle name="Título 1 52 2" xfId="11214"/>
    <cellStyle name="Título 1 52 2 2" xfId="14247"/>
    <cellStyle name="Título 1 52 3" xfId="7763"/>
    <cellStyle name="Título 1 53" xfId="8684"/>
    <cellStyle name="Título 1 53 2" xfId="14248"/>
    <cellStyle name="Título 1 6" xfId="3730"/>
    <cellStyle name="Título 1 6 2" xfId="7764"/>
    <cellStyle name="Título 1 6 3" xfId="7765"/>
    <cellStyle name="Título 1 6 3 2" xfId="11215"/>
    <cellStyle name="Título 1 6 3 2 2" xfId="14249"/>
    <cellStyle name="Título 1 6 4" xfId="10331"/>
    <cellStyle name="Título 1 6 4 2" xfId="14250"/>
    <cellStyle name="Título 1 6 5" xfId="6657"/>
    <cellStyle name="Título 1 7" xfId="3731"/>
    <cellStyle name="Título 1 8" xfId="3732"/>
    <cellStyle name="Título 1 9" xfId="3733"/>
    <cellStyle name="Titulo 10" xfId="999"/>
    <cellStyle name="Título 10" xfId="1000"/>
    <cellStyle name="Título 100" xfId="2156"/>
    <cellStyle name="Título 100 2" xfId="8699"/>
    <cellStyle name="Título 100 2 2" xfId="14251"/>
    <cellStyle name="Título 100 3" xfId="6658"/>
    <cellStyle name="Título 101" xfId="2157"/>
    <cellStyle name="Título 101 2" xfId="8700"/>
    <cellStyle name="Título 101 2 2" xfId="14252"/>
    <cellStyle name="Título 101 3" xfId="6659"/>
    <cellStyle name="Título 102" xfId="2158"/>
    <cellStyle name="Título 102 2" xfId="8701"/>
    <cellStyle name="Título 102 2 2" xfId="14253"/>
    <cellStyle name="Título 102 3" xfId="6660"/>
    <cellStyle name="Título 103" xfId="2159"/>
    <cellStyle name="Título 103 2" xfId="8702"/>
    <cellStyle name="Título 103 2 2" xfId="14254"/>
    <cellStyle name="Título 103 3" xfId="6661"/>
    <cellStyle name="Título 104" xfId="2160"/>
    <cellStyle name="Título 104 2" xfId="8703"/>
    <cellStyle name="Título 104 2 2" xfId="14255"/>
    <cellStyle name="Título 104 3" xfId="6662"/>
    <cellStyle name="Título 105" xfId="2161"/>
    <cellStyle name="Título 105 2" xfId="8704"/>
    <cellStyle name="Título 105 2 2" xfId="14256"/>
    <cellStyle name="Título 105 3" xfId="6663"/>
    <cellStyle name="Título 106" xfId="2162"/>
    <cellStyle name="Título 106 2" xfId="8705"/>
    <cellStyle name="Título 106 2 2" xfId="14257"/>
    <cellStyle name="Título 106 3" xfId="6664"/>
    <cellStyle name="Título 107" xfId="2163"/>
    <cellStyle name="Título 107 2" xfId="8706"/>
    <cellStyle name="Título 107 2 2" xfId="14258"/>
    <cellStyle name="Título 107 3" xfId="6665"/>
    <cellStyle name="Título 108" xfId="2164"/>
    <cellStyle name="Título 108 2" xfId="8707"/>
    <cellStyle name="Título 108 2 2" xfId="14259"/>
    <cellStyle name="Título 108 3" xfId="6666"/>
    <cellStyle name="Título 109" xfId="2165"/>
    <cellStyle name="Título 109 2" xfId="8708"/>
    <cellStyle name="Título 109 2 2" xfId="14260"/>
    <cellStyle name="Título 109 3" xfId="6667"/>
    <cellStyle name="Titulo 11" xfId="1001"/>
    <cellStyle name="Título 11" xfId="1002"/>
    <cellStyle name="Título 110" xfId="2166"/>
    <cellStyle name="Título 110 2" xfId="8709"/>
    <cellStyle name="Título 110 2 2" xfId="14261"/>
    <cellStyle name="Título 110 3" xfId="6668"/>
    <cellStyle name="Título 111" xfId="2167"/>
    <cellStyle name="Título 111 2" xfId="8710"/>
    <cellStyle name="Título 111 2 2" xfId="14262"/>
    <cellStyle name="Título 111 3" xfId="6669"/>
    <cellStyle name="Título 112" xfId="2168"/>
    <cellStyle name="Título 112 2" xfId="8711"/>
    <cellStyle name="Título 112 2 2" xfId="14263"/>
    <cellStyle name="Título 112 3" xfId="6670"/>
    <cellStyle name="Título 113" xfId="2169"/>
    <cellStyle name="Título 113 2" xfId="8712"/>
    <cellStyle name="Título 113 2 2" xfId="14264"/>
    <cellStyle name="Título 113 3" xfId="6671"/>
    <cellStyle name="Título 114" xfId="2170"/>
    <cellStyle name="Título 114 2" xfId="8713"/>
    <cellStyle name="Título 114 2 2" xfId="14265"/>
    <cellStyle name="Título 114 3" xfId="6672"/>
    <cellStyle name="Título 115" xfId="2171"/>
    <cellStyle name="Título 115 2" xfId="8714"/>
    <cellStyle name="Título 115 2 2" xfId="14266"/>
    <cellStyle name="Título 115 3" xfId="6673"/>
    <cellStyle name="Título 116" xfId="2172"/>
    <cellStyle name="Título 116 2" xfId="8715"/>
    <cellStyle name="Título 116 2 2" xfId="14267"/>
    <cellStyle name="Título 116 3" xfId="6674"/>
    <cellStyle name="Título 117" xfId="2173"/>
    <cellStyle name="Título 117 2" xfId="3942"/>
    <cellStyle name="Título 117 3" xfId="7766"/>
    <cellStyle name="Título 117 4" xfId="8716"/>
    <cellStyle name="Título 117 4 2" xfId="14268"/>
    <cellStyle name="Título 117 5" xfId="6675"/>
    <cellStyle name="Título 118" xfId="2174"/>
    <cellStyle name="Título 118 2" xfId="8717"/>
    <cellStyle name="Título 118 2 2" xfId="14269"/>
    <cellStyle name="Título 118 3" xfId="6676"/>
    <cellStyle name="Título 119" xfId="2175"/>
    <cellStyle name="Título 119 2" xfId="8718"/>
    <cellStyle name="Título 119 2 2" xfId="14270"/>
    <cellStyle name="Título 119 3" xfId="6677"/>
    <cellStyle name="Titulo 12" xfId="1003"/>
    <cellStyle name="Título 12" xfId="1004"/>
    <cellStyle name="Título 120" xfId="2176"/>
    <cellStyle name="Título 120 2" xfId="8719"/>
    <cellStyle name="Título 120 2 2" xfId="14271"/>
    <cellStyle name="Título 120 3" xfId="6678"/>
    <cellStyle name="Título 121" xfId="2177"/>
    <cellStyle name="Título 121 2" xfId="8720"/>
    <cellStyle name="Título 121 2 2" xfId="14272"/>
    <cellStyle name="Título 121 3" xfId="6679"/>
    <cellStyle name="Título 122" xfId="2178"/>
    <cellStyle name="Título 122 2" xfId="8721"/>
    <cellStyle name="Título 122 2 2" xfId="14273"/>
    <cellStyle name="Título 122 3" xfId="6680"/>
    <cellStyle name="Título 123" xfId="2179"/>
    <cellStyle name="Título 123 2" xfId="8722"/>
    <cellStyle name="Título 123 2 2" xfId="14274"/>
    <cellStyle name="Título 123 3" xfId="6681"/>
    <cellStyle name="Título 124" xfId="2180"/>
    <cellStyle name="Título 124 2" xfId="8723"/>
    <cellStyle name="Título 124 2 2" xfId="14275"/>
    <cellStyle name="Título 124 3" xfId="6682"/>
    <cellStyle name="Título 125" xfId="2181"/>
    <cellStyle name="Título 125 2" xfId="8724"/>
    <cellStyle name="Título 125 2 2" xfId="14276"/>
    <cellStyle name="Título 125 3" xfId="6683"/>
    <cellStyle name="Título 126" xfId="3871"/>
    <cellStyle name="Título 126 2" xfId="10468"/>
    <cellStyle name="Título 126 2 2" xfId="14277"/>
    <cellStyle name="Título 126 3" xfId="6684"/>
    <cellStyle name="Título 127" xfId="3953"/>
    <cellStyle name="Título 127 2" xfId="10542"/>
    <cellStyle name="Título 127 2 2" xfId="14278"/>
    <cellStyle name="Título 127 3" xfId="7132"/>
    <cellStyle name="Título 128" xfId="3968"/>
    <cellStyle name="Título 128 2" xfId="10556"/>
    <cellStyle name="Título 128 2 2" xfId="14279"/>
    <cellStyle name="Título 128 3" xfId="7133"/>
    <cellStyle name="Título 129" xfId="3983"/>
    <cellStyle name="Título 129 2" xfId="10570"/>
    <cellStyle name="Título 129 2 2" xfId="14280"/>
    <cellStyle name="Título 129 3" xfId="7134"/>
    <cellStyle name="Titulo 13" xfId="1005"/>
    <cellStyle name="Título 13" xfId="1006"/>
    <cellStyle name="Título 130" xfId="4118"/>
    <cellStyle name="Título 130 2" xfId="10584"/>
    <cellStyle name="Título 130 2 2" xfId="14281"/>
    <cellStyle name="Título 130 3" xfId="7135"/>
    <cellStyle name="Título 131" xfId="4132"/>
    <cellStyle name="Título 131 2" xfId="10598"/>
    <cellStyle name="Título 131 2 2" xfId="14282"/>
    <cellStyle name="Título 131 3" xfId="7136"/>
    <cellStyle name="Título 132" xfId="4134"/>
    <cellStyle name="Título 132 2" xfId="10599"/>
    <cellStyle name="Título 132 2 2" xfId="14283"/>
    <cellStyle name="Título 132 3" xfId="7137"/>
    <cellStyle name="Título 133" xfId="4135"/>
    <cellStyle name="Título 133 2" xfId="10600"/>
    <cellStyle name="Título 133 2 2" xfId="14284"/>
    <cellStyle name="Título 133 3" xfId="7138"/>
    <cellStyle name="Título 134" xfId="7154"/>
    <cellStyle name="Título 134 2" xfId="10614"/>
    <cellStyle name="Título 134 2 2" xfId="14285"/>
    <cellStyle name="Título 135" xfId="7155"/>
    <cellStyle name="Título 135 2" xfId="10615"/>
    <cellStyle name="Título 135 2 2" xfId="14286"/>
    <cellStyle name="Título 136" xfId="7174"/>
    <cellStyle name="Título 136 2" xfId="10629"/>
    <cellStyle name="Título 136 2 2" xfId="14287"/>
    <cellStyle name="Título 137" xfId="7910"/>
    <cellStyle name="Título 138" xfId="7911"/>
    <cellStyle name="Título 139" xfId="11342"/>
    <cellStyle name="Titulo 14" xfId="1007"/>
    <cellStyle name="Título 14" xfId="1008"/>
    <cellStyle name="Título 140" xfId="11343"/>
    <cellStyle name="Título 141" xfId="11344"/>
    <cellStyle name="Título 142" xfId="11345"/>
    <cellStyle name="Título 143" xfId="11361"/>
    <cellStyle name="Título 144" xfId="11362"/>
    <cellStyle name="Título 145" xfId="26597"/>
    <cellStyle name="Título 146" xfId="27557"/>
    <cellStyle name="Título 147" xfId="27560"/>
    <cellStyle name="Título 148" xfId="27556"/>
    <cellStyle name="Título 149" xfId="27559"/>
    <cellStyle name="Titulo 15" xfId="1009"/>
    <cellStyle name="Título 15" xfId="1010"/>
    <cellStyle name="Titulo 16" xfId="1011"/>
    <cellStyle name="Título 16" xfId="1012"/>
    <cellStyle name="Titulo 17" xfId="1013"/>
    <cellStyle name="Título 17" xfId="1014"/>
    <cellStyle name="Titulo 18" xfId="1015"/>
    <cellStyle name="Título 18" xfId="1016"/>
    <cellStyle name="Titulo 19" xfId="1017"/>
    <cellStyle name="Título 19" xfId="1018"/>
    <cellStyle name="Titulo 2" xfId="1019"/>
    <cellStyle name="Título 2 10" xfId="2183"/>
    <cellStyle name="Título 2 10 2" xfId="8726"/>
    <cellStyle name="Título 2 10 2 2" xfId="14288"/>
    <cellStyle name="Título 2 10 3" xfId="6685"/>
    <cellStyle name="Título 2 11" xfId="3734"/>
    <cellStyle name="Título 2 11 2" xfId="10332"/>
    <cellStyle name="Título 2 11 2 2" xfId="14289"/>
    <cellStyle name="Título 2 11 3" xfId="6686"/>
    <cellStyle name="Título 2 12" xfId="3735"/>
    <cellStyle name="Título 2 12 2" xfId="10333"/>
    <cellStyle name="Título 2 12 2 2" xfId="14290"/>
    <cellStyle name="Título 2 12 3" xfId="6687"/>
    <cellStyle name="Título 2 13" xfId="3736"/>
    <cellStyle name="Título 2 13 2" xfId="10334"/>
    <cellStyle name="Título 2 13 2 2" xfId="14291"/>
    <cellStyle name="Título 2 13 3" xfId="6688"/>
    <cellStyle name="Título 2 14" xfId="3737"/>
    <cellStyle name="Título 2 14 2" xfId="10335"/>
    <cellStyle name="Título 2 14 2 2" xfId="14292"/>
    <cellStyle name="Título 2 14 3" xfId="6689"/>
    <cellStyle name="Título 2 15" xfId="3738"/>
    <cellStyle name="Título 2 15 2" xfId="10336"/>
    <cellStyle name="Título 2 15 2 2" xfId="14293"/>
    <cellStyle name="Título 2 15 3" xfId="6690"/>
    <cellStyle name="Título 2 16" xfId="3739"/>
    <cellStyle name="Título 2 16 2" xfId="10337"/>
    <cellStyle name="Título 2 16 2 2" xfId="14294"/>
    <cellStyle name="Título 2 16 3" xfId="6691"/>
    <cellStyle name="Título 2 17" xfId="3740"/>
    <cellStyle name="Título 2 17 2" xfId="10338"/>
    <cellStyle name="Título 2 17 2 2" xfId="14295"/>
    <cellStyle name="Título 2 17 3" xfId="6692"/>
    <cellStyle name="Título 2 18" xfId="3741"/>
    <cellStyle name="Título 2 18 2" xfId="10339"/>
    <cellStyle name="Título 2 18 2 2" xfId="14296"/>
    <cellStyle name="Título 2 18 3" xfId="6693"/>
    <cellStyle name="Título 2 19" xfId="3742"/>
    <cellStyle name="Título 2 19 2" xfId="10340"/>
    <cellStyle name="Título 2 19 2 2" xfId="14297"/>
    <cellStyle name="Título 2 19 3" xfId="6694"/>
    <cellStyle name="Titulo 2 2" xfId="1020"/>
    <cellStyle name="Título 2 2" xfId="2184"/>
    <cellStyle name="Título 2 2 2" xfId="8727"/>
    <cellStyle name="Título 2 2 2 2" xfId="14298"/>
    <cellStyle name="Título 2 2 3" xfId="6695"/>
    <cellStyle name="Título 2 20" xfId="3743"/>
    <cellStyle name="Título 2 20 2" xfId="10341"/>
    <cellStyle name="Título 2 20 2 2" xfId="14299"/>
    <cellStyle name="Título 2 20 3" xfId="6696"/>
    <cellStyle name="Título 2 21" xfId="3744"/>
    <cellStyle name="Título 2 21 2" xfId="10342"/>
    <cellStyle name="Título 2 21 2 2" xfId="14300"/>
    <cellStyle name="Título 2 21 3" xfId="6697"/>
    <cellStyle name="Título 2 22" xfId="3745"/>
    <cellStyle name="Título 2 22 2" xfId="10343"/>
    <cellStyle name="Título 2 22 2 2" xfId="14301"/>
    <cellStyle name="Título 2 22 3" xfId="6698"/>
    <cellStyle name="Título 2 23" xfId="3746"/>
    <cellStyle name="Título 2 23 2" xfId="10344"/>
    <cellStyle name="Título 2 23 2 2" xfId="14302"/>
    <cellStyle name="Título 2 23 3" xfId="6699"/>
    <cellStyle name="Título 2 24" xfId="3747"/>
    <cellStyle name="Título 2 24 2" xfId="10345"/>
    <cellStyle name="Título 2 24 2 2" xfId="14303"/>
    <cellStyle name="Título 2 24 3" xfId="6700"/>
    <cellStyle name="Título 2 25" xfId="3748"/>
    <cellStyle name="Título 2 25 2" xfId="10346"/>
    <cellStyle name="Título 2 25 2 2" xfId="14304"/>
    <cellStyle name="Título 2 25 3" xfId="6701"/>
    <cellStyle name="Título 2 26" xfId="3749"/>
    <cellStyle name="Título 2 26 2" xfId="10347"/>
    <cellStyle name="Título 2 26 2 2" xfId="14305"/>
    <cellStyle name="Título 2 26 3" xfId="6702"/>
    <cellStyle name="Título 2 27" xfId="3750"/>
    <cellStyle name="Título 2 27 2" xfId="10348"/>
    <cellStyle name="Título 2 27 2 2" xfId="14306"/>
    <cellStyle name="Título 2 27 3" xfId="6703"/>
    <cellStyle name="Título 2 28" xfId="3751"/>
    <cellStyle name="Título 2 28 2" xfId="10349"/>
    <cellStyle name="Título 2 28 2 2" xfId="14307"/>
    <cellStyle name="Título 2 28 3" xfId="6704"/>
    <cellStyle name="Título 2 29" xfId="3752"/>
    <cellStyle name="Título 2 29 2" xfId="10350"/>
    <cellStyle name="Título 2 29 2 2" xfId="14308"/>
    <cellStyle name="Título 2 29 3" xfId="6705"/>
    <cellStyle name="Titulo 2 3" xfId="1021"/>
    <cellStyle name="Título 2 3" xfId="2185"/>
    <cellStyle name="Título 2 3 2" xfId="8728"/>
    <cellStyle name="Título 2 3 2 2" xfId="14309"/>
    <cellStyle name="Título 2 3 3" xfId="6706"/>
    <cellStyle name="Título 2 30" xfId="3753"/>
    <cellStyle name="Título 2 30 2" xfId="10351"/>
    <cellStyle name="Título 2 30 2 2" xfId="14310"/>
    <cellStyle name="Título 2 30 3" xfId="6707"/>
    <cellStyle name="Título 2 31" xfId="3754"/>
    <cellStyle name="Título 2 31 2" xfId="10352"/>
    <cellStyle name="Título 2 31 2 2" xfId="14311"/>
    <cellStyle name="Título 2 31 3" xfId="6708"/>
    <cellStyle name="Título 2 32" xfId="3755"/>
    <cellStyle name="Título 2 32 2" xfId="10353"/>
    <cellStyle name="Título 2 32 2 2" xfId="14312"/>
    <cellStyle name="Título 2 32 3" xfId="6709"/>
    <cellStyle name="Título 2 33" xfId="3756"/>
    <cellStyle name="Título 2 33 2" xfId="10354"/>
    <cellStyle name="Título 2 33 2 2" xfId="14313"/>
    <cellStyle name="Título 2 33 3" xfId="6710"/>
    <cellStyle name="Título 2 34" xfId="3757"/>
    <cellStyle name="Título 2 34 2" xfId="10355"/>
    <cellStyle name="Título 2 34 2 2" xfId="14314"/>
    <cellStyle name="Título 2 34 3" xfId="6711"/>
    <cellStyle name="Título 2 35" xfId="3758"/>
    <cellStyle name="Título 2 35 2" xfId="10356"/>
    <cellStyle name="Título 2 35 2 2" xfId="14315"/>
    <cellStyle name="Título 2 35 3" xfId="6712"/>
    <cellStyle name="Título 2 36" xfId="3759"/>
    <cellStyle name="Título 2 36 2" xfId="10357"/>
    <cellStyle name="Título 2 36 2 2" xfId="14316"/>
    <cellStyle name="Título 2 36 3" xfId="6713"/>
    <cellStyle name="Título 2 37" xfId="3760"/>
    <cellStyle name="Título 2 37 2" xfId="10358"/>
    <cellStyle name="Título 2 37 2 2" xfId="14317"/>
    <cellStyle name="Título 2 37 3" xfId="6714"/>
    <cellStyle name="Título 2 38" xfId="3761"/>
    <cellStyle name="Título 2 38 2" xfId="10359"/>
    <cellStyle name="Título 2 38 2 2" xfId="14318"/>
    <cellStyle name="Título 2 38 3" xfId="6715"/>
    <cellStyle name="Título 2 39" xfId="3762"/>
    <cellStyle name="Título 2 39 2" xfId="10360"/>
    <cellStyle name="Título 2 39 2 2" xfId="14319"/>
    <cellStyle name="Título 2 39 3" xfId="6716"/>
    <cellStyle name="Titulo 2 4" xfId="7767"/>
    <cellStyle name="Título 2 4" xfId="2186"/>
    <cellStyle name="Título 2 4 2" xfId="3944"/>
    <cellStyle name="Título 2 4 2 2" xfId="10537"/>
    <cellStyle name="Título 2 4 2 2 2" xfId="14320"/>
    <cellStyle name="Título 2 4 2 3" xfId="6718"/>
    <cellStyle name="Título 2 4 3" xfId="7768"/>
    <cellStyle name="Título 2 4 3 2" xfId="11216"/>
    <cellStyle name="Título 2 4 3 2 2" xfId="14321"/>
    <cellStyle name="Título 2 4 4" xfId="8729"/>
    <cellStyle name="Título 2 4 4 2" xfId="14322"/>
    <cellStyle name="Título 2 4 5" xfId="6717"/>
    <cellStyle name="Título 2 40" xfId="3763"/>
    <cellStyle name="Título 2 40 2" xfId="10361"/>
    <cellStyle name="Título 2 40 2 2" xfId="14323"/>
    <cellStyle name="Título 2 40 3" xfId="6719"/>
    <cellStyle name="Título 2 41" xfId="3764"/>
    <cellStyle name="Título 2 41 2" xfId="10362"/>
    <cellStyle name="Título 2 41 2 2" xfId="14324"/>
    <cellStyle name="Título 2 41 3" xfId="6720"/>
    <cellStyle name="Título 2 42" xfId="3765"/>
    <cellStyle name="Título 2 42 2" xfId="10363"/>
    <cellStyle name="Título 2 42 2 2" xfId="14325"/>
    <cellStyle name="Título 2 42 3" xfId="6721"/>
    <cellStyle name="Título 2 43" xfId="3766"/>
    <cellStyle name="Título 2 43 2" xfId="10364"/>
    <cellStyle name="Título 2 43 2 2" xfId="14326"/>
    <cellStyle name="Título 2 43 3" xfId="6722"/>
    <cellStyle name="Título 2 44" xfId="3767"/>
    <cellStyle name="Título 2 44 2" xfId="10365"/>
    <cellStyle name="Título 2 44 2 2" xfId="14327"/>
    <cellStyle name="Título 2 44 3" xfId="6723"/>
    <cellStyle name="Título 2 45" xfId="3768"/>
    <cellStyle name="Título 2 45 2" xfId="10366"/>
    <cellStyle name="Título 2 45 2 2" xfId="14328"/>
    <cellStyle name="Título 2 45 3" xfId="6724"/>
    <cellStyle name="Título 2 46" xfId="3769"/>
    <cellStyle name="Título 2 46 2" xfId="10367"/>
    <cellStyle name="Título 2 46 2 2" xfId="14329"/>
    <cellStyle name="Título 2 46 3" xfId="6725"/>
    <cellStyle name="Título 2 47" xfId="3770"/>
    <cellStyle name="Título 2 47 2" xfId="10368"/>
    <cellStyle name="Título 2 47 2 2" xfId="14330"/>
    <cellStyle name="Título 2 47 3" xfId="6726"/>
    <cellStyle name="Título 2 48" xfId="3771"/>
    <cellStyle name="Título 2 48 2" xfId="10369"/>
    <cellStyle name="Título 2 48 2 2" xfId="14331"/>
    <cellStyle name="Título 2 48 3" xfId="6727"/>
    <cellStyle name="Título 2 49" xfId="3772"/>
    <cellStyle name="Título 2 49 2" xfId="10370"/>
    <cellStyle name="Título 2 49 2 2" xfId="14332"/>
    <cellStyle name="Título 2 49 3" xfId="6728"/>
    <cellStyle name="Título 2 5" xfId="2187"/>
    <cellStyle name="Título 2 5 2" xfId="3892"/>
    <cellStyle name="Título 2 5 2 2" xfId="10487"/>
    <cellStyle name="Título 2 5 2 2 2" xfId="14333"/>
    <cellStyle name="Título 2 5 2 3" xfId="6730"/>
    <cellStyle name="Título 2 5 3" xfId="7769"/>
    <cellStyle name="Título 2 5 3 2" xfId="11217"/>
    <cellStyle name="Título 2 5 3 2 2" xfId="14334"/>
    <cellStyle name="Título 2 5 4" xfId="8730"/>
    <cellStyle name="Título 2 5 4 2" xfId="14335"/>
    <cellStyle name="Título 2 5 5" xfId="6729"/>
    <cellStyle name="Título 2 50" xfId="3773"/>
    <cellStyle name="Título 2 50 2" xfId="10371"/>
    <cellStyle name="Título 2 50 2 2" xfId="14336"/>
    <cellStyle name="Título 2 50 3" xfId="6731"/>
    <cellStyle name="Título 2 51" xfId="3774"/>
    <cellStyle name="Título 2 51 2" xfId="10372"/>
    <cellStyle name="Título 2 51 2 2" xfId="14337"/>
    <cellStyle name="Título 2 51 3" xfId="6732"/>
    <cellStyle name="Título 2 52" xfId="2182"/>
    <cellStyle name="Título 2 52 2" xfId="11218"/>
    <cellStyle name="Título 2 52 2 2" xfId="14338"/>
    <cellStyle name="Título 2 52 3" xfId="7770"/>
    <cellStyle name="Título 2 53" xfId="3997"/>
    <cellStyle name="Título 2 53 2" xfId="11219"/>
    <cellStyle name="Título 2 53 2 2" xfId="14339"/>
    <cellStyle name="Título 2 53 3" xfId="7771"/>
    <cellStyle name="Título 2 54" xfId="4000"/>
    <cellStyle name="Título 2 54 2" xfId="14340"/>
    <cellStyle name="Título 2 54 3" xfId="8725"/>
    <cellStyle name="Título 2 55" xfId="3998"/>
    <cellStyle name="Título 2 55 2" xfId="14341"/>
    <cellStyle name="Título 2 55 3" xfId="11338"/>
    <cellStyle name="Título 2 56" xfId="3999"/>
    <cellStyle name="Título 2 56 2" xfId="14342"/>
    <cellStyle name="Título 2 56 3" xfId="11339"/>
    <cellStyle name="Título 2 57" xfId="4077"/>
    <cellStyle name="Título 2 57 2" xfId="11363"/>
    <cellStyle name="Título 2 58" xfId="4068"/>
    <cellStyle name="Título 2 59" xfId="4061"/>
    <cellStyle name="Título 2 6" xfId="2188"/>
    <cellStyle name="Título 2 6 2" xfId="8731"/>
    <cellStyle name="Título 2 6 2 2" xfId="14343"/>
    <cellStyle name="Título 2 6 3" xfId="6733"/>
    <cellStyle name="Título 2 60" xfId="4149"/>
    <cellStyle name="Título 2 61" xfId="4093"/>
    <cellStyle name="Título 2 62" xfId="4067"/>
    <cellStyle name="Título 2 63" xfId="4080"/>
    <cellStyle name="Título 2 64" xfId="4095"/>
    <cellStyle name="Título 2 65" xfId="4081"/>
    <cellStyle name="Título 2 66" xfId="4092"/>
    <cellStyle name="Título 2 67" xfId="4088"/>
    <cellStyle name="Título 2 68" xfId="4065"/>
    <cellStyle name="Título 2 69" xfId="4064"/>
    <cellStyle name="Título 2 7" xfId="2189"/>
    <cellStyle name="Título 2 7 2" xfId="8732"/>
    <cellStyle name="Título 2 7 2 2" xfId="14344"/>
    <cellStyle name="Título 2 7 3" xfId="6734"/>
    <cellStyle name="Título 2 70" xfId="4062"/>
    <cellStyle name="Título 2 71" xfId="4074"/>
    <cellStyle name="Título 2 72" xfId="4094"/>
    <cellStyle name="Título 2 73" xfId="4089"/>
    <cellStyle name="Título 2 74" xfId="4082"/>
    <cellStyle name="Título 2 75" xfId="4150"/>
    <cellStyle name="Título 2 76" xfId="4060"/>
    <cellStyle name="Título 2 77" xfId="4090"/>
    <cellStyle name="Título 2 78" xfId="4091"/>
    <cellStyle name="Título 2 79" xfId="4086"/>
    <cellStyle name="Título 2 8" xfId="2190"/>
    <cellStyle name="Título 2 8 2" xfId="8733"/>
    <cellStyle name="Título 2 8 2 2" xfId="14345"/>
    <cellStyle name="Título 2 8 3" xfId="6735"/>
    <cellStyle name="Título 2 80" xfId="4085"/>
    <cellStyle name="Título 2 81" xfId="4063"/>
    <cellStyle name="Título 2 82" xfId="4084"/>
    <cellStyle name="Título 2 83" xfId="4066"/>
    <cellStyle name="Título 2 84" xfId="4083"/>
    <cellStyle name="Título 2 85" xfId="4073"/>
    <cellStyle name="Título 2 86" xfId="4079"/>
    <cellStyle name="Título 2 87" xfId="4071"/>
    <cellStyle name="Título 2 88" xfId="4072"/>
    <cellStyle name="Título 2 89" xfId="4076"/>
    <cellStyle name="Título 2 9" xfId="2191"/>
    <cellStyle name="Título 2 9 2" xfId="8734"/>
    <cellStyle name="Título 2 9 2 2" xfId="14346"/>
    <cellStyle name="Título 2 9 3" xfId="6736"/>
    <cellStyle name="Título 2 90" xfId="4075"/>
    <cellStyle name="Título 2 91" xfId="4078"/>
    <cellStyle name="Título 2 92" xfId="4087"/>
    <cellStyle name="Titulo 20" xfId="1022"/>
    <cellStyle name="Título 20" xfId="1023"/>
    <cellStyle name="Titulo 21" xfId="1024"/>
    <cellStyle name="Título 21" xfId="1025"/>
    <cellStyle name="Titulo 22" xfId="1026"/>
    <cellStyle name="Título 22" xfId="1027"/>
    <cellStyle name="Titulo 23" xfId="1028"/>
    <cellStyle name="Título 23" xfId="1029"/>
    <cellStyle name="Titulo 24" xfId="1030"/>
    <cellStyle name="Título 24" xfId="1031"/>
    <cellStyle name="Titulo 25" xfId="1032"/>
    <cellStyle name="Título 25" xfId="1033"/>
    <cellStyle name="Titulo 26" xfId="1034"/>
    <cellStyle name="Título 26" xfId="1035"/>
    <cellStyle name="Titulo 27" xfId="1036"/>
    <cellStyle name="Título 27" xfId="1037"/>
    <cellStyle name="Titulo 28" xfId="1038"/>
    <cellStyle name="Título 28" xfId="1039"/>
    <cellStyle name="Titulo 29" xfId="1040"/>
    <cellStyle name="Título 29" xfId="1041"/>
    <cellStyle name="Titulo 3" xfId="1042"/>
    <cellStyle name="Título 3 10" xfId="3775"/>
    <cellStyle name="Título 3 10 2" xfId="10373"/>
    <cellStyle name="Título 3 10 2 2" xfId="14347"/>
    <cellStyle name="Título 3 10 3" xfId="6737"/>
    <cellStyle name="Título 3 11" xfId="3776"/>
    <cellStyle name="Título 3 11 2" xfId="10374"/>
    <cellStyle name="Título 3 11 2 2" xfId="14348"/>
    <cellStyle name="Título 3 11 3" xfId="6738"/>
    <cellStyle name="Título 3 12" xfId="3777"/>
    <cellStyle name="Título 3 12 2" xfId="10375"/>
    <cellStyle name="Título 3 12 2 2" xfId="14349"/>
    <cellStyle name="Título 3 12 3" xfId="6739"/>
    <cellStyle name="Título 3 13" xfId="3778"/>
    <cellStyle name="Título 3 13 2" xfId="10376"/>
    <cellStyle name="Título 3 13 2 2" xfId="14350"/>
    <cellStyle name="Título 3 13 3" xfId="6740"/>
    <cellStyle name="Título 3 14" xfId="3779"/>
    <cellStyle name="Título 3 14 2" xfId="10377"/>
    <cellStyle name="Título 3 14 2 2" xfId="14351"/>
    <cellStyle name="Título 3 14 3" xfId="6741"/>
    <cellStyle name="Título 3 15" xfId="3780"/>
    <cellStyle name="Título 3 15 2" xfId="10378"/>
    <cellStyle name="Título 3 15 2 2" xfId="14352"/>
    <cellStyle name="Título 3 15 3" xfId="6742"/>
    <cellStyle name="Título 3 16" xfId="3781"/>
    <cellStyle name="Título 3 16 2" xfId="10379"/>
    <cellStyle name="Título 3 16 2 2" xfId="14353"/>
    <cellStyle name="Título 3 16 3" xfId="6743"/>
    <cellStyle name="Título 3 17" xfId="3782"/>
    <cellStyle name="Título 3 17 2" xfId="10380"/>
    <cellStyle name="Título 3 17 2 2" xfId="14354"/>
    <cellStyle name="Título 3 17 3" xfId="6744"/>
    <cellStyle name="Título 3 18" xfId="3783"/>
    <cellStyle name="Título 3 18 2" xfId="10381"/>
    <cellStyle name="Título 3 18 2 2" xfId="14355"/>
    <cellStyle name="Título 3 18 3" xfId="6745"/>
    <cellStyle name="Título 3 19" xfId="3784"/>
    <cellStyle name="Título 3 19 2" xfId="10382"/>
    <cellStyle name="Título 3 19 2 2" xfId="14356"/>
    <cellStyle name="Título 3 19 3" xfId="6746"/>
    <cellStyle name="Título 3 2" xfId="2193"/>
    <cellStyle name="Título 3 2 2" xfId="8736"/>
    <cellStyle name="Título 3 2 2 2" xfId="14357"/>
    <cellStyle name="Título 3 2 3" xfId="6747"/>
    <cellStyle name="Título 3 20" xfId="3785"/>
    <cellStyle name="Título 3 20 2" xfId="10383"/>
    <cellStyle name="Título 3 20 2 2" xfId="14358"/>
    <cellStyle name="Título 3 20 3" xfId="6748"/>
    <cellStyle name="Título 3 21" xfId="3786"/>
    <cellStyle name="Título 3 21 2" xfId="10384"/>
    <cellStyle name="Título 3 21 2 2" xfId="14359"/>
    <cellStyle name="Título 3 21 3" xfId="6749"/>
    <cellStyle name="Título 3 22" xfId="3787"/>
    <cellStyle name="Título 3 22 2" xfId="10385"/>
    <cellStyle name="Título 3 22 2 2" xfId="14360"/>
    <cellStyle name="Título 3 22 3" xfId="6750"/>
    <cellStyle name="Título 3 23" xfId="3788"/>
    <cellStyle name="Título 3 23 2" xfId="10386"/>
    <cellStyle name="Título 3 23 2 2" xfId="14361"/>
    <cellStyle name="Título 3 23 3" xfId="6751"/>
    <cellStyle name="Título 3 24" xfId="3789"/>
    <cellStyle name="Título 3 24 2" xfId="10387"/>
    <cellStyle name="Título 3 24 2 2" xfId="14362"/>
    <cellStyle name="Título 3 24 3" xfId="6752"/>
    <cellStyle name="Título 3 25" xfId="3790"/>
    <cellStyle name="Título 3 25 2" xfId="10388"/>
    <cellStyle name="Título 3 25 2 2" xfId="14363"/>
    <cellStyle name="Título 3 25 3" xfId="6753"/>
    <cellStyle name="Título 3 26" xfId="3791"/>
    <cellStyle name="Título 3 26 2" xfId="10389"/>
    <cellStyle name="Título 3 26 2 2" xfId="14364"/>
    <cellStyle name="Título 3 26 3" xfId="6754"/>
    <cellStyle name="Título 3 27" xfId="3792"/>
    <cellStyle name="Título 3 27 2" xfId="10390"/>
    <cellStyle name="Título 3 27 2 2" xfId="14365"/>
    <cellStyle name="Título 3 27 3" xfId="6755"/>
    <cellStyle name="Título 3 28" xfId="3793"/>
    <cellStyle name="Título 3 28 2" xfId="10391"/>
    <cellStyle name="Título 3 28 2 2" xfId="14366"/>
    <cellStyle name="Título 3 28 3" xfId="6756"/>
    <cellStyle name="Título 3 29" xfId="3794"/>
    <cellStyle name="Título 3 29 2" xfId="10392"/>
    <cellStyle name="Título 3 29 2 2" xfId="14367"/>
    <cellStyle name="Título 3 29 3" xfId="6757"/>
    <cellStyle name="Título 3 3" xfId="2194"/>
    <cellStyle name="Título 3 3 2" xfId="8737"/>
    <cellStyle name="Título 3 3 2 2" xfId="14368"/>
    <cellStyle name="Título 3 3 3" xfId="6758"/>
    <cellStyle name="Título 3 30" xfId="3795"/>
    <cellStyle name="Título 3 30 2" xfId="10393"/>
    <cellStyle name="Título 3 30 2 2" xfId="14369"/>
    <cellStyle name="Título 3 30 3" xfId="6759"/>
    <cellStyle name="Título 3 31" xfId="3796"/>
    <cellStyle name="Título 3 31 2" xfId="10394"/>
    <cellStyle name="Título 3 31 2 2" xfId="14370"/>
    <cellStyle name="Título 3 31 3" xfId="6760"/>
    <cellStyle name="Título 3 32" xfId="3797"/>
    <cellStyle name="Título 3 32 2" xfId="10395"/>
    <cellStyle name="Título 3 32 2 2" xfId="14371"/>
    <cellStyle name="Título 3 32 3" xfId="6761"/>
    <cellStyle name="Título 3 33" xfId="3798"/>
    <cellStyle name="Título 3 33 2" xfId="10396"/>
    <cellStyle name="Título 3 33 2 2" xfId="14372"/>
    <cellStyle name="Título 3 33 3" xfId="6762"/>
    <cellStyle name="Título 3 34" xfId="3799"/>
    <cellStyle name="Título 3 34 2" xfId="10397"/>
    <cellStyle name="Título 3 34 2 2" xfId="14373"/>
    <cellStyle name="Título 3 34 3" xfId="6763"/>
    <cellStyle name="Título 3 35" xfId="3800"/>
    <cellStyle name="Título 3 35 2" xfId="10398"/>
    <cellStyle name="Título 3 35 2 2" xfId="14374"/>
    <cellStyle name="Título 3 35 3" xfId="6764"/>
    <cellStyle name="Título 3 36" xfId="3801"/>
    <cellStyle name="Título 3 36 2" xfId="10399"/>
    <cellStyle name="Título 3 36 2 2" xfId="14375"/>
    <cellStyle name="Título 3 36 3" xfId="6765"/>
    <cellStyle name="Título 3 37" xfId="3802"/>
    <cellStyle name="Título 3 37 2" xfId="10400"/>
    <cellStyle name="Título 3 37 2 2" xfId="14376"/>
    <cellStyle name="Título 3 37 3" xfId="6766"/>
    <cellStyle name="Título 3 38" xfId="3803"/>
    <cellStyle name="Título 3 38 2" xfId="10401"/>
    <cellStyle name="Título 3 38 2 2" xfId="14377"/>
    <cellStyle name="Título 3 38 3" xfId="6767"/>
    <cellStyle name="Título 3 39" xfId="3804"/>
    <cellStyle name="Título 3 39 2" xfId="10402"/>
    <cellStyle name="Título 3 39 2 2" xfId="14378"/>
    <cellStyle name="Título 3 39 3" xfId="6768"/>
    <cellStyle name="Título 3 4" xfId="2195"/>
    <cellStyle name="Título 3 4 2" xfId="3945"/>
    <cellStyle name="Título 3 4 2 2" xfId="10538"/>
    <cellStyle name="Título 3 4 2 2 2" xfId="14379"/>
    <cellStyle name="Título 3 4 2 3" xfId="6770"/>
    <cellStyle name="Título 3 4 3" xfId="7772"/>
    <cellStyle name="Título 3 4 3 2" xfId="11220"/>
    <cellStyle name="Título 3 4 3 2 2" xfId="14380"/>
    <cellStyle name="Título 3 4 4" xfId="8738"/>
    <cellStyle name="Título 3 4 4 2" xfId="14381"/>
    <cellStyle name="Título 3 4 5" xfId="6769"/>
    <cellStyle name="Título 3 40" xfId="3805"/>
    <cellStyle name="Título 3 40 2" xfId="10403"/>
    <cellStyle name="Título 3 40 2 2" xfId="14382"/>
    <cellStyle name="Título 3 40 3" xfId="6771"/>
    <cellStyle name="Título 3 41" xfId="3806"/>
    <cellStyle name="Título 3 41 2" xfId="10404"/>
    <cellStyle name="Título 3 41 2 2" xfId="14383"/>
    <cellStyle name="Título 3 41 3" xfId="6772"/>
    <cellStyle name="Título 3 42" xfId="3807"/>
    <cellStyle name="Título 3 42 2" xfId="10405"/>
    <cellStyle name="Título 3 42 2 2" xfId="14384"/>
    <cellStyle name="Título 3 42 3" xfId="6773"/>
    <cellStyle name="Título 3 43" xfId="3808"/>
    <cellStyle name="Título 3 43 2" xfId="10406"/>
    <cellStyle name="Título 3 43 2 2" xfId="14385"/>
    <cellStyle name="Título 3 43 3" xfId="6774"/>
    <cellStyle name="Título 3 44" xfId="3809"/>
    <cellStyle name="Título 3 44 2" xfId="10407"/>
    <cellStyle name="Título 3 44 2 2" xfId="14386"/>
    <cellStyle name="Título 3 44 3" xfId="6775"/>
    <cellStyle name="Título 3 45" xfId="3810"/>
    <cellStyle name="Título 3 45 2" xfId="10408"/>
    <cellStyle name="Título 3 45 2 2" xfId="14387"/>
    <cellStyle name="Título 3 45 3" xfId="6776"/>
    <cellStyle name="Título 3 46" xfId="3811"/>
    <cellStyle name="Título 3 46 2" xfId="10409"/>
    <cellStyle name="Título 3 46 2 2" xfId="14388"/>
    <cellStyle name="Título 3 46 3" xfId="6777"/>
    <cellStyle name="Título 3 47" xfId="3812"/>
    <cellStyle name="Título 3 47 2" xfId="10410"/>
    <cellStyle name="Título 3 47 2 2" xfId="14389"/>
    <cellStyle name="Título 3 47 3" xfId="6778"/>
    <cellStyle name="Título 3 48" xfId="3813"/>
    <cellStyle name="Título 3 48 2" xfId="10411"/>
    <cellStyle name="Título 3 48 2 2" xfId="14390"/>
    <cellStyle name="Título 3 48 3" xfId="6779"/>
    <cellStyle name="Título 3 49" xfId="3814"/>
    <cellStyle name="Título 3 49 2" xfId="10412"/>
    <cellStyle name="Título 3 49 2 2" xfId="14391"/>
    <cellStyle name="Título 3 49 3" xfId="6780"/>
    <cellStyle name="Título 3 5" xfId="3815"/>
    <cellStyle name="Título 3 5 2" xfId="7773"/>
    <cellStyle name="Título 3 5 2 2" xfId="11221"/>
    <cellStyle name="Título 3 5 2 2 2" xfId="14392"/>
    <cellStyle name="Título 3 5 3" xfId="7774"/>
    <cellStyle name="Título 3 5 3 2" xfId="11222"/>
    <cellStyle name="Título 3 5 3 2 2" xfId="14393"/>
    <cellStyle name="Título 3 5 4" xfId="10413"/>
    <cellStyle name="Título 3 5 4 2" xfId="14394"/>
    <cellStyle name="Título 3 5 5" xfId="6781"/>
    <cellStyle name="Título 3 50" xfId="3816"/>
    <cellStyle name="Título 3 50 2" xfId="10414"/>
    <cellStyle name="Título 3 50 2 2" xfId="14395"/>
    <cellStyle name="Título 3 50 3" xfId="6782"/>
    <cellStyle name="Título 3 51" xfId="3817"/>
    <cellStyle name="Título 3 51 2" xfId="10415"/>
    <cellStyle name="Título 3 51 2 2" xfId="14396"/>
    <cellStyle name="Título 3 51 3" xfId="6783"/>
    <cellStyle name="Título 3 52" xfId="2192"/>
    <cellStyle name="Título 3 52 2" xfId="11223"/>
    <cellStyle name="Título 3 52 2 2" xfId="14397"/>
    <cellStyle name="Título 3 52 3" xfId="7775"/>
    <cellStyle name="Título 3 53" xfId="8735"/>
    <cellStyle name="Título 3 53 2" xfId="14398"/>
    <cellStyle name="Título 3 6" xfId="3818"/>
    <cellStyle name="Título 3 6 2" xfId="10416"/>
    <cellStyle name="Título 3 6 2 2" xfId="14399"/>
    <cellStyle name="Título 3 6 3" xfId="6784"/>
    <cellStyle name="Título 3 7" xfId="3819"/>
    <cellStyle name="Título 3 7 2" xfId="10417"/>
    <cellStyle name="Título 3 7 2 2" xfId="14400"/>
    <cellStyle name="Título 3 7 3" xfId="6785"/>
    <cellStyle name="Título 3 8" xfId="3820"/>
    <cellStyle name="Título 3 8 2" xfId="10418"/>
    <cellStyle name="Título 3 8 2 2" xfId="14401"/>
    <cellStyle name="Título 3 8 3" xfId="6786"/>
    <cellStyle name="Título 3 9" xfId="3821"/>
    <cellStyle name="Título 3 9 2" xfId="10419"/>
    <cellStyle name="Título 3 9 2 2" xfId="14402"/>
    <cellStyle name="Título 3 9 3" xfId="6787"/>
    <cellStyle name="Titulo 30" xfId="1043"/>
    <cellStyle name="Título 30" xfId="1044"/>
    <cellStyle name="Titulo 31" xfId="1045"/>
    <cellStyle name="Título 31" xfId="1046"/>
    <cellStyle name="Titulo 32" xfId="1047"/>
    <cellStyle name="Título 32" xfId="1048"/>
    <cellStyle name="Titulo 33" xfId="1049"/>
    <cellStyle name="Título 33" xfId="1050"/>
    <cellStyle name="Titulo 34" xfId="1051"/>
    <cellStyle name="Título 34" xfId="1052"/>
    <cellStyle name="Titulo 35" xfId="7776"/>
    <cellStyle name="Título 35" xfId="1053"/>
    <cellStyle name="Titulo 36" xfId="7777"/>
    <cellStyle name="Título 36" xfId="1054"/>
    <cellStyle name="Título 37" xfId="1055"/>
    <cellStyle name="Título 38" xfId="2196"/>
    <cellStyle name="Título 38 2" xfId="8739"/>
    <cellStyle name="Título 38 2 2" xfId="14403"/>
    <cellStyle name="Título 38 3" xfId="6788"/>
    <cellStyle name="Título 39" xfId="2197"/>
    <cellStyle name="Título 39 2" xfId="8740"/>
    <cellStyle name="Título 39 2 2" xfId="14404"/>
    <cellStyle name="Título 39 3" xfId="6789"/>
    <cellStyle name="Titulo 4" xfId="1056"/>
    <cellStyle name="Título 4 10" xfId="3822"/>
    <cellStyle name="Título 4 10 2" xfId="10420"/>
    <cellStyle name="Título 4 10 2 2" xfId="14405"/>
    <cellStyle name="Título 4 10 3" xfId="6790"/>
    <cellStyle name="Título 4 11" xfId="3823"/>
    <cellStyle name="Título 4 11 2" xfId="10421"/>
    <cellStyle name="Título 4 11 2 2" xfId="14406"/>
    <cellStyle name="Título 4 11 3" xfId="6791"/>
    <cellStyle name="Título 4 12" xfId="3824"/>
    <cellStyle name="Título 4 12 2" xfId="10422"/>
    <cellStyle name="Título 4 12 2 2" xfId="14407"/>
    <cellStyle name="Título 4 12 3" xfId="6792"/>
    <cellStyle name="Título 4 13" xfId="3825"/>
    <cellStyle name="Título 4 13 2" xfId="10423"/>
    <cellStyle name="Título 4 13 2 2" xfId="14408"/>
    <cellStyle name="Título 4 13 3" xfId="6793"/>
    <cellStyle name="Título 4 14" xfId="3826"/>
    <cellStyle name="Título 4 14 2" xfId="10424"/>
    <cellStyle name="Título 4 14 2 2" xfId="14409"/>
    <cellStyle name="Título 4 14 3" xfId="6794"/>
    <cellStyle name="Título 4 15" xfId="3827"/>
    <cellStyle name="Título 4 15 2" xfId="10425"/>
    <cellStyle name="Título 4 15 2 2" xfId="14410"/>
    <cellStyle name="Título 4 15 3" xfId="6795"/>
    <cellStyle name="Título 4 16" xfId="3828"/>
    <cellStyle name="Título 4 16 2" xfId="10426"/>
    <cellStyle name="Título 4 16 2 2" xfId="14411"/>
    <cellStyle name="Título 4 16 3" xfId="6796"/>
    <cellStyle name="Título 4 17" xfId="3829"/>
    <cellStyle name="Título 4 17 2" xfId="10427"/>
    <cellStyle name="Título 4 17 2 2" xfId="14412"/>
    <cellStyle name="Título 4 17 3" xfId="6797"/>
    <cellStyle name="Título 4 18" xfId="3830"/>
    <cellStyle name="Título 4 18 2" xfId="10428"/>
    <cellStyle name="Título 4 18 2 2" xfId="14413"/>
    <cellStyle name="Título 4 18 3" xfId="6798"/>
    <cellStyle name="Título 4 19" xfId="3831"/>
    <cellStyle name="Título 4 19 2" xfId="10429"/>
    <cellStyle name="Título 4 19 2 2" xfId="14414"/>
    <cellStyle name="Título 4 19 3" xfId="6799"/>
    <cellStyle name="Título 4 2" xfId="2199"/>
    <cellStyle name="Título 4 2 2" xfId="8742"/>
    <cellStyle name="Título 4 2 2 2" xfId="14415"/>
    <cellStyle name="Título 4 2 3" xfId="6800"/>
    <cellStyle name="Título 4 20" xfId="3832"/>
    <cellStyle name="Título 4 20 2" xfId="10430"/>
    <cellStyle name="Título 4 20 2 2" xfId="14416"/>
    <cellStyle name="Título 4 20 3" xfId="6801"/>
    <cellStyle name="Título 4 21" xfId="3833"/>
    <cellStyle name="Título 4 21 2" xfId="10431"/>
    <cellStyle name="Título 4 21 2 2" xfId="14417"/>
    <cellStyle name="Título 4 21 3" xfId="6802"/>
    <cellStyle name="Título 4 22" xfId="3834"/>
    <cellStyle name="Título 4 22 2" xfId="10432"/>
    <cellStyle name="Título 4 22 2 2" xfId="14418"/>
    <cellStyle name="Título 4 22 3" xfId="6803"/>
    <cellStyle name="Título 4 23" xfId="3835"/>
    <cellStyle name="Título 4 23 2" xfId="10433"/>
    <cellStyle name="Título 4 23 2 2" xfId="14419"/>
    <cellStyle name="Título 4 23 3" xfId="6804"/>
    <cellStyle name="Título 4 24" xfId="3836"/>
    <cellStyle name="Título 4 24 2" xfId="10434"/>
    <cellStyle name="Título 4 24 2 2" xfId="14420"/>
    <cellStyle name="Título 4 24 3" xfId="6805"/>
    <cellStyle name="Título 4 25" xfId="3837"/>
    <cellStyle name="Título 4 25 2" xfId="10435"/>
    <cellStyle name="Título 4 25 2 2" xfId="14421"/>
    <cellStyle name="Título 4 25 3" xfId="6806"/>
    <cellStyle name="Título 4 26" xfId="3838"/>
    <cellStyle name="Título 4 26 2" xfId="10436"/>
    <cellStyle name="Título 4 26 2 2" xfId="14422"/>
    <cellStyle name="Título 4 26 3" xfId="6807"/>
    <cellStyle name="Título 4 27" xfId="3839"/>
    <cellStyle name="Título 4 27 2" xfId="10437"/>
    <cellStyle name="Título 4 27 2 2" xfId="14423"/>
    <cellStyle name="Título 4 27 3" xfId="6808"/>
    <cellStyle name="Título 4 28" xfId="3840"/>
    <cellStyle name="Título 4 28 2" xfId="10438"/>
    <cellStyle name="Título 4 28 2 2" xfId="14424"/>
    <cellStyle name="Título 4 28 3" xfId="6809"/>
    <cellStyle name="Título 4 29" xfId="3841"/>
    <cellStyle name="Título 4 29 2" xfId="10439"/>
    <cellStyle name="Título 4 29 2 2" xfId="14425"/>
    <cellStyle name="Título 4 29 3" xfId="6810"/>
    <cellStyle name="Título 4 3" xfId="2200"/>
    <cellStyle name="Título 4 3 2" xfId="8743"/>
    <cellStyle name="Título 4 3 2 2" xfId="14426"/>
    <cellStyle name="Título 4 3 3" xfId="6811"/>
    <cellStyle name="Título 4 30" xfId="3842"/>
    <cellStyle name="Título 4 30 2" xfId="10440"/>
    <cellStyle name="Título 4 30 2 2" xfId="14427"/>
    <cellStyle name="Título 4 30 3" xfId="6812"/>
    <cellStyle name="Título 4 31" xfId="3843"/>
    <cellStyle name="Título 4 31 2" xfId="10441"/>
    <cellStyle name="Título 4 31 2 2" xfId="14428"/>
    <cellStyle name="Título 4 31 3" xfId="6813"/>
    <cellStyle name="Título 4 32" xfId="3844"/>
    <cellStyle name="Título 4 32 2" xfId="10442"/>
    <cellStyle name="Título 4 32 2 2" xfId="14429"/>
    <cellStyle name="Título 4 32 3" xfId="6814"/>
    <cellStyle name="Título 4 33" xfId="3845"/>
    <cellStyle name="Título 4 33 2" xfId="10443"/>
    <cellStyle name="Título 4 33 2 2" xfId="14430"/>
    <cellStyle name="Título 4 33 3" xfId="6815"/>
    <cellStyle name="Título 4 34" xfId="3846"/>
    <cellStyle name="Título 4 34 2" xfId="10444"/>
    <cellStyle name="Título 4 34 2 2" xfId="14431"/>
    <cellStyle name="Título 4 34 3" xfId="6816"/>
    <cellStyle name="Título 4 35" xfId="3847"/>
    <cellStyle name="Título 4 35 2" xfId="10445"/>
    <cellStyle name="Título 4 35 2 2" xfId="14432"/>
    <cellStyle name="Título 4 35 3" xfId="6817"/>
    <cellStyle name="Título 4 36" xfId="3848"/>
    <cellStyle name="Título 4 36 2" xfId="10446"/>
    <cellStyle name="Título 4 36 2 2" xfId="14433"/>
    <cellStyle name="Título 4 36 3" xfId="6818"/>
    <cellStyle name="Título 4 37" xfId="3849"/>
    <cellStyle name="Título 4 37 2" xfId="10447"/>
    <cellStyle name="Título 4 37 2 2" xfId="14434"/>
    <cellStyle name="Título 4 37 3" xfId="6819"/>
    <cellStyle name="Título 4 38" xfId="3850"/>
    <cellStyle name="Título 4 38 2" xfId="10448"/>
    <cellStyle name="Título 4 38 2 2" xfId="14435"/>
    <cellStyle name="Título 4 38 3" xfId="6820"/>
    <cellStyle name="Título 4 39" xfId="3851"/>
    <cellStyle name="Título 4 39 2" xfId="10449"/>
    <cellStyle name="Título 4 39 2 2" xfId="14436"/>
    <cellStyle name="Título 4 39 3" xfId="6821"/>
    <cellStyle name="Título 4 4" xfId="2201"/>
    <cellStyle name="Título 4 4 2" xfId="3946"/>
    <cellStyle name="Título 4 4 2 2" xfId="10539"/>
    <cellStyle name="Título 4 4 2 2 2" xfId="14437"/>
    <cellStyle name="Título 4 4 2 3" xfId="6823"/>
    <cellStyle name="Título 4 4 3" xfId="7778"/>
    <cellStyle name="Título 4 4 3 2" xfId="11224"/>
    <cellStyle name="Título 4 4 3 2 2" xfId="14438"/>
    <cellStyle name="Título 4 4 4" xfId="8744"/>
    <cellStyle name="Título 4 4 4 2" xfId="14439"/>
    <cellStyle name="Título 4 4 5" xfId="6822"/>
    <cellStyle name="Título 4 40" xfId="3852"/>
    <cellStyle name="Título 4 40 2" xfId="10450"/>
    <cellStyle name="Título 4 40 2 2" xfId="14440"/>
    <cellStyle name="Título 4 40 3" xfId="6824"/>
    <cellStyle name="Título 4 41" xfId="3853"/>
    <cellStyle name="Título 4 41 2" xfId="10451"/>
    <cellStyle name="Título 4 41 2 2" xfId="14441"/>
    <cellStyle name="Título 4 41 3" xfId="6825"/>
    <cellStyle name="Título 4 42" xfId="3854"/>
    <cellStyle name="Título 4 42 2" xfId="10452"/>
    <cellStyle name="Título 4 42 2 2" xfId="14442"/>
    <cellStyle name="Título 4 42 3" xfId="6826"/>
    <cellStyle name="Título 4 43" xfId="3855"/>
    <cellStyle name="Título 4 43 2" xfId="10453"/>
    <cellStyle name="Título 4 43 2 2" xfId="14443"/>
    <cellStyle name="Título 4 43 3" xfId="6827"/>
    <cellStyle name="Título 4 44" xfId="3856"/>
    <cellStyle name="Título 4 44 2" xfId="10454"/>
    <cellStyle name="Título 4 44 2 2" xfId="14444"/>
    <cellStyle name="Título 4 44 3" xfId="6828"/>
    <cellStyle name="Título 4 45" xfId="3857"/>
    <cellStyle name="Título 4 45 2" xfId="10455"/>
    <cellStyle name="Título 4 45 2 2" xfId="14445"/>
    <cellStyle name="Título 4 45 3" xfId="6829"/>
    <cellStyle name="Título 4 46" xfId="3858"/>
    <cellStyle name="Título 4 46 2" xfId="10456"/>
    <cellStyle name="Título 4 46 2 2" xfId="14446"/>
    <cellStyle name="Título 4 46 3" xfId="6830"/>
    <cellStyle name="Título 4 47" xfId="3859"/>
    <cellStyle name="Título 4 47 2" xfId="10457"/>
    <cellStyle name="Título 4 47 2 2" xfId="14447"/>
    <cellStyle name="Título 4 47 3" xfId="6831"/>
    <cellStyle name="Título 4 48" xfId="3860"/>
    <cellStyle name="Título 4 48 2" xfId="10458"/>
    <cellStyle name="Título 4 48 2 2" xfId="14448"/>
    <cellStyle name="Título 4 48 3" xfId="6832"/>
    <cellStyle name="Título 4 49" xfId="3861"/>
    <cellStyle name="Título 4 49 2" xfId="10459"/>
    <cellStyle name="Título 4 49 2 2" xfId="14449"/>
    <cellStyle name="Título 4 49 3" xfId="6833"/>
    <cellStyle name="Título 4 5" xfId="3862"/>
    <cellStyle name="Título 4 5 2" xfId="7779"/>
    <cellStyle name="Título 4 5 2 2" xfId="11225"/>
    <cellStyle name="Título 4 5 2 2 2" xfId="14450"/>
    <cellStyle name="Título 4 5 3" xfId="7780"/>
    <cellStyle name="Título 4 5 3 2" xfId="11226"/>
    <cellStyle name="Título 4 5 3 2 2" xfId="14451"/>
    <cellStyle name="Título 4 5 4" xfId="10460"/>
    <cellStyle name="Título 4 5 4 2" xfId="14452"/>
    <cellStyle name="Título 4 5 5" xfId="6834"/>
    <cellStyle name="Título 4 50" xfId="3863"/>
    <cellStyle name="Título 4 50 2" xfId="10461"/>
    <cellStyle name="Título 4 50 2 2" xfId="14453"/>
    <cellStyle name="Título 4 50 3" xfId="6835"/>
    <cellStyle name="Título 4 51" xfId="3864"/>
    <cellStyle name="Título 4 51 2" xfId="10462"/>
    <cellStyle name="Título 4 51 2 2" xfId="14454"/>
    <cellStyle name="Título 4 51 3" xfId="6836"/>
    <cellStyle name="Título 4 52" xfId="2198"/>
    <cellStyle name="Título 4 52 2" xfId="11227"/>
    <cellStyle name="Título 4 52 2 2" xfId="14455"/>
    <cellStyle name="Título 4 52 3" xfId="7781"/>
    <cellStyle name="Título 4 53" xfId="8741"/>
    <cellStyle name="Título 4 53 2" xfId="14456"/>
    <cellStyle name="Título 4 6" xfId="3865"/>
    <cellStyle name="Título 4 6 2" xfId="10463"/>
    <cellStyle name="Título 4 6 2 2" xfId="14457"/>
    <cellStyle name="Título 4 6 3" xfId="6837"/>
    <cellStyle name="Título 4 7" xfId="3866"/>
    <cellStyle name="Título 4 7 2" xfId="10464"/>
    <cellStyle name="Título 4 7 2 2" xfId="14458"/>
    <cellStyle name="Título 4 7 3" xfId="6838"/>
    <cellStyle name="Título 4 8" xfId="3867"/>
    <cellStyle name="Título 4 8 2" xfId="10465"/>
    <cellStyle name="Título 4 8 2 2" xfId="14459"/>
    <cellStyle name="Título 4 8 3" xfId="6839"/>
    <cellStyle name="Título 4 9" xfId="3868"/>
    <cellStyle name="Título 4 9 2" xfId="10466"/>
    <cellStyle name="Título 4 9 2 2" xfId="14460"/>
    <cellStyle name="Título 4 9 3" xfId="6840"/>
    <cellStyle name="Título 40" xfId="2202"/>
    <cellStyle name="Título 40 2" xfId="8745"/>
    <cellStyle name="Título 40 2 2" xfId="14461"/>
    <cellStyle name="Título 40 3" xfId="6841"/>
    <cellStyle name="Título 41" xfId="2203"/>
    <cellStyle name="Título 41 2" xfId="8746"/>
    <cellStyle name="Título 41 2 2" xfId="14462"/>
    <cellStyle name="Título 41 3" xfId="6842"/>
    <cellStyle name="Título 42" xfId="2204"/>
    <cellStyle name="Título 42 2" xfId="8747"/>
    <cellStyle name="Título 42 2 2" xfId="14463"/>
    <cellStyle name="Título 42 3" xfId="6843"/>
    <cellStyle name="Título 43" xfId="2205"/>
    <cellStyle name="Título 43 2" xfId="8748"/>
    <cellStyle name="Título 43 2 2" xfId="14464"/>
    <cellStyle name="Título 43 3" xfId="6844"/>
    <cellStyle name="Título 44" xfId="2206"/>
    <cellStyle name="Título 44 2" xfId="8749"/>
    <cellStyle name="Título 44 2 2" xfId="14465"/>
    <cellStyle name="Título 44 3" xfId="6845"/>
    <cellStyle name="Título 45" xfId="2207"/>
    <cellStyle name="Título 45 2" xfId="8750"/>
    <cellStyle name="Título 45 2 2" xfId="14466"/>
    <cellStyle name="Título 45 3" xfId="6846"/>
    <cellStyle name="Título 46" xfId="2208"/>
    <cellStyle name="Título 46 2" xfId="8751"/>
    <cellStyle name="Título 46 2 2" xfId="14467"/>
    <cellStyle name="Título 46 3" xfId="6847"/>
    <cellStyle name="Título 47" xfId="2209"/>
    <cellStyle name="Título 47 2" xfId="8752"/>
    <cellStyle name="Título 47 2 2" xfId="14468"/>
    <cellStyle name="Título 47 3" xfId="6848"/>
    <cellStyle name="Título 48" xfId="2210"/>
    <cellStyle name="Título 48 2" xfId="8753"/>
    <cellStyle name="Título 48 2 2" xfId="14469"/>
    <cellStyle name="Título 48 3" xfId="6849"/>
    <cellStyle name="Título 49" xfId="2211"/>
    <cellStyle name="Título 49 2" xfId="8754"/>
    <cellStyle name="Título 49 2 2" xfId="14470"/>
    <cellStyle name="Título 49 3" xfId="6850"/>
    <cellStyle name="Titulo 5" xfId="1057"/>
    <cellStyle name="Título 5" xfId="2212"/>
    <cellStyle name="Título 5 2" xfId="1058"/>
    <cellStyle name="Título 5 3" xfId="1059"/>
    <cellStyle name="Título 5 4" xfId="1060"/>
    <cellStyle name="Título 5 5" xfId="7782"/>
    <cellStyle name="Título 5 5 2" xfId="11228"/>
    <cellStyle name="Título 5 5 2 2" xfId="14471"/>
    <cellStyle name="Título 5 6" xfId="8755"/>
    <cellStyle name="Título 5 6 2" xfId="14472"/>
    <cellStyle name="Título 5 7" xfId="6851"/>
    <cellStyle name="Título 50" xfId="2213"/>
    <cellStyle name="Título 50 2" xfId="8756"/>
    <cellStyle name="Título 50 2 2" xfId="14473"/>
    <cellStyle name="Título 50 3" xfId="6852"/>
    <cellStyle name="Título 51" xfId="2214"/>
    <cellStyle name="Título 51 2" xfId="8757"/>
    <cellStyle name="Título 51 2 2" xfId="14474"/>
    <cellStyle name="Título 51 3" xfId="6853"/>
    <cellStyle name="Título 52" xfId="2215"/>
    <cellStyle name="Título 52 2" xfId="8758"/>
    <cellStyle name="Título 52 2 2" xfId="14475"/>
    <cellStyle name="Título 52 3" xfId="6854"/>
    <cellStyle name="Título 53" xfId="2216"/>
    <cellStyle name="Título 53 2" xfId="8759"/>
    <cellStyle name="Título 53 2 2" xfId="14476"/>
    <cellStyle name="Título 53 3" xfId="6855"/>
    <cellStyle name="Título 54" xfId="2217"/>
    <cellStyle name="Título 54 2" xfId="8760"/>
    <cellStyle name="Título 54 2 2" xfId="14477"/>
    <cellStyle name="Título 54 3" xfId="6856"/>
    <cellStyle name="Título 55" xfId="2218"/>
    <cellStyle name="Título 55 2" xfId="8761"/>
    <cellStyle name="Título 55 2 2" xfId="14478"/>
    <cellStyle name="Título 55 3" xfId="6857"/>
    <cellStyle name="Título 56" xfId="2219"/>
    <cellStyle name="Título 56 2" xfId="8762"/>
    <cellStyle name="Título 56 2 2" xfId="14479"/>
    <cellStyle name="Título 56 3" xfId="6858"/>
    <cellStyle name="Título 57" xfId="2220"/>
    <cellStyle name="Título 57 2" xfId="8763"/>
    <cellStyle name="Título 57 2 2" xfId="14480"/>
    <cellStyle name="Título 57 3" xfId="6859"/>
    <cellStyle name="Título 58" xfId="2221"/>
    <cellStyle name="Título 58 2" xfId="8764"/>
    <cellStyle name="Título 58 2 2" xfId="14481"/>
    <cellStyle name="Título 58 3" xfId="6860"/>
    <cellStyle name="Título 59" xfId="2222"/>
    <cellStyle name="Título 59 2" xfId="8765"/>
    <cellStyle name="Título 59 2 2" xfId="14482"/>
    <cellStyle name="Título 59 3" xfId="6861"/>
    <cellStyle name="Titulo 6" xfId="1061"/>
    <cellStyle name="Título 6" xfId="1062"/>
    <cellStyle name="Título 60" xfId="2223"/>
    <cellStyle name="Título 60 2" xfId="8766"/>
    <cellStyle name="Título 60 2 2" xfId="14483"/>
    <cellStyle name="Título 60 3" xfId="6862"/>
    <cellStyle name="Título 61" xfId="2224"/>
    <cellStyle name="Título 61 2" xfId="8767"/>
    <cellStyle name="Título 61 2 2" xfId="14484"/>
    <cellStyle name="Título 61 3" xfId="6863"/>
    <cellStyle name="Título 62" xfId="2225"/>
    <cellStyle name="Título 62 2" xfId="8768"/>
    <cellStyle name="Título 62 2 2" xfId="14485"/>
    <cellStyle name="Título 62 3" xfId="6864"/>
    <cellStyle name="Título 63" xfId="2226"/>
    <cellStyle name="Título 63 2" xfId="8769"/>
    <cellStyle name="Título 63 2 2" xfId="14486"/>
    <cellStyle name="Título 63 3" xfId="6865"/>
    <cellStyle name="Título 64" xfId="2227"/>
    <cellStyle name="Título 64 2" xfId="8770"/>
    <cellStyle name="Título 64 2 2" xfId="14487"/>
    <cellStyle name="Título 64 3" xfId="6866"/>
    <cellStyle name="Título 65" xfId="2228"/>
    <cellStyle name="Título 65 2" xfId="8771"/>
    <cellStyle name="Título 65 2 2" xfId="14488"/>
    <cellStyle name="Título 65 3" xfId="6867"/>
    <cellStyle name="Título 66" xfId="2229"/>
    <cellStyle name="Título 66 2" xfId="8772"/>
    <cellStyle name="Título 66 2 2" xfId="14489"/>
    <cellStyle name="Título 66 3" xfId="6868"/>
    <cellStyle name="Título 67" xfId="2230"/>
    <cellStyle name="Título 67 2" xfId="8773"/>
    <cellStyle name="Título 67 2 2" xfId="14490"/>
    <cellStyle name="Título 67 3" xfId="6869"/>
    <cellStyle name="Título 68" xfId="2231"/>
    <cellStyle name="Título 68 2" xfId="8774"/>
    <cellStyle name="Título 68 2 2" xfId="14491"/>
    <cellStyle name="Título 68 3" xfId="6870"/>
    <cellStyle name="Título 69" xfId="2232"/>
    <cellStyle name="Título 69 2" xfId="8775"/>
    <cellStyle name="Título 69 2 2" xfId="14492"/>
    <cellStyle name="Título 69 3" xfId="6871"/>
    <cellStyle name="Titulo 7" xfId="1063"/>
    <cellStyle name="Título 7" xfId="1064"/>
    <cellStyle name="Título 70" xfId="2233"/>
    <cellStyle name="Título 70 2" xfId="8776"/>
    <cellStyle name="Título 70 2 2" xfId="14493"/>
    <cellStyle name="Título 70 3" xfId="6872"/>
    <cellStyle name="Título 71" xfId="2234"/>
    <cellStyle name="Título 71 2" xfId="8777"/>
    <cellStyle name="Título 71 2 2" xfId="14494"/>
    <cellStyle name="Título 71 3" xfId="6873"/>
    <cellStyle name="Título 72" xfId="2235"/>
    <cellStyle name="Título 72 2" xfId="8778"/>
    <cellStyle name="Título 72 2 2" xfId="14495"/>
    <cellStyle name="Título 72 3" xfId="6874"/>
    <cellStyle name="Título 73" xfId="2236"/>
    <cellStyle name="Título 73 2" xfId="8779"/>
    <cellStyle name="Título 73 2 2" xfId="14496"/>
    <cellStyle name="Título 73 3" xfId="6875"/>
    <cellStyle name="Título 74" xfId="2237"/>
    <cellStyle name="Título 74 2" xfId="8780"/>
    <cellStyle name="Título 74 2 2" xfId="14497"/>
    <cellStyle name="Título 74 3" xfId="6876"/>
    <cellStyle name="Título 75" xfId="2238"/>
    <cellStyle name="Título 75 2" xfId="8781"/>
    <cellStyle name="Título 75 2 2" xfId="14498"/>
    <cellStyle name="Título 75 3" xfId="6877"/>
    <cellStyle name="Título 76" xfId="2239"/>
    <cellStyle name="Título 76 2" xfId="8782"/>
    <cellStyle name="Título 76 2 2" xfId="14499"/>
    <cellStyle name="Título 76 3" xfId="6878"/>
    <cellStyle name="Título 77" xfId="2240"/>
    <cellStyle name="Título 77 2" xfId="8783"/>
    <cellStyle name="Título 77 2 2" xfId="14500"/>
    <cellStyle name="Título 77 3" xfId="6879"/>
    <cellStyle name="Título 78" xfId="2241"/>
    <cellStyle name="Título 78 2" xfId="8784"/>
    <cellStyle name="Título 78 2 2" xfId="14501"/>
    <cellStyle name="Título 78 3" xfId="6880"/>
    <cellStyle name="Título 79" xfId="2242"/>
    <cellStyle name="Título 79 2" xfId="8785"/>
    <cellStyle name="Título 79 2 2" xfId="14502"/>
    <cellStyle name="Título 79 3" xfId="6881"/>
    <cellStyle name="Titulo 8" xfId="1065"/>
    <cellStyle name="Título 8" xfId="1066"/>
    <cellStyle name="Título 80" xfId="2243"/>
    <cellStyle name="Título 80 2" xfId="8786"/>
    <cellStyle name="Título 80 2 2" xfId="14503"/>
    <cellStyle name="Título 80 3" xfId="6882"/>
    <cellStyle name="Título 81" xfId="2244"/>
    <cellStyle name="Título 81 2" xfId="8787"/>
    <cellStyle name="Título 81 2 2" xfId="14504"/>
    <cellStyle name="Título 81 3" xfId="6883"/>
    <cellStyle name="Título 82" xfId="2245"/>
    <cellStyle name="Título 82 2" xfId="8788"/>
    <cellStyle name="Título 82 2 2" xfId="14505"/>
    <cellStyle name="Título 82 3" xfId="6884"/>
    <cellStyle name="Título 83" xfId="2246"/>
    <cellStyle name="Título 83 2" xfId="8789"/>
    <cellStyle name="Título 83 2 2" xfId="14506"/>
    <cellStyle name="Título 83 3" xfId="6885"/>
    <cellStyle name="Título 84" xfId="2247"/>
    <cellStyle name="Título 84 2" xfId="8790"/>
    <cellStyle name="Título 84 2 2" xfId="14507"/>
    <cellStyle name="Título 84 3" xfId="6886"/>
    <cellStyle name="Título 85" xfId="2248"/>
    <cellStyle name="Título 85 2" xfId="8791"/>
    <cellStyle name="Título 85 2 2" xfId="14508"/>
    <cellStyle name="Título 85 3" xfId="6887"/>
    <cellStyle name="Título 86" xfId="2249"/>
    <cellStyle name="Título 86 2" xfId="8792"/>
    <cellStyle name="Título 86 2 2" xfId="14509"/>
    <cellStyle name="Título 86 3" xfId="6888"/>
    <cellStyle name="Título 87" xfId="2250"/>
    <cellStyle name="Título 87 2" xfId="8793"/>
    <cellStyle name="Título 87 2 2" xfId="14510"/>
    <cellStyle name="Título 87 3" xfId="6889"/>
    <cellStyle name="Título 88" xfId="2251"/>
    <cellStyle name="Título 88 2" xfId="8794"/>
    <cellStyle name="Título 88 2 2" xfId="14511"/>
    <cellStyle name="Título 88 3" xfId="6890"/>
    <cellStyle name="Título 89" xfId="2252"/>
    <cellStyle name="Título 89 2" xfId="8795"/>
    <cellStyle name="Título 89 2 2" xfId="14512"/>
    <cellStyle name="Título 89 3" xfId="6891"/>
    <cellStyle name="Titulo 9" xfId="1067"/>
    <cellStyle name="Título 9" xfId="1068"/>
    <cellStyle name="Título 90" xfId="2253"/>
    <cellStyle name="Título 90 2" xfId="8796"/>
    <cellStyle name="Título 90 2 2" xfId="14513"/>
    <cellStyle name="Título 90 3" xfId="6892"/>
    <cellStyle name="Título 91" xfId="2254"/>
    <cellStyle name="Título 91 2" xfId="8797"/>
    <cellStyle name="Título 91 2 2" xfId="14514"/>
    <cellStyle name="Título 91 3" xfId="6893"/>
    <cellStyle name="Título 92" xfId="2255"/>
    <cellStyle name="Título 92 2" xfId="8798"/>
    <cellStyle name="Título 92 2 2" xfId="14515"/>
    <cellStyle name="Título 92 3" xfId="6894"/>
    <cellStyle name="Título 93" xfId="2256"/>
    <cellStyle name="Título 93 2" xfId="8799"/>
    <cellStyle name="Título 93 2 2" xfId="14516"/>
    <cellStyle name="Título 93 3" xfId="6895"/>
    <cellStyle name="Título 94" xfId="2257"/>
    <cellStyle name="Título 94 2" xfId="8800"/>
    <cellStyle name="Título 94 2 2" xfId="14517"/>
    <cellStyle name="Título 94 3" xfId="6896"/>
    <cellStyle name="Título 95" xfId="2258"/>
    <cellStyle name="Título 95 2" xfId="8801"/>
    <cellStyle name="Título 95 2 2" xfId="14518"/>
    <cellStyle name="Título 95 3" xfId="6897"/>
    <cellStyle name="Título 96" xfId="2259"/>
    <cellStyle name="Título 96 2" xfId="8802"/>
    <cellStyle name="Título 96 2 2" xfId="14519"/>
    <cellStyle name="Título 96 3" xfId="6898"/>
    <cellStyle name="Título 97" xfId="2260"/>
    <cellStyle name="Título 97 2" xfId="8803"/>
    <cellStyle name="Título 97 2 2" xfId="14520"/>
    <cellStyle name="Título 97 3" xfId="6899"/>
    <cellStyle name="Título 98" xfId="2261"/>
    <cellStyle name="Título 98 2" xfId="8804"/>
    <cellStyle name="Título 98 2 2" xfId="14521"/>
    <cellStyle name="Título 98 3" xfId="6900"/>
    <cellStyle name="Título 99" xfId="2262"/>
    <cellStyle name="Título 99 2" xfId="8805"/>
    <cellStyle name="Título 99 2 2" xfId="14522"/>
    <cellStyle name="Título 99 3" xfId="6901"/>
    <cellStyle name="Titulo_Sugestão_quadros_extragrupo (3)" xfId="1069"/>
    <cellStyle name="Titulo1" xfId="1070"/>
    <cellStyle name="Titulo1 10" xfId="1071"/>
    <cellStyle name="Titulo1 11" xfId="1072"/>
    <cellStyle name="Titulo1 12" xfId="1073"/>
    <cellStyle name="Titulo1 13" xfId="1074"/>
    <cellStyle name="Titulo1 14" xfId="1075"/>
    <cellStyle name="Titulo1 15" xfId="1076"/>
    <cellStyle name="Titulo1 16" xfId="1077"/>
    <cellStyle name="Titulo1 17" xfId="1078"/>
    <cellStyle name="Titulo1 18" xfId="1079"/>
    <cellStyle name="Titulo1 19" xfId="1080"/>
    <cellStyle name="Titulo1 2" xfId="1081"/>
    <cellStyle name="Titulo1 2 2" xfId="1082"/>
    <cellStyle name="Titulo1 2 3" xfId="1083"/>
    <cellStyle name="Titulo1 2 4" xfId="7783"/>
    <cellStyle name="Titulo1 20" xfId="1084"/>
    <cellStyle name="Titulo1 21" xfId="1085"/>
    <cellStyle name="Titulo1 22" xfId="1086"/>
    <cellStyle name="Titulo1 23" xfId="1087"/>
    <cellStyle name="Titulo1 24" xfId="1088"/>
    <cellStyle name="Titulo1 25" xfId="1089"/>
    <cellStyle name="Titulo1 26" xfId="1090"/>
    <cellStyle name="Titulo1 27" xfId="1091"/>
    <cellStyle name="Titulo1 28" xfId="1092"/>
    <cellStyle name="Titulo1 29" xfId="1093"/>
    <cellStyle name="Titulo1 3" xfId="1094"/>
    <cellStyle name="Titulo1 30" xfId="1095"/>
    <cellStyle name="Titulo1 31" xfId="1096"/>
    <cellStyle name="Titulo1 32" xfId="1097"/>
    <cellStyle name="Titulo1 33" xfId="1098"/>
    <cellStyle name="Titulo1 34" xfId="1099"/>
    <cellStyle name="Titulo1 35" xfId="4316"/>
    <cellStyle name="Titulo1 4" xfId="1100"/>
    <cellStyle name="Titulo1 5" xfId="1101"/>
    <cellStyle name="Titulo1 6" xfId="1102"/>
    <cellStyle name="Titulo1 7" xfId="1103"/>
    <cellStyle name="Titulo1 8" xfId="1104"/>
    <cellStyle name="Titulo1 9" xfId="1105"/>
    <cellStyle name="Titulo2" xfId="1106"/>
    <cellStyle name="Titulo2 10" xfId="1107"/>
    <cellStyle name="Titulo2 11" xfId="1108"/>
    <cellStyle name="Titulo2 12" xfId="1109"/>
    <cellStyle name="Titulo2 13" xfId="1110"/>
    <cellStyle name="Titulo2 14" xfId="1111"/>
    <cellStyle name="Titulo2 15" xfId="1112"/>
    <cellStyle name="Titulo2 16" xfId="1113"/>
    <cellStyle name="Titulo2 17" xfId="1114"/>
    <cellStyle name="Titulo2 18" xfId="1115"/>
    <cellStyle name="Titulo2 19" xfId="1116"/>
    <cellStyle name="Titulo2 2" xfId="1117"/>
    <cellStyle name="Titulo2 2 2" xfId="1118"/>
    <cellStyle name="Titulo2 2 3" xfId="1119"/>
    <cellStyle name="Titulo2 2 4" xfId="7784"/>
    <cellStyle name="Titulo2 20" xfId="1120"/>
    <cellStyle name="Titulo2 21" xfId="1121"/>
    <cellStyle name="Titulo2 22" xfId="1122"/>
    <cellStyle name="Titulo2 23" xfId="1123"/>
    <cellStyle name="Titulo2 24" xfId="1124"/>
    <cellStyle name="Titulo2 25" xfId="1125"/>
    <cellStyle name="Titulo2 26" xfId="1126"/>
    <cellStyle name="Titulo2 27" xfId="1127"/>
    <cellStyle name="Titulo2 28" xfId="1128"/>
    <cellStyle name="Titulo2 29" xfId="1129"/>
    <cellStyle name="Titulo2 3" xfId="1130"/>
    <cellStyle name="Titulo2 30" xfId="1131"/>
    <cellStyle name="Titulo2 31" xfId="1132"/>
    <cellStyle name="Titulo2 32" xfId="1133"/>
    <cellStyle name="Titulo2 33" xfId="1134"/>
    <cellStyle name="Titulo2 34" xfId="1135"/>
    <cellStyle name="Titulo2 35" xfId="4317"/>
    <cellStyle name="Titulo2 4" xfId="1136"/>
    <cellStyle name="Titulo2 5" xfId="1137"/>
    <cellStyle name="Titulo2 6" xfId="1138"/>
    <cellStyle name="Titulo2 7" xfId="1139"/>
    <cellStyle name="Titulo2 8" xfId="1140"/>
    <cellStyle name="Titulo2 9" xfId="1141"/>
    <cellStyle name="Total" xfId="18" builtinId="25" customBuiltin="1"/>
    <cellStyle name="Total 10" xfId="1143"/>
    <cellStyle name="Total 10 2" xfId="1693"/>
    <cellStyle name="Total 10 2 2" xfId="11229"/>
    <cellStyle name="Total 10 2 2 2" xfId="14523"/>
    <cellStyle name="Total 10 2 3" xfId="7785"/>
    <cellStyle name="Total 10 3" xfId="8807"/>
    <cellStyle name="Total 10 3 2" xfId="14524"/>
    <cellStyle name="Total 10 4" xfId="6902"/>
    <cellStyle name="Total 11" xfId="1144"/>
    <cellStyle name="Total 11 2" xfId="1694"/>
    <cellStyle name="Total 11 2 2" xfId="11230"/>
    <cellStyle name="Total 11 2 2 2" xfId="14525"/>
    <cellStyle name="Total 11 2 3" xfId="7786"/>
    <cellStyle name="Total 11 3" xfId="8808"/>
    <cellStyle name="Total 11 3 2" xfId="14526"/>
    <cellStyle name="Total 11 4" xfId="6903"/>
    <cellStyle name="Total 12" xfId="1145"/>
    <cellStyle name="Total 12 2" xfId="1695"/>
    <cellStyle name="Total 12 2 2" xfId="11231"/>
    <cellStyle name="Total 12 2 2 2" xfId="14527"/>
    <cellStyle name="Total 12 2 3" xfId="7787"/>
    <cellStyle name="Total 12 3" xfId="8809"/>
    <cellStyle name="Total 12 3 2" xfId="14528"/>
    <cellStyle name="Total 12 4" xfId="6904"/>
    <cellStyle name="Total 13" xfId="1146"/>
    <cellStyle name="Total 13 2" xfId="1696"/>
    <cellStyle name="Total 13 2 2" xfId="11232"/>
    <cellStyle name="Total 13 2 2 2" xfId="14529"/>
    <cellStyle name="Total 13 2 3" xfId="7788"/>
    <cellStyle name="Total 13 3" xfId="8810"/>
    <cellStyle name="Total 13 3 2" xfId="14530"/>
    <cellStyle name="Total 13 4" xfId="6905"/>
    <cellStyle name="Total 14" xfId="1147"/>
    <cellStyle name="Total 14 2" xfId="1697"/>
    <cellStyle name="Total 14 2 2" xfId="11233"/>
    <cellStyle name="Total 14 2 2 2" xfId="14531"/>
    <cellStyle name="Total 14 2 3" xfId="7789"/>
    <cellStyle name="Total 14 3" xfId="8811"/>
    <cellStyle name="Total 14 3 2" xfId="14532"/>
    <cellStyle name="Total 14 4" xfId="6906"/>
    <cellStyle name="Total 15" xfId="1148"/>
    <cellStyle name="Total 15 2" xfId="1698"/>
    <cellStyle name="Total 15 2 2" xfId="11234"/>
    <cellStyle name="Total 15 2 2 2" xfId="14533"/>
    <cellStyle name="Total 15 2 3" xfId="7790"/>
    <cellStyle name="Total 15 3" xfId="8812"/>
    <cellStyle name="Total 15 3 2" xfId="14534"/>
    <cellStyle name="Total 15 4" xfId="6907"/>
    <cellStyle name="Total 16" xfId="1149"/>
    <cellStyle name="Total 16 2" xfId="1699"/>
    <cellStyle name="Total 16 2 2" xfId="11235"/>
    <cellStyle name="Total 16 2 2 2" xfId="14535"/>
    <cellStyle name="Total 16 2 3" xfId="7791"/>
    <cellStyle name="Total 16 3" xfId="8813"/>
    <cellStyle name="Total 16 3 2" xfId="14536"/>
    <cellStyle name="Total 16 4" xfId="6908"/>
    <cellStyle name="Total 17" xfId="1150"/>
    <cellStyle name="Total 17 2" xfId="1700"/>
    <cellStyle name="Total 17 2 2" xfId="11236"/>
    <cellStyle name="Total 17 2 2 2" xfId="14537"/>
    <cellStyle name="Total 17 2 3" xfId="7792"/>
    <cellStyle name="Total 17 3" xfId="8814"/>
    <cellStyle name="Total 17 3 2" xfId="14538"/>
    <cellStyle name="Total 17 4" xfId="6909"/>
    <cellStyle name="Total 18" xfId="1151"/>
    <cellStyle name="Total 18 2" xfId="1701"/>
    <cellStyle name="Total 18 2 2" xfId="11237"/>
    <cellStyle name="Total 18 2 2 2" xfId="14539"/>
    <cellStyle name="Total 18 2 3" xfId="7793"/>
    <cellStyle name="Total 18 3" xfId="8815"/>
    <cellStyle name="Total 18 3 2" xfId="14540"/>
    <cellStyle name="Total 18 4" xfId="6910"/>
    <cellStyle name="Total 19" xfId="1152"/>
    <cellStyle name="Total 19 2" xfId="1702"/>
    <cellStyle name="Total 19 2 2" xfId="11238"/>
    <cellStyle name="Total 19 2 2 2" xfId="14541"/>
    <cellStyle name="Total 19 2 3" xfId="7794"/>
    <cellStyle name="Total 19 3" xfId="8816"/>
    <cellStyle name="Total 19 3 2" xfId="14542"/>
    <cellStyle name="Total 19 4" xfId="6911"/>
    <cellStyle name="Total 2" xfId="1328"/>
    <cellStyle name="Total 2 2" xfId="1153"/>
    <cellStyle name="Total 2 2 2" xfId="1703"/>
    <cellStyle name="Total 2 2 2 2" xfId="11239"/>
    <cellStyle name="Total 2 2 2 2 2" xfId="14543"/>
    <cellStyle name="Total 2 2 2 3" xfId="7795"/>
    <cellStyle name="Total 2 2 3" xfId="8818"/>
    <cellStyle name="Total 2 2 3 2" xfId="14544"/>
    <cellStyle name="Total 2 2 4" xfId="6913"/>
    <cellStyle name="Total 2 3" xfId="1154"/>
    <cellStyle name="Total 2 3 2" xfId="1704"/>
    <cellStyle name="Total 2 3 2 2" xfId="11240"/>
    <cellStyle name="Total 2 3 2 2 2" xfId="14545"/>
    <cellStyle name="Total 2 3 2 3" xfId="7796"/>
    <cellStyle name="Total 2 3 3" xfId="8819"/>
    <cellStyle name="Total 2 3 3 2" xfId="14546"/>
    <cellStyle name="Total 2 3 4" xfId="6914"/>
    <cellStyle name="Total 2 4" xfId="1155"/>
    <cellStyle name="Total 2 4 2" xfId="1705"/>
    <cellStyle name="Total 2 4 2 2" xfId="11241"/>
    <cellStyle name="Total 2 4 2 2 2" xfId="14547"/>
    <cellStyle name="Total 2 4 2 3" xfId="7797"/>
    <cellStyle name="Total 2 4 3" xfId="8820"/>
    <cellStyle name="Total 2 4 3 2" xfId="14548"/>
    <cellStyle name="Total 2 4 4" xfId="6915"/>
    <cellStyle name="Total 2 5" xfId="2263"/>
    <cellStyle name="Total 2 5 2" xfId="4020"/>
    <cellStyle name="Total 2 5 2 2" xfId="14549"/>
    <cellStyle name="Total 2 5 2 3" xfId="11242"/>
    <cellStyle name="Total 2 5 3" xfId="4216"/>
    <cellStyle name="Total 2 5 4" xfId="7798"/>
    <cellStyle name="Total 2 6" xfId="8817"/>
    <cellStyle name="Total 2 6 2" xfId="14550"/>
    <cellStyle name="Total 2 7" xfId="6912"/>
    <cellStyle name="Total 2 8" xfId="14857"/>
    <cellStyle name="Total 20" xfId="1156"/>
    <cellStyle name="Total 20 2" xfId="1706"/>
    <cellStyle name="Total 20 2 2" xfId="11243"/>
    <cellStyle name="Total 20 2 2 2" xfId="14551"/>
    <cellStyle name="Total 20 2 3" xfId="7799"/>
    <cellStyle name="Total 20 3" xfId="8821"/>
    <cellStyle name="Total 20 3 2" xfId="14552"/>
    <cellStyle name="Total 20 4" xfId="6916"/>
    <cellStyle name="Total 21" xfId="1157"/>
    <cellStyle name="Total 21 2" xfId="1707"/>
    <cellStyle name="Total 21 2 2" xfId="11244"/>
    <cellStyle name="Total 21 2 2 2" xfId="14553"/>
    <cellStyle name="Total 21 2 3" xfId="7800"/>
    <cellStyle name="Total 21 3" xfId="8822"/>
    <cellStyle name="Total 21 3 2" xfId="14554"/>
    <cellStyle name="Total 21 4" xfId="6917"/>
    <cellStyle name="Total 22" xfId="1158"/>
    <cellStyle name="Total 22 2" xfId="1708"/>
    <cellStyle name="Total 22 2 2" xfId="11245"/>
    <cellStyle name="Total 22 2 2 2" xfId="14555"/>
    <cellStyle name="Total 22 2 3" xfId="7801"/>
    <cellStyle name="Total 22 3" xfId="8823"/>
    <cellStyle name="Total 22 3 2" xfId="14556"/>
    <cellStyle name="Total 22 4" xfId="6918"/>
    <cellStyle name="Total 23" xfId="1159"/>
    <cellStyle name="Total 23 2" xfId="1709"/>
    <cellStyle name="Total 23 2 2" xfId="11246"/>
    <cellStyle name="Total 23 2 2 2" xfId="14557"/>
    <cellStyle name="Total 23 2 3" xfId="7802"/>
    <cellStyle name="Total 23 3" xfId="8824"/>
    <cellStyle name="Total 23 3 2" xfId="14558"/>
    <cellStyle name="Total 23 4" xfId="6919"/>
    <cellStyle name="Total 24" xfId="1160"/>
    <cellStyle name="Total 24 2" xfId="1710"/>
    <cellStyle name="Total 24 2 2" xfId="11247"/>
    <cellStyle name="Total 24 2 2 2" xfId="14559"/>
    <cellStyle name="Total 24 2 3" xfId="7803"/>
    <cellStyle name="Total 24 3" xfId="8825"/>
    <cellStyle name="Total 24 3 2" xfId="14560"/>
    <cellStyle name="Total 24 4" xfId="6920"/>
    <cellStyle name="Total 25" xfId="1161"/>
    <cellStyle name="Total 25 2" xfId="1711"/>
    <cellStyle name="Total 25 2 2" xfId="11248"/>
    <cellStyle name="Total 25 2 2 2" xfId="14561"/>
    <cellStyle name="Total 25 2 3" xfId="7804"/>
    <cellStyle name="Total 25 3" xfId="8826"/>
    <cellStyle name="Total 25 3 2" xfId="14562"/>
    <cellStyle name="Total 25 4" xfId="6921"/>
    <cellStyle name="Total 26" xfId="1162"/>
    <cellStyle name="Total 26 2" xfId="1712"/>
    <cellStyle name="Total 26 2 2" xfId="11249"/>
    <cellStyle name="Total 26 2 2 2" xfId="14563"/>
    <cellStyle name="Total 26 2 3" xfId="7805"/>
    <cellStyle name="Total 26 3" xfId="8827"/>
    <cellStyle name="Total 26 3 2" xfId="14564"/>
    <cellStyle name="Total 26 4" xfId="6922"/>
    <cellStyle name="Total 27" xfId="1163"/>
    <cellStyle name="Total 27 2" xfId="1713"/>
    <cellStyle name="Total 27 2 2" xfId="11250"/>
    <cellStyle name="Total 27 2 2 2" xfId="14565"/>
    <cellStyle name="Total 27 2 3" xfId="7806"/>
    <cellStyle name="Total 27 3" xfId="8828"/>
    <cellStyle name="Total 27 3 2" xfId="14566"/>
    <cellStyle name="Total 27 4" xfId="6923"/>
    <cellStyle name="Total 28" xfId="1164"/>
    <cellStyle name="Total 28 2" xfId="1714"/>
    <cellStyle name="Total 28 2 2" xfId="11251"/>
    <cellStyle name="Total 28 2 2 2" xfId="14567"/>
    <cellStyle name="Total 28 2 3" xfId="7807"/>
    <cellStyle name="Total 28 3" xfId="8829"/>
    <cellStyle name="Total 28 3 2" xfId="14568"/>
    <cellStyle name="Total 28 4" xfId="6924"/>
    <cellStyle name="Total 29" xfId="1165"/>
    <cellStyle name="Total 29 2" xfId="1715"/>
    <cellStyle name="Total 29 2 2" xfId="11252"/>
    <cellStyle name="Total 29 2 2 2" xfId="14569"/>
    <cellStyle name="Total 29 2 3" xfId="7808"/>
    <cellStyle name="Total 29 3" xfId="8830"/>
    <cellStyle name="Total 29 3 2" xfId="14570"/>
    <cellStyle name="Total 29 4" xfId="6925"/>
    <cellStyle name="Total 3" xfId="2264"/>
    <cellStyle name="Total 3 2" xfId="1166"/>
    <cellStyle name="Total 3 2 2" xfId="1716"/>
    <cellStyle name="Total 3 2 2 2" xfId="14571"/>
    <cellStyle name="Total 3 2 2 3" xfId="8832"/>
    <cellStyle name="Total 3 2 3" xfId="6927"/>
    <cellStyle name="Total 3 3" xfId="4217"/>
    <cellStyle name="Total 3 3 2" xfId="11253"/>
    <cellStyle name="Total 3 3 2 2" xfId="14572"/>
    <cellStyle name="Total 3 3 3" xfId="7809"/>
    <cellStyle name="Total 3 4" xfId="8831"/>
    <cellStyle name="Total 3 4 2" xfId="14573"/>
    <cellStyle name="Total 3 5" xfId="6926"/>
    <cellStyle name="Total 3 6" xfId="14858"/>
    <cellStyle name="Total 30" xfId="1167"/>
    <cellStyle name="Total 30 2" xfId="1717"/>
    <cellStyle name="Total 30 2 2" xfId="11254"/>
    <cellStyle name="Total 30 2 2 2" xfId="14574"/>
    <cellStyle name="Total 30 2 3" xfId="7810"/>
    <cellStyle name="Total 30 3" xfId="8833"/>
    <cellStyle name="Total 30 3 2" xfId="14575"/>
    <cellStyle name="Total 30 4" xfId="6928"/>
    <cellStyle name="Total 31" xfId="1168"/>
    <cellStyle name="Total 31 2" xfId="1718"/>
    <cellStyle name="Total 31 2 2" xfId="11255"/>
    <cellStyle name="Total 31 2 2 2" xfId="14576"/>
    <cellStyle name="Total 31 2 3" xfId="7811"/>
    <cellStyle name="Total 31 3" xfId="8834"/>
    <cellStyle name="Total 31 3 2" xfId="14577"/>
    <cellStyle name="Total 31 4" xfId="6929"/>
    <cellStyle name="Total 32" xfId="1169"/>
    <cellStyle name="Total 32 2" xfId="1719"/>
    <cellStyle name="Total 32 2 2" xfId="11256"/>
    <cellStyle name="Total 32 2 2 2" xfId="14578"/>
    <cellStyle name="Total 32 2 3" xfId="7812"/>
    <cellStyle name="Total 32 3" xfId="8835"/>
    <cellStyle name="Total 32 3 2" xfId="14579"/>
    <cellStyle name="Total 32 4" xfId="6930"/>
    <cellStyle name="Total 33" xfId="1170"/>
    <cellStyle name="Total 33 2" xfId="1720"/>
    <cellStyle name="Total 33 2 2" xfId="11257"/>
    <cellStyle name="Total 33 2 2 2" xfId="14580"/>
    <cellStyle name="Total 33 2 3" xfId="7813"/>
    <cellStyle name="Total 33 3" xfId="8836"/>
    <cellStyle name="Total 33 3 2" xfId="14581"/>
    <cellStyle name="Total 33 4" xfId="6931"/>
    <cellStyle name="Total 34" xfId="1171"/>
    <cellStyle name="Total 34 2" xfId="1721"/>
    <cellStyle name="Total 34 2 2" xfId="11258"/>
    <cellStyle name="Total 34 2 2 2" xfId="14582"/>
    <cellStyle name="Total 34 2 3" xfId="7814"/>
    <cellStyle name="Total 34 3" xfId="8837"/>
    <cellStyle name="Total 34 3 2" xfId="14583"/>
    <cellStyle name="Total 34 4" xfId="6932"/>
    <cellStyle name="Total 35" xfId="2265"/>
    <cellStyle name="Total 35 2" xfId="8838"/>
    <cellStyle name="Total 35 2 2" xfId="14584"/>
    <cellStyle name="Total 35 3" xfId="6933"/>
    <cellStyle name="Total 36" xfId="2266"/>
    <cellStyle name="Total 36 2" xfId="8839"/>
    <cellStyle name="Total 36 2 2" xfId="14585"/>
    <cellStyle name="Total 36 3" xfId="6934"/>
    <cellStyle name="Total 37" xfId="2267"/>
    <cellStyle name="Total 37 2" xfId="8840"/>
    <cellStyle name="Total 37 2 2" xfId="14586"/>
    <cellStyle name="Total 37 3" xfId="6935"/>
    <cellStyle name="Total 38" xfId="2268"/>
    <cellStyle name="Total 38 2" xfId="8841"/>
    <cellStyle name="Total 38 2 2" xfId="14587"/>
    <cellStyle name="Total 38 3" xfId="6936"/>
    <cellStyle name="Total 39" xfId="2269"/>
    <cellStyle name="Total 39 2" xfId="8842"/>
    <cellStyle name="Total 39 2 2" xfId="14588"/>
    <cellStyle name="Total 39 3" xfId="6937"/>
    <cellStyle name="Total 4" xfId="1172"/>
    <cellStyle name="Total 4 2" xfId="1722"/>
    <cellStyle name="Total 4 2 2" xfId="11259"/>
    <cellStyle name="Total 4 2 2 2" xfId="14589"/>
    <cellStyle name="Total 4 2 3" xfId="7815"/>
    <cellStyle name="Total 4 3" xfId="8843"/>
    <cellStyle name="Total 4 3 2" xfId="14590"/>
    <cellStyle name="Total 4 4" xfId="6938"/>
    <cellStyle name="Total 40" xfId="2270"/>
    <cellStyle name="Total 40 2" xfId="8844"/>
    <cellStyle name="Total 40 2 2" xfId="14591"/>
    <cellStyle name="Total 40 3" xfId="6939"/>
    <cellStyle name="Total 41" xfId="2271"/>
    <cellStyle name="Total 41 2" xfId="8845"/>
    <cellStyle name="Total 41 2 2" xfId="14592"/>
    <cellStyle name="Total 41 3" xfId="6940"/>
    <cellStyle name="Total 42" xfId="2272"/>
    <cellStyle name="Total 42 2" xfId="8846"/>
    <cellStyle name="Total 42 2 2" xfId="14593"/>
    <cellStyle name="Total 42 3" xfId="6941"/>
    <cellStyle name="Total 43" xfId="2273"/>
    <cellStyle name="Total 43 2" xfId="8847"/>
    <cellStyle name="Total 43 2 2" xfId="14594"/>
    <cellStyle name="Total 43 3" xfId="6942"/>
    <cellStyle name="Total 44" xfId="2274"/>
    <cellStyle name="Total 44 2" xfId="8848"/>
    <cellStyle name="Total 44 2 2" xfId="14595"/>
    <cellStyle name="Total 44 3" xfId="6943"/>
    <cellStyle name="Total 45" xfId="2275"/>
    <cellStyle name="Total 45 2" xfId="8849"/>
    <cellStyle name="Total 45 2 2" xfId="14596"/>
    <cellStyle name="Total 45 3" xfId="6944"/>
    <cellStyle name="Total 46" xfId="2276"/>
    <cellStyle name="Total 46 2" xfId="8850"/>
    <cellStyle name="Total 46 2 2" xfId="14597"/>
    <cellStyle name="Total 46 3" xfId="6945"/>
    <cellStyle name="Total 47" xfId="2277"/>
    <cellStyle name="Total 47 2" xfId="8851"/>
    <cellStyle name="Total 47 2 2" xfId="14598"/>
    <cellStyle name="Total 47 3" xfId="6946"/>
    <cellStyle name="Total 48" xfId="2278"/>
    <cellStyle name="Total 48 2" xfId="8852"/>
    <cellStyle name="Total 48 2 2" xfId="14599"/>
    <cellStyle name="Total 48 3" xfId="6947"/>
    <cellStyle name="Total 49" xfId="2279"/>
    <cellStyle name="Total 49 2" xfId="8853"/>
    <cellStyle name="Total 49 2 2" xfId="14600"/>
    <cellStyle name="Total 49 3" xfId="6948"/>
    <cellStyle name="Total 5" xfId="1173"/>
    <cellStyle name="Total 5 2" xfId="1723"/>
    <cellStyle name="Total 5 2 2" xfId="11260"/>
    <cellStyle name="Total 5 2 2 2" xfId="14601"/>
    <cellStyle name="Total 5 2 3" xfId="7816"/>
    <cellStyle name="Total 5 3" xfId="8854"/>
    <cellStyle name="Total 5 3 2" xfId="14602"/>
    <cellStyle name="Total 5 4" xfId="6949"/>
    <cellStyle name="Total 50" xfId="2280"/>
    <cellStyle name="Total 50 2" xfId="8855"/>
    <cellStyle name="Total 50 2 2" xfId="14603"/>
    <cellStyle name="Total 50 3" xfId="6950"/>
    <cellStyle name="Total 51" xfId="2281"/>
    <cellStyle name="Total 51 2" xfId="8856"/>
    <cellStyle name="Total 51 2 2" xfId="14604"/>
    <cellStyle name="Total 51 3" xfId="6951"/>
    <cellStyle name="Total 52" xfId="2282"/>
    <cellStyle name="Total 52 2" xfId="8857"/>
    <cellStyle name="Total 52 2 2" xfId="14605"/>
    <cellStyle name="Total 52 3" xfId="6952"/>
    <cellStyle name="Total 53" xfId="2283"/>
    <cellStyle name="Total 53 2" xfId="8858"/>
    <cellStyle name="Total 53 2 2" xfId="14606"/>
    <cellStyle name="Total 53 3" xfId="6953"/>
    <cellStyle name="Total 54" xfId="2284"/>
    <cellStyle name="Total 54 2" xfId="8859"/>
    <cellStyle name="Total 54 2 2" xfId="14607"/>
    <cellStyle name="Total 54 3" xfId="6954"/>
    <cellStyle name="Total 55" xfId="2285"/>
    <cellStyle name="Total 55 2" xfId="8860"/>
    <cellStyle name="Total 55 2 2" xfId="14608"/>
    <cellStyle name="Total 55 3" xfId="6955"/>
    <cellStyle name="Total 56" xfId="2286"/>
    <cellStyle name="Total 56 2" xfId="8861"/>
    <cellStyle name="Total 56 2 2" xfId="14609"/>
    <cellStyle name="Total 56 3" xfId="6956"/>
    <cellStyle name="Total 57" xfId="2287"/>
    <cellStyle name="Total 57 2" xfId="8862"/>
    <cellStyle name="Total 57 2 2" xfId="14610"/>
    <cellStyle name="Total 57 3" xfId="6957"/>
    <cellStyle name="Total 58" xfId="2288"/>
    <cellStyle name="Total 58 2" xfId="8863"/>
    <cellStyle name="Total 58 2 2" xfId="14611"/>
    <cellStyle name="Total 58 3" xfId="6958"/>
    <cellStyle name="Total 59" xfId="2289"/>
    <cellStyle name="Total 59 2" xfId="8864"/>
    <cellStyle name="Total 59 2 2" xfId="14612"/>
    <cellStyle name="Total 59 3" xfId="6959"/>
    <cellStyle name="Total 6" xfId="1174"/>
    <cellStyle name="Total 6 2" xfId="1724"/>
    <cellStyle name="Total 6 2 2" xfId="11261"/>
    <cellStyle name="Total 6 2 2 2" xfId="14613"/>
    <cellStyle name="Total 6 2 3" xfId="7817"/>
    <cellStyle name="Total 6 3" xfId="8865"/>
    <cellStyle name="Total 6 3 2" xfId="14614"/>
    <cellStyle name="Total 6 4" xfId="6960"/>
    <cellStyle name="Total 60" xfId="2290"/>
    <cellStyle name="Total 60 2" xfId="8866"/>
    <cellStyle name="Total 60 2 2" xfId="14615"/>
    <cellStyle name="Total 60 3" xfId="6961"/>
    <cellStyle name="Total 61" xfId="2291"/>
    <cellStyle name="Total 61 2" xfId="8867"/>
    <cellStyle name="Total 61 2 2" xfId="14616"/>
    <cellStyle name="Total 61 3" xfId="6962"/>
    <cellStyle name="Total 62" xfId="2292"/>
    <cellStyle name="Total 62 2" xfId="8868"/>
    <cellStyle name="Total 62 2 2" xfId="14617"/>
    <cellStyle name="Total 62 3" xfId="6963"/>
    <cellStyle name="Total 63" xfId="2293"/>
    <cellStyle name="Total 63 2" xfId="8869"/>
    <cellStyle name="Total 63 2 2" xfId="14618"/>
    <cellStyle name="Total 63 3" xfId="6964"/>
    <cellStyle name="Total 64" xfId="2294"/>
    <cellStyle name="Total 64 2" xfId="8870"/>
    <cellStyle name="Total 64 2 2" xfId="14619"/>
    <cellStyle name="Total 64 3" xfId="6965"/>
    <cellStyle name="Total 65" xfId="2295"/>
    <cellStyle name="Total 65 2" xfId="8871"/>
    <cellStyle name="Total 65 2 2" xfId="14620"/>
    <cellStyle name="Total 65 3" xfId="6966"/>
    <cellStyle name="Total 66" xfId="2296"/>
    <cellStyle name="Total 66 2" xfId="8872"/>
    <cellStyle name="Total 66 2 2" xfId="14621"/>
    <cellStyle name="Total 66 3" xfId="6967"/>
    <cellStyle name="Total 67" xfId="2297"/>
    <cellStyle name="Total 67 2" xfId="8873"/>
    <cellStyle name="Total 67 2 2" xfId="14622"/>
    <cellStyle name="Total 67 3" xfId="6968"/>
    <cellStyle name="Total 68" xfId="2298"/>
    <cellStyle name="Total 68 2" xfId="8874"/>
    <cellStyle name="Total 68 2 2" xfId="14623"/>
    <cellStyle name="Total 68 3" xfId="6969"/>
    <cellStyle name="Total 69" xfId="2299"/>
    <cellStyle name="Total 69 2" xfId="8875"/>
    <cellStyle name="Total 69 2 2" xfId="14624"/>
    <cellStyle name="Total 69 3" xfId="6970"/>
    <cellStyle name="Total 7" xfId="1175"/>
    <cellStyle name="Total 7 2" xfId="1725"/>
    <cellStyle name="Total 7 2 2" xfId="11262"/>
    <cellStyle name="Total 7 2 2 2" xfId="14625"/>
    <cellStyle name="Total 7 2 3" xfId="7818"/>
    <cellStyle name="Total 7 3" xfId="8876"/>
    <cellStyle name="Total 7 3 2" xfId="14626"/>
    <cellStyle name="Total 7 4" xfId="6971"/>
    <cellStyle name="Total 70" xfId="2300"/>
    <cellStyle name="Total 70 2" xfId="8877"/>
    <cellStyle name="Total 70 2 2" xfId="14627"/>
    <cellStyle name="Total 70 3" xfId="6972"/>
    <cellStyle name="Total 71" xfId="2301"/>
    <cellStyle name="Total 71 2" xfId="8878"/>
    <cellStyle name="Total 71 2 2" xfId="14628"/>
    <cellStyle name="Total 71 3" xfId="6973"/>
    <cellStyle name="Total 72" xfId="2302"/>
    <cellStyle name="Total 72 2" xfId="8879"/>
    <cellStyle name="Total 72 2 2" xfId="14629"/>
    <cellStyle name="Total 72 3" xfId="6974"/>
    <cellStyle name="Total 73" xfId="2303"/>
    <cellStyle name="Total 73 2" xfId="8880"/>
    <cellStyle name="Total 73 2 2" xfId="14630"/>
    <cellStyle name="Total 73 3" xfId="6975"/>
    <cellStyle name="Total 74" xfId="2304"/>
    <cellStyle name="Total 74 2" xfId="8881"/>
    <cellStyle name="Total 74 2 2" xfId="14631"/>
    <cellStyle name="Total 74 3" xfId="6976"/>
    <cellStyle name="Total 75" xfId="2305"/>
    <cellStyle name="Total 75 2" xfId="8882"/>
    <cellStyle name="Total 75 2 2" xfId="14632"/>
    <cellStyle name="Total 75 3" xfId="6977"/>
    <cellStyle name="Total 76" xfId="2306"/>
    <cellStyle name="Total 76 2" xfId="8883"/>
    <cellStyle name="Total 76 2 2" xfId="14633"/>
    <cellStyle name="Total 76 3" xfId="6978"/>
    <cellStyle name="Total 77" xfId="2307"/>
    <cellStyle name="Total 77 2" xfId="8884"/>
    <cellStyle name="Total 77 2 2" xfId="14634"/>
    <cellStyle name="Total 77 3" xfId="6979"/>
    <cellStyle name="Total 78" xfId="2308"/>
    <cellStyle name="Total 78 2" xfId="8885"/>
    <cellStyle name="Total 78 2 2" xfId="14635"/>
    <cellStyle name="Total 78 3" xfId="6980"/>
    <cellStyle name="Total 79" xfId="2309"/>
    <cellStyle name="Total 79 2" xfId="8886"/>
    <cellStyle name="Total 79 2 2" xfId="14636"/>
    <cellStyle name="Total 79 3" xfId="6981"/>
    <cellStyle name="Total 8" xfId="1176"/>
    <cellStyle name="Total 8 2" xfId="1726"/>
    <cellStyle name="Total 8 2 2" xfId="11263"/>
    <cellStyle name="Total 8 2 2 2" xfId="14637"/>
    <cellStyle name="Total 8 2 3" xfId="7819"/>
    <cellStyle name="Total 8 3" xfId="8887"/>
    <cellStyle name="Total 8 3 2" xfId="14638"/>
    <cellStyle name="Total 8 4" xfId="6982"/>
    <cellStyle name="Total 80" xfId="2310"/>
    <cellStyle name="Total 80 2" xfId="8888"/>
    <cellStyle name="Total 80 2 2" xfId="14639"/>
    <cellStyle name="Total 80 3" xfId="6983"/>
    <cellStyle name="Total 81" xfId="2311"/>
    <cellStyle name="Total 81 2" xfId="8889"/>
    <cellStyle name="Total 81 2 2" xfId="14640"/>
    <cellStyle name="Total 81 3" xfId="6984"/>
    <cellStyle name="Total 82" xfId="2312"/>
    <cellStyle name="Total 82 2" xfId="8890"/>
    <cellStyle name="Total 82 2 2" xfId="14641"/>
    <cellStyle name="Total 82 3" xfId="6985"/>
    <cellStyle name="Total 83" xfId="2313"/>
    <cellStyle name="Total 83 2" xfId="8891"/>
    <cellStyle name="Total 83 2 2" xfId="14642"/>
    <cellStyle name="Total 83 3" xfId="6986"/>
    <cellStyle name="Total 84" xfId="2314"/>
    <cellStyle name="Total 84 2" xfId="3947"/>
    <cellStyle name="Total 84 2 2" xfId="10540"/>
    <cellStyle name="Total 84 2 2 2" xfId="14643"/>
    <cellStyle name="Total 84 2 3" xfId="6988"/>
    <cellStyle name="Total 84 3" xfId="8892"/>
    <cellStyle name="Total 84 3 2" xfId="14644"/>
    <cellStyle name="Total 84 4" xfId="6987"/>
    <cellStyle name="Total 85" xfId="3869"/>
    <cellStyle name="Total 85 2" xfId="10467"/>
    <cellStyle name="Total 85 2 2" xfId="14645"/>
    <cellStyle name="Total 85 3" xfId="6989"/>
    <cellStyle name="Total 86" xfId="8806"/>
    <cellStyle name="Total 86 2" xfId="14646"/>
    <cellStyle name="Total 87" xfId="14856"/>
    <cellStyle name="Total 87 2" xfId="16140"/>
    <cellStyle name="Total 88" xfId="16533"/>
    <cellStyle name="Total 89" xfId="1142"/>
    <cellStyle name="Total 9" xfId="1177"/>
    <cellStyle name="Total 9 2" xfId="1727"/>
    <cellStyle name="Total 9 2 2" xfId="11264"/>
    <cellStyle name="Total 9 2 2 2" xfId="14647"/>
    <cellStyle name="Total 9 2 3" xfId="7820"/>
    <cellStyle name="Total 9 3" xfId="8893"/>
    <cellStyle name="Total 9 3 2" xfId="14648"/>
    <cellStyle name="Total 9 4" xfId="6990"/>
    <cellStyle name="V¡rgula" xfId="1178"/>
    <cellStyle name="V¡rgula 10" xfId="1179"/>
    <cellStyle name="V¡rgula 11" xfId="1180"/>
    <cellStyle name="V¡rgula 12" xfId="1181"/>
    <cellStyle name="V¡rgula 13" xfId="1182"/>
    <cellStyle name="V¡rgula 14" xfId="1183"/>
    <cellStyle name="V¡rgula 15" xfId="1184"/>
    <cellStyle name="V¡rgula 16" xfId="1185"/>
    <cellStyle name="V¡rgula 17" xfId="1186"/>
    <cellStyle name="V¡rgula 18" xfId="1187"/>
    <cellStyle name="V¡rgula 19" xfId="1188"/>
    <cellStyle name="V¡rgula 2" xfId="1189"/>
    <cellStyle name="V¡rgula 2 2" xfId="1190"/>
    <cellStyle name="V¡rgula 2 3" xfId="1191"/>
    <cellStyle name="V¡rgula 2 4" xfId="7821"/>
    <cellStyle name="V¡rgula 20" xfId="1192"/>
    <cellStyle name="V¡rgula 21" xfId="1193"/>
    <cellStyle name="V¡rgula 22" xfId="1194"/>
    <cellStyle name="V¡rgula 23" xfId="1195"/>
    <cellStyle name="V¡rgula 24" xfId="1196"/>
    <cellStyle name="V¡rgula 25" xfId="1197"/>
    <cellStyle name="V¡rgula 26" xfId="1198"/>
    <cellStyle name="V¡rgula 27" xfId="1199"/>
    <cellStyle name="V¡rgula 28" xfId="1200"/>
    <cellStyle name="V¡rgula 29" xfId="1201"/>
    <cellStyle name="V¡rgula 3" xfId="1202"/>
    <cellStyle name="V¡rgula 30" xfId="1203"/>
    <cellStyle name="V¡rgula 31" xfId="1204"/>
    <cellStyle name="V¡rgula 32" xfId="1205"/>
    <cellStyle name="V¡rgula 33" xfId="1206"/>
    <cellStyle name="V¡rgula 34" xfId="1207"/>
    <cellStyle name="V¡rgula 4" xfId="1208"/>
    <cellStyle name="V¡rgula 5" xfId="1209"/>
    <cellStyle name="V¡rgula 6" xfId="1210"/>
    <cellStyle name="V¡rgula 7" xfId="1211"/>
    <cellStyle name="V¡rgula 8" xfId="1212"/>
    <cellStyle name="V¡rgula 9" xfId="1213"/>
    <cellStyle name="V¡rgula0" xfId="1214"/>
    <cellStyle name="V¡rgula0 10" xfId="1215"/>
    <cellStyle name="V¡rgula0 10 2" xfId="1728"/>
    <cellStyle name="V¡rgula0 11" xfId="1216"/>
    <cellStyle name="V¡rgula0 11 2" xfId="1729"/>
    <cellStyle name="V¡rgula0 12" xfId="1217"/>
    <cellStyle name="V¡rgula0 12 2" xfId="1730"/>
    <cellStyle name="V¡rgula0 13" xfId="1218"/>
    <cellStyle name="V¡rgula0 13 2" xfId="1731"/>
    <cellStyle name="V¡rgula0 14" xfId="1219"/>
    <cellStyle name="V¡rgula0 14 2" xfId="1732"/>
    <cellStyle name="V¡rgula0 15" xfId="1220"/>
    <cellStyle name="V¡rgula0 15 2" xfId="1733"/>
    <cellStyle name="V¡rgula0 16" xfId="1221"/>
    <cellStyle name="V¡rgula0 16 2" xfId="1734"/>
    <cellStyle name="V¡rgula0 17" xfId="1222"/>
    <cellStyle name="V¡rgula0 17 2" xfId="1735"/>
    <cellStyle name="V¡rgula0 18" xfId="1223"/>
    <cellStyle name="V¡rgula0 18 2" xfId="1736"/>
    <cellStyle name="V¡rgula0 19" xfId="1224"/>
    <cellStyle name="V¡rgula0 19 2" xfId="1737"/>
    <cellStyle name="V¡rgula0 2" xfId="1225"/>
    <cellStyle name="V¡rgula0 2 2" xfId="1226"/>
    <cellStyle name="V¡rgula0 2 2 2" xfId="1739"/>
    <cellStyle name="V¡rgula0 2 3" xfId="1227"/>
    <cellStyle name="V¡rgula0 2 3 2" xfId="1740"/>
    <cellStyle name="V¡rgula0 2 4" xfId="1738"/>
    <cellStyle name="V¡rgula0 20" xfId="1228"/>
    <cellStyle name="V¡rgula0 20 2" xfId="1741"/>
    <cellStyle name="V¡rgula0 21" xfId="1229"/>
    <cellStyle name="V¡rgula0 21 2" xfId="1742"/>
    <cellStyle name="V¡rgula0 22" xfId="1230"/>
    <cellStyle name="V¡rgula0 22 2" xfId="1743"/>
    <cellStyle name="V¡rgula0 23" xfId="1231"/>
    <cellStyle name="V¡rgula0 23 2" xfId="1744"/>
    <cellStyle name="V¡rgula0 24" xfId="1232"/>
    <cellStyle name="V¡rgula0 24 2" xfId="1745"/>
    <cellStyle name="V¡rgula0 25" xfId="1233"/>
    <cellStyle name="V¡rgula0 25 2" xfId="1746"/>
    <cellStyle name="V¡rgula0 26" xfId="1234"/>
    <cellStyle name="V¡rgula0 26 2" xfId="1747"/>
    <cellStyle name="V¡rgula0 27" xfId="1235"/>
    <cellStyle name="V¡rgula0 27 2" xfId="1748"/>
    <cellStyle name="V¡rgula0 28" xfId="1236"/>
    <cellStyle name="V¡rgula0 28 2" xfId="1749"/>
    <cellStyle name="V¡rgula0 29" xfId="1237"/>
    <cellStyle name="V¡rgula0 29 2" xfId="1750"/>
    <cellStyle name="V¡rgula0 3" xfId="1238"/>
    <cellStyle name="V¡rgula0 3 2" xfId="1751"/>
    <cellStyle name="V¡rgula0 30" xfId="1239"/>
    <cellStyle name="V¡rgula0 30 2" xfId="1752"/>
    <cellStyle name="V¡rgula0 31" xfId="1240"/>
    <cellStyle name="V¡rgula0 31 2" xfId="1753"/>
    <cellStyle name="V¡rgula0 32" xfId="1241"/>
    <cellStyle name="V¡rgula0 32 2" xfId="1754"/>
    <cellStyle name="V¡rgula0 33" xfId="1242"/>
    <cellStyle name="V¡rgula0 33 2" xfId="1755"/>
    <cellStyle name="V¡rgula0 34" xfId="1243"/>
    <cellStyle name="V¡rgula0 34 2" xfId="1756"/>
    <cellStyle name="V¡rgula0 35" xfId="1344"/>
    <cellStyle name="V¡rgula0 36" xfId="4056"/>
    <cellStyle name="V¡rgula0 36 2" xfId="4285"/>
    <cellStyle name="V¡rgula0 37" xfId="14859"/>
    <cellStyle name="V¡rgula0 37 2" xfId="16141"/>
    <cellStyle name="V¡rgula0 4" xfId="1244"/>
    <cellStyle name="V¡rgula0 4 2" xfId="1757"/>
    <cellStyle name="V¡rgula0 5" xfId="1245"/>
    <cellStyle name="V¡rgula0 5 2" xfId="1758"/>
    <cellStyle name="V¡rgula0 6" xfId="1246"/>
    <cellStyle name="V¡rgula0 6 2" xfId="1759"/>
    <cellStyle name="V¡rgula0 7" xfId="1247"/>
    <cellStyle name="V¡rgula0 7 2" xfId="1760"/>
    <cellStyle name="V¡rgula0 8" xfId="1248"/>
    <cellStyle name="V¡rgula0 8 2" xfId="1761"/>
    <cellStyle name="V¡rgula0 9" xfId="1249"/>
    <cellStyle name="V¡rgula0 9 2" xfId="1762"/>
    <cellStyle name="Vírgul - Estilo1" xfId="1250"/>
    <cellStyle name="Vírgul - Estilo1 2" xfId="1251"/>
    <cellStyle name="Vírgul - Estilo1 2 2" xfId="1252"/>
    <cellStyle name="Vírgul - Estilo1 2 3" xfId="1763"/>
    <cellStyle name="Vírgul - Estilo1 3" xfId="1253"/>
    <cellStyle name="Vírgula 10" xfId="1254"/>
    <cellStyle name="Vírgula 10 2" xfId="1764"/>
    <cellStyle name="Vírgula 10 2 2" xfId="11265"/>
    <cellStyle name="Vírgula 10 2 2 2" xfId="14649"/>
    <cellStyle name="Vírgula 10 2 3" xfId="7822"/>
    <cellStyle name="Vírgula 10 3" xfId="8895"/>
    <cellStyle name="Vírgula 10 3 2" xfId="14650"/>
    <cellStyle name="Vírgula 10 4" xfId="6992"/>
    <cellStyle name="Vírgula 11" xfId="1255"/>
    <cellStyle name="Vírgula 11 2" xfId="1765"/>
    <cellStyle name="Vírgula 11 2 2" xfId="11266"/>
    <cellStyle name="Vírgula 11 2 2 2" xfId="14651"/>
    <cellStyle name="Vírgula 11 2 3" xfId="7823"/>
    <cellStyle name="Vírgula 11 3" xfId="8896"/>
    <cellStyle name="Vírgula 11 3 2" xfId="14652"/>
    <cellStyle name="Vírgula 11 4" xfId="6993"/>
    <cellStyle name="Vírgula 12" xfId="1256"/>
    <cellStyle name="Vírgula 12 2" xfId="1766"/>
    <cellStyle name="Vírgula 12 2 2" xfId="11267"/>
    <cellStyle name="Vírgula 12 2 2 2" xfId="14653"/>
    <cellStyle name="Vírgula 12 2 3" xfId="7824"/>
    <cellStyle name="Vírgula 12 3" xfId="8897"/>
    <cellStyle name="Vírgula 12 3 2" xfId="14654"/>
    <cellStyle name="Vírgula 12 4" xfId="6994"/>
    <cellStyle name="Vírgula 13" xfId="1257"/>
    <cellStyle name="Vírgula 13 2" xfId="1767"/>
    <cellStyle name="Vírgula 13 2 2" xfId="11268"/>
    <cellStyle name="Vírgula 13 2 2 2" xfId="14655"/>
    <cellStyle name="Vírgula 13 2 3" xfId="7825"/>
    <cellStyle name="Vírgula 13 3" xfId="8898"/>
    <cellStyle name="Vírgula 13 3 2" xfId="14656"/>
    <cellStyle name="Vírgula 13 4" xfId="6995"/>
    <cellStyle name="Vírgula 14" xfId="1258"/>
    <cellStyle name="Vírgula 14 2" xfId="1768"/>
    <cellStyle name="Vírgula 14 2 2" xfId="11269"/>
    <cellStyle name="Vírgula 14 2 2 2" xfId="14657"/>
    <cellStyle name="Vírgula 14 2 3" xfId="7826"/>
    <cellStyle name="Vírgula 14 3" xfId="8899"/>
    <cellStyle name="Vírgula 14 3 2" xfId="14658"/>
    <cellStyle name="Vírgula 14 4" xfId="6996"/>
    <cellStyle name="Vírgula 15" xfId="1259"/>
    <cellStyle name="Vírgula 15 2" xfId="1769"/>
    <cellStyle name="Vírgula 15 2 2" xfId="11270"/>
    <cellStyle name="Vírgula 15 2 2 2" xfId="14659"/>
    <cellStyle name="Vírgula 15 2 3" xfId="7827"/>
    <cellStyle name="Vírgula 15 3" xfId="8900"/>
    <cellStyle name="Vírgula 15 3 2" xfId="14660"/>
    <cellStyle name="Vírgula 15 4" xfId="6997"/>
    <cellStyle name="Vírgula 16" xfId="1260"/>
    <cellStyle name="Vírgula 16 2" xfId="1770"/>
    <cellStyle name="Vírgula 16 2 2" xfId="11271"/>
    <cellStyle name="Vírgula 16 2 2 2" xfId="14661"/>
    <cellStyle name="Vírgula 16 2 3" xfId="7828"/>
    <cellStyle name="Vírgula 16 3" xfId="8901"/>
    <cellStyle name="Vírgula 16 3 2" xfId="14662"/>
    <cellStyle name="Vírgula 16 4" xfId="6998"/>
    <cellStyle name="Vírgula 17" xfId="1261"/>
    <cellStyle name="Vírgula 17 2" xfId="1771"/>
    <cellStyle name="Vírgula 17 2 2" xfId="11272"/>
    <cellStyle name="Vírgula 17 2 2 2" xfId="14663"/>
    <cellStyle name="Vírgula 17 2 3" xfId="7829"/>
    <cellStyle name="Vírgula 17 3" xfId="8902"/>
    <cellStyle name="Vírgula 17 3 2" xfId="14664"/>
    <cellStyle name="Vírgula 17 4" xfId="6999"/>
    <cellStyle name="Vírgula 18" xfId="1262"/>
    <cellStyle name="Vírgula 18 2" xfId="1772"/>
    <cellStyle name="Vírgula 18 2 2" xfId="11273"/>
    <cellStyle name="Vírgula 18 2 2 2" xfId="14665"/>
    <cellStyle name="Vírgula 18 2 3" xfId="7830"/>
    <cellStyle name="Vírgula 18 3" xfId="8903"/>
    <cellStyle name="Vírgula 18 3 2" xfId="14666"/>
    <cellStyle name="Vírgula 18 4" xfId="7000"/>
    <cellStyle name="Vírgula 19" xfId="1263"/>
    <cellStyle name="Vírgula 19 2" xfId="1773"/>
    <cellStyle name="Vírgula 19 2 2" xfId="11274"/>
    <cellStyle name="Vírgula 19 2 2 2" xfId="14667"/>
    <cellStyle name="Vírgula 19 2 3" xfId="7831"/>
    <cellStyle name="Vírgula 19 3" xfId="8904"/>
    <cellStyle name="Vírgula 19 3 2" xfId="14668"/>
    <cellStyle name="Vírgula 19 4" xfId="7001"/>
    <cellStyle name="Vírgula 2" xfId="1264"/>
    <cellStyle name="Vírgula 2 2" xfId="1265"/>
    <cellStyle name="Vírgula 2 2 2" xfId="1774"/>
    <cellStyle name="Vírgula 2 2 2 2" xfId="11275"/>
    <cellStyle name="Vírgula 2 2 2 2 2" xfId="14669"/>
    <cellStyle name="Vírgula 2 2 2 3" xfId="7832"/>
    <cellStyle name="Vírgula 2 2 3" xfId="8906"/>
    <cellStyle name="Vírgula 2 2 3 2" xfId="14670"/>
    <cellStyle name="Vírgula 2 2 4" xfId="7003"/>
    <cellStyle name="Vírgula 2 3" xfId="1266"/>
    <cellStyle name="Vírgula 2 3 2" xfId="1775"/>
    <cellStyle name="Vírgula 2 3 2 2" xfId="11276"/>
    <cellStyle name="Vírgula 2 3 2 2 2" xfId="14671"/>
    <cellStyle name="Vírgula 2 3 2 3" xfId="7833"/>
    <cellStyle name="Vírgula 2 3 3" xfId="8907"/>
    <cellStyle name="Vírgula 2 3 3 2" xfId="14672"/>
    <cellStyle name="Vírgula 2 3 4" xfId="7004"/>
    <cellStyle name="Vírgula 2 4" xfId="1349"/>
    <cellStyle name="Vírgula 2 4 2" xfId="11277"/>
    <cellStyle name="Vírgula 2 4 2 2" xfId="14673"/>
    <cellStyle name="Vírgula 2 4 3" xfId="7834"/>
    <cellStyle name="Vírgula 2 5" xfId="4018"/>
    <cellStyle name="Vírgula 2 5 2" xfId="14674"/>
    <cellStyle name="Vírgula 2 5 3" xfId="8905"/>
    <cellStyle name="Vírgula 2 6" xfId="7002"/>
    <cellStyle name="Vírgula 20" xfId="1267"/>
    <cellStyle name="Vírgula 20 2" xfId="1776"/>
    <cellStyle name="Vírgula 20 2 2" xfId="11278"/>
    <cellStyle name="Vírgula 20 2 2 2" xfId="14675"/>
    <cellStyle name="Vírgula 20 2 3" xfId="7835"/>
    <cellStyle name="Vírgula 20 3" xfId="8908"/>
    <cellStyle name="Vírgula 20 3 2" xfId="14676"/>
    <cellStyle name="Vírgula 20 4" xfId="7005"/>
    <cellStyle name="Vírgula 21" xfId="1268"/>
    <cellStyle name="Vírgula 21 2" xfId="1777"/>
    <cellStyle name="Vírgula 21 2 2" xfId="11279"/>
    <cellStyle name="Vírgula 21 2 2 2" xfId="14677"/>
    <cellStyle name="Vírgula 21 2 3" xfId="7836"/>
    <cellStyle name="Vírgula 21 3" xfId="8909"/>
    <cellStyle name="Vírgula 21 3 2" xfId="14678"/>
    <cellStyle name="Vírgula 21 4" xfId="7006"/>
    <cellStyle name="Vírgula 22" xfId="1269"/>
    <cellStyle name="Vírgula 22 2" xfId="1778"/>
    <cellStyle name="Vírgula 22 2 2" xfId="11280"/>
    <cellStyle name="Vírgula 22 2 2 2" xfId="14679"/>
    <cellStyle name="Vírgula 22 2 3" xfId="7837"/>
    <cellStyle name="Vírgula 22 3" xfId="8910"/>
    <cellStyle name="Vírgula 22 3 2" xfId="14680"/>
    <cellStyle name="Vírgula 22 4" xfId="7007"/>
    <cellStyle name="Vírgula 23" xfId="1270"/>
    <cellStyle name="Vírgula 23 2" xfId="1779"/>
    <cellStyle name="Vírgula 23 2 2" xfId="11281"/>
    <cellStyle name="Vírgula 23 2 2 2" xfId="14681"/>
    <cellStyle name="Vírgula 23 2 3" xfId="7838"/>
    <cellStyle name="Vírgula 23 3" xfId="8911"/>
    <cellStyle name="Vírgula 23 3 2" xfId="14682"/>
    <cellStyle name="Vírgula 23 4" xfId="7008"/>
    <cellStyle name="Vírgula 24" xfId="1271"/>
    <cellStyle name="Vírgula 24 2" xfId="1780"/>
    <cellStyle name="Vírgula 24 2 2" xfId="11282"/>
    <cellStyle name="Vírgula 24 2 2 2" xfId="14683"/>
    <cellStyle name="Vírgula 24 2 3" xfId="7839"/>
    <cellStyle name="Vírgula 24 3" xfId="8912"/>
    <cellStyle name="Vírgula 24 3 2" xfId="14684"/>
    <cellStyle name="Vírgula 24 4" xfId="7009"/>
    <cellStyle name="Vírgula 25" xfId="1272"/>
    <cellStyle name="Vírgula 25 2" xfId="1781"/>
    <cellStyle name="Vírgula 25 2 2" xfId="11283"/>
    <cellStyle name="Vírgula 25 2 2 2" xfId="14685"/>
    <cellStyle name="Vírgula 25 2 3" xfId="7840"/>
    <cellStyle name="Vírgula 25 3" xfId="8913"/>
    <cellStyle name="Vírgula 25 3 2" xfId="14686"/>
    <cellStyle name="Vírgula 25 4" xfId="7010"/>
    <cellStyle name="Vírgula 26" xfId="1273"/>
    <cellStyle name="Vírgula 26 2" xfId="1782"/>
    <cellStyle name="Vírgula 26 2 2" xfId="11284"/>
    <cellStyle name="Vírgula 26 2 2 2" xfId="14687"/>
    <cellStyle name="Vírgula 26 2 3" xfId="7841"/>
    <cellStyle name="Vírgula 26 3" xfId="8914"/>
    <cellStyle name="Vírgula 26 3 2" xfId="14688"/>
    <cellStyle name="Vírgula 26 4" xfId="7011"/>
    <cellStyle name="Vírgula 27" xfId="1274"/>
    <cellStyle name="Vírgula 27 2" xfId="1783"/>
    <cellStyle name="Vírgula 27 2 2" xfId="11285"/>
    <cellStyle name="Vírgula 27 2 2 2" xfId="14689"/>
    <cellStyle name="Vírgula 27 2 3" xfId="7842"/>
    <cellStyle name="Vírgula 27 3" xfId="8915"/>
    <cellStyle name="Vírgula 27 3 2" xfId="14690"/>
    <cellStyle name="Vírgula 27 4" xfId="7012"/>
    <cellStyle name="Vírgula 28" xfId="1275"/>
    <cellStyle name="Vírgula 28 2" xfId="1784"/>
    <cellStyle name="Vírgula 28 2 2" xfId="11286"/>
    <cellStyle name="Vírgula 28 2 2 2" xfId="14691"/>
    <cellStyle name="Vírgula 28 2 3" xfId="7843"/>
    <cellStyle name="Vírgula 28 3" xfId="8916"/>
    <cellStyle name="Vírgula 28 3 2" xfId="14692"/>
    <cellStyle name="Vírgula 28 4" xfId="7013"/>
    <cellStyle name="Vírgula 29" xfId="1276"/>
    <cellStyle name="Vírgula 29 2" xfId="1785"/>
    <cellStyle name="Vírgula 29 2 2" xfId="11287"/>
    <cellStyle name="Vírgula 29 2 2 2" xfId="14693"/>
    <cellStyle name="Vírgula 29 2 3" xfId="7844"/>
    <cellStyle name="Vírgula 29 3" xfId="8917"/>
    <cellStyle name="Vírgula 29 3 2" xfId="14694"/>
    <cellStyle name="Vírgula 29 4" xfId="7014"/>
    <cellStyle name="Vírgula 3" xfId="1277"/>
    <cellStyle name="Vírgula 3 2" xfId="1786"/>
    <cellStyle name="Vírgula 3 2 2" xfId="11288"/>
    <cellStyle name="Vírgula 3 2 2 2" xfId="14695"/>
    <cellStyle name="Vírgula 3 2 3" xfId="7845"/>
    <cellStyle name="Vírgula 3 3" xfId="8918"/>
    <cellStyle name="Vírgula 3 3 2" xfId="14696"/>
    <cellStyle name="Vírgula 3 4" xfId="7015"/>
    <cellStyle name="Vírgula 30" xfId="1278"/>
    <cellStyle name="Vírgula 30 2" xfId="1787"/>
    <cellStyle name="Vírgula 30 2 2" xfId="11289"/>
    <cellStyle name="Vírgula 30 2 2 2" xfId="14697"/>
    <cellStyle name="Vírgula 30 2 3" xfId="7846"/>
    <cellStyle name="Vírgula 30 3" xfId="8919"/>
    <cellStyle name="Vírgula 30 3 2" xfId="14698"/>
    <cellStyle name="Vírgula 30 4" xfId="7016"/>
    <cellStyle name="Vírgula 31" xfId="1279"/>
    <cellStyle name="Vírgula 31 2" xfId="1788"/>
    <cellStyle name="Vírgula 31 2 2" xfId="11290"/>
    <cellStyle name="Vírgula 31 2 2 2" xfId="14699"/>
    <cellStyle name="Vírgula 31 2 3" xfId="7847"/>
    <cellStyle name="Vírgula 31 3" xfId="8920"/>
    <cellStyle name="Vírgula 31 3 2" xfId="14700"/>
    <cellStyle name="Vírgula 31 4" xfId="7017"/>
    <cellStyle name="Vírgula 32" xfId="1280"/>
    <cellStyle name="Vírgula 32 2" xfId="1789"/>
    <cellStyle name="Vírgula 32 2 2" xfId="11291"/>
    <cellStyle name="Vírgula 32 2 2 2" xfId="14701"/>
    <cellStyle name="Vírgula 32 2 3" xfId="7848"/>
    <cellStyle name="Vírgula 32 3" xfId="8921"/>
    <cellStyle name="Vírgula 32 3 2" xfId="14702"/>
    <cellStyle name="Vírgula 32 4" xfId="7018"/>
    <cellStyle name="Vírgula 33" xfId="1281"/>
    <cellStyle name="Vírgula 33 2" xfId="1790"/>
    <cellStyle name="Vírgula 33 2 2" xfId="11292"/>
    <cellStyle name="Vírgula 33 2 2 2" xfId="14703"/>
    <cellStyle name="Vírgula 33 2 3" xfId="7849"/>
    <cellStyle name="Vírgula 33 3" xfId="8922"/>
    <cellStyle name="Vírgula 33 3 2" xfId="14704"/>
    <cellStyle name="Vírgula 33 4" xfId="7019"/>
    <cellStyle name="Vírgula 34" xfId="1282"/>
    <cellStyle name="Vírgula 34 2" xfId="1791"/>
    <cellStyle name="Vírgula 34 2 2" xfId="11293"/>
    <cellStyle name="Vírgula 34 2 2 2" xfId="14705"/>
    <cellStyle name="Vírgula 34 2 3" xfId="7850"/>
    <cellStyle name="Vírgula 34 3" xfId="8923"/>
    <cellStyle name="Vírgula 34 3 2" xfId="14706"/>
    <cellStyle name="Vírgula 34 4" xfId="7020"/>
    <cellStyle name="Vírgula 35" xfId="2315"/>
    <cellStyle name="Vírgula 35 2" xfId="4057"/>
    <cellStyle name="Vírgula 35 2 2" xfId="14707"/>
    <cellStyle name="Vírgula 35 2 3" xfId="8924"/>
    <cellStyle name="Vírgula 35 3" xfId="4218"/>
    <cellStyle name="Vírgula 35 4" xfId="7021"/>
    <cellStyle name="Vírgula 36" xfId="7851"/>
    <cellStyle name="Vírgula 36 2" xfId="11294"/>
    <cellStyle name="Vírgula 36 2 2" xfId="14708"/>
    <cellStyle name="Vírgula 37" xfId="8894"/>
    <cellStyle name="Vírgula 37 2" xfId="14709"/>
    <cellStyle name="Vírgula 38" xfId="6991"/>
    <cellStyle name="Vírgula 39" xfId="14860"/>
    <cellStyle name="Vírgula 39 2" xfId="16142"/>
    <cellStyle name="Vírgula 4" xfId="1283"/>
    <cellStyle name="Vírgula 4 2" xfId="1792"/>
    <cellStyle name="Vírgula 4 2 2" xfId="11295"/>
    <cellStyle name="Vírgula 4 2 2 2" xfId="14710"/>
    <cellStyle name="Vírgula 4 2 3" xfId="7852"/>
    <cellStyle name="Vírgula 4 3" xfId="8925"/>
    <cellStyle name="Vírgula 4 3 2" xfId="14711"/>
    <cellStyle name="Vírgula 4 4" xfId="7022"/>
    <cellStyle name="Vírgula 5" xfId="1284"/>
    <cellStyle name="Vírgula 5 2" xfId="1793"/>
    <cellStyle name="Vírgula 5 2 2" xfId="11296"/>
    <cellStyle name="Vírgula 5 2 2 2" xfId="14712"/>
    <cellStyle name="Vírgula 5 2 3" xfId="7853"/>
    <cellStyle name="Vírgula 5 3" xfId="8926"/>
    <cellStyle name="Vírgula 5 3 2" xfId="14713"/>
    <cellStyle name="Vírgula 5 4" xfId="7023"/>
    <cellStyle name="Vírgula 6" xfId="1285"/>
    <cellStyle name="Vírgula 6 2" xfId="1794"/>
    <cellStyle name="Vírgula 6 2 2" xfId="11297"/>
    <cellStyle name="Vírgula 6 2 2 2" xfId="14714"/>
    <cellStyle name="Vírgula 6 2 3" xfId="7854"/>
    <cellStyle name="Vírgula 6 3" xfId="8927"/>
    <cellStyle name="Vírgula 6 3 2" xfId="14715"/>
    <cellStyle name="Vírgula 6 4" xfId="7024"/>
    <cellStyle name="Vírgula 7" xfId="1286"/>
    <cellStyle name="Vírgula 7 2" xfId="1795"/>
    <cellStyle name="Vírgula 7 2 2" xfId="11298"/>
    <cellStyle name="Vírgula 7 2 2 2" xfId="14716"/>
    <cellStyle name="Vírgula 7 2 3" xfId="7855"/>
    <cellStyle name="Vírgula 7 3" xfId="8928"/>
    <cellStyle name="Vírgula 7 3 2" xfId="14717"/>
    <cellStyle name="Vírgula 7 4" xfId="7025"/>
    <cellStyle name="Vírgula 8" xfId="1287"/>
    <cellStyle name="Vírgula 8 2" xfId="1796"/>
    <cellStyle name="Vírgula 8 2 2" xfId="11299"/>
    <cellStyle name="Vírgula 8 2 2 2" xfId="14718"/>
    <cellStyle name="Vírgula 8 2 3" xfId="7856"/>
    <cellStyle name="Vírgula 8 3" xfId="8929"/>
    <cellStyle name="Vírgula 8 3 2" xfId="14719"/>
    <cellStyle name="Vírgula 8 4" xfId="7026"/>
    <cellStyle name="Vírgula 9" xfId="1288"/>
    <cellStyle name="Vírgula 9 2" xfId="1797"/>
    <cellStyle name="Vírgula 9 2 2" xfId="11300"/>
    <cellStyle name="Vírgula 9 2 2 2" xfId="14720"/>
    <cellStyle name="Vírgula 9 2 3" xfId="7857"/>
    <cellStyle name="Vírgula 9 3" xfId="8930"/>
    <cellStyle name="Vírgula 9 3 2" xfId="14721"/>
    <cellStyle name="Vírgula 9 4" xfId="7027"/>
    <cellStyle name="Vírgula0" xfId="1289"/>
    <cellStyle name="Vírgula0 10" xfId="1290"/>
    <cellStyle name="Vírgula0 10 2" xfId="1798"/>
    <cellStyle name="Vírgula0 10 2 2" xfId="11301"/>
    <cellStyle name="Vírgula0 10 2 2 2" xfId="14722"/>
    <cellStyle name="Vírgula0 10 2 3" xfId="7858"/>
    <cellStyle name="Vírgula0 10 3" xfId="8932"/>
    <cellStyle name="Vírgula0 10 3 2" xfId="14723"/>
    <cellStyle name="Vírgula0 10 4" xfId="7029"/>
    <cellStyle name="Vírgula0 11" xfId="1291"/>
    <cellStyle name="Vírgula0 11 2" xfId="1799"/>
    <cellStyle name="Vírgula0 11 2 2" xfId="11302"/>
    <cellStyle name="Vírgula0 11 2 2 2" xfId="14724"/>
    <cellStyle name="Vírgula0 11 2 3" xfId="7859"/>
    <cellStyle name="Vírgula0 11 3" xfId="8933"/>
    <cellStyle name="Vírgula0 11 3 2" xfId="14725"/>
    <cellStyle name="Vírgula0 11 4" xfId="7030"/>
    <cellStyle name="Vírgula0 12" xfId="1292"/>
    <cellStyle name="Vírgula0 12 2" xfId="1800"/>
    <cellStyle name="Vírgula0 12 2 2" xfId="11303"/>
    <cellStyle name="Vírgula0 12 2 2 2" xfId="14726"/>
    <cellStyle name="Vírgula0 12 2 3" xfId="7860"/>
    <cellStyle name="Vírgula0 12 3" xfId="8934"/>
    <cellStyle name="Vírgula0 12 3 2" xfId="14727"/>
    <cellStyle name="Vírgula0 12 4" xfId="7031"/>
    <cellStyle name="Vírgula0 13" xfId="1293"/>
    <cellStyle name="Vírgula0 13 2" xfId="1801"/>
    <cellStyle name="Vírgula0 13 2 2" xfId="11304"/>
    <cellStyle name="Vírgula0 13 2 2 2" xfId="14728"/>
    <cellStyle name="Vírgula0 13 2 3" xfId="7861"/>
    <cellStyle name="Vírgula0 13 3" xfId="8935"/>
    <cellStyle name="Vírgula0 13 3 2" xfId="14729"/>
    <cellStyle name="Vírgula0 13 4" xfId="7032"/>
    <cellStyle name="Vírgula0 14" xfId="1294"/>
    <cellStyle name="Vírgula0 14 2" xfId="1802"/>
    <cellStyle name="Vírgula0 14 2 2" xfId="11305"/>
    <cellStyle name="Vírgula0 14 2 2 2" xfId="14730"/>
    <cellStyle name="Vírgula0 14 2 3" xfId="7862"/>
    <cellStyle name="Vírgula0 14 3" xfId="8936"/>
    <cellStyle name="Vírgula0 14 3 2" xfId="14731"/>
    <cellStyle name="Vírgula0 14 4" xfId="7033"/>
    <cellStyle name="Vírgula0 15" xfId="1295"/>
    <cellStyle name="Vírgula0 15 2" xfId="1803"/>
    <cellStyle name="Vírgula0 15 2 2" xfId="11306"/>
    <cellStyle name="Vírgula0 15 2 2 2" xfId="14732"/>
    <cellStyle name="Vírgula0 15 2 3" xfId="7863"/>
    <cellStyle name="Vírgula0 15 3" xfId="8937"/>
    <cellStyle name="Vírgula0 15 3 2" xfId="14733"/>
    <cellStyle name="Vírgula0 15 4" xfId="7034"/>
    <cellStyle name="Vírgula0 16" xfId="1296"/>
    <cellStyle name="Vírgula0 16 2" xfId="1804"/>
    <cellStyle name="Vírgula0 16 2 2" xfId="11307"/>
    <cellStyle name="Vírgula0 16 2 2 2" xfId="14734"/>
    <cellStyle name="Vírgula0 16 2 3" xfId="7864"/>
    <cellStyle name="Vírgula0 16 3" xfId="8938"/>
    <cellStyle name="Vírgula0 16 3 2" xfId="14735"/>
    <cellStyle name="Vírgula0 16 4" xfId="7035"/>
    <cellStyle name="Vírgula0 17" xfId="1297"/>
    <cellStyle name="Vírgula0 17 2" xfId="1805"/>
    <cellStyle name="Vírgula0 17 2 2" xfId="11308"/>
    <cellStyle name="Vírgula0 17 2 2 2" xfId="14736"/>
    <cellStyle name="Vírgula0 17 2 3" xfId="7865"/>
    <cellStyle name="Vírgula0 17 3" xfId="8939"/>
    <cellStyle name="Vírgula0 17 3 2" xfId="14737"/>
    <cellStyle name="Vírgula0 17 4" xfId="7036"/>
    <cellStyle name="Vírgula0 18" xfId="1298"/>
    <cellStyle name="Vírgula0 18 2" xfId="1806"/>
    <cellStyle name="Vírgula0 18 2 2" xfId="11309"/>
    <cellStyle name="Vírgula0 18 2 2 2" xfId="14738"/>
    <cellStyle name="Vírgula0 18 2 3" xfId="7866"/>
    <cellStyle name="Vírgula0 18 3" xfId="8940"/>
    <cellStyle name="Vírgula0 18 3 2" xfId="14739"/>
    <cellStyle name="Vírgula0 18 4" xfId="7037"/>
    <cellStyle name="Vírgula0 19" xfId="1299"/>
    <cellStyle name="Vírgula0 19 2" xfId="1807"/>
    <cellStyle name="Vírgula0 19 2 2" xfId="11310"/>
    <cellStyle name="Vírgula0 19 2 2 2" xfId="14740"/>
    <cellStyle name="Vírgula0 19 2 3" xfId="7867"/>
    <cellStyle name="Vírgula0 19 3" xfId="8941"/>
    <cellStyle name="Vírgula0 19 3 2" xfId="14741"/>
    <cellStyle name="Vírgula0 19 4" xfId="7038"/>
    <cellStyle name="Vírgula0 2" xfId="1300"/>
    <cellStyle name="Vírgula0 2 2" xfId="1301"/>
    <cellStyle name="Vírgula0 2 2 2" xfId="1808"/>
    <cellStyle name="Vírgula0 2 2 2 2" xfId="11311"/>
    <cellStyle name="Vírgula0 2 2 2 2 2" xfId="14742"/>
    <cellStyle name="Vírgula0 2 2 2 3" xfId="7868"/>
    <cellStyle name="Vírgula0 2 2 3" xfId="8943"/>
    <cellStyle name="Vírgula0 2 2 3 2" xfId="14743"/>
    <cellStyle name="Vírgula0 2 2 4" xfId="7040"/>
    <cellStyle name="Vírgula0 2 3" xfId="1302"/>
    <cellStyle name="Vírgula0 2 3 2" xfId="1809"/>
    <cellStyle name="Vírgula0 2 3 2 2" xfId="11312"/>
    <cellStyle name="Vírgula0 2 3 2 2 2" xfId="14744"/>
    <cellStyle name="Vírgula0 2 3 2 3" xfId="7869"/>
    <cellStyle name="Vírgula0 2 3 3" xfId="8944"/>
    <cellStyle name="Vírgula0 2 3 3 2" xfId="14745"/>
    <cellStyle name="Vírgula0 2 3 4" xfId="7041"/>
    <cellStyle name="Vírgula0 2 4" xfId="1350"/>
    <cellStyle name="Vírgula0 2 4 2" xfId="11313"/>
    <cellStyle name="Vírgula0 2 4 2 2" xfId="14746"/>
    <cellStyle name="Vírgula0 2 4 3" xfId="7870"/>
    <cellStyle name="Vírgula0 2 5" xfId="4019"/>
    <cellStyle name="Vírgula0 2 5 2" xfId="14747"/>
    <cellStyle name="Vírgula0 2 5 3" xfId="8942"/>
    <cellStyle name="Vírgula0 2 6" xfId="7039"/>
    <cellStyle name="Vírgula0 20" xfId="1303"/>
    <cellStyle name="Vírgula0 20 2" xfId="1810"/>
    <cellStyle name="Vírgula0 20 2 2" xfId="11314"/>
    <cellStyle name="Vírgula0 20 2 2 2" xfId="14748"/>
    <cellStyle name="Vírgula0 20 2 3" xfId="7871"/>
    <cellStyle name="Vírgula0 20 3" xfId="8945"/>
    <cellStyle name="Vírgula0 20 3 2" xfId="14749"/>
    <cellStyle name="Vírgula0 20 4" xfId="7042"/>
    <cellStyle name="Vírgula0 21" xfId="1304"/>
    <cellStyle name="Vírgula0 21 2" xfId="1811"/>
    <cellStyle name="Vírgula0 21 2 2" xfId="11315"/>
    <cellStyle name="Vírgula0 21 2 2 2" xfId="14750"/>
    <cellStyle name="Vírgula0 21 2 3" xfId="7872"/>
    <cellStyle name="Vírgula0 21 3" xfId="8946"/>
    <cellStyle name="Vírgula0 21 3 2" xfId="14751"/>
    <cellStyle name="Vírgula0 21 4" xfId="7043"/>
    <cellStyle name="Vírgula0 22" xfId="1305"/>
    <cellStyle name="Vírgula0 22 2" xfId="1812"/>
    <cellStyle name="Vírgula0 22 2 2" xfId="11316"/>
    <cellStyle name="Vírgula0 22 2 2 2" xfId="14752"/>
    <cellStyle name="Vírgula0 22 2 3" xfId="7873"/>
    <cellStyle name="Vírgula0 22 3" xfId="8947"/>
    <cellStyle name="Vírgula0 22 3 2" xfId="14753"/>
    <cellStyle name="Vírgula0 22 4" xfId="7044"/>
    <cellStyle name="Vírgula0 23" xfId="1306"/>
    <cellStyle name="Vírgula0 23 2" xfId="1813"/>
    <cellStyle name="Vírgula0 23 2 2" xfId="11317"/>
    <cellStyle name="Vírgula0 23 2 2 2" xfId="14754"/>
    <cellStyle name="Vírgula0 23 2 3" xfId="7874"/>
    <cellStyle name="Vírgula0 23 3" xfId="8948"/>
    <cellStyle name="Vírgula0 23 3 2" xfId="14755"/>
    <cellStyle name="Vírgula0 23 4" xfId="7045"/>
    <cellStyle name="Vírgula0 24" xfId="1307"/>
    <cellStyle name="Vírgula0 24 2" xfId="1814"/>
    <cellStyle name="Vírgula0 24 2 2" xfId="11318"/>
    <cellStyle name="Vírgula0 24 2 2 2" xfId="14756"/>
    <cellStyle name="Vírgula0 24 2 3" xfId="7875"/>
    <cellStyle name="Vírgula0 24 3" xfId="8949"/>
    <cellStyle name="Vírgula0 24 3 2" xfId="14757"/>
    <cellStyle name="Vírgula0 24 4" xfId="7046"/>
    <cellStyle name="Vírgula0 25" xfId="1308"/>
    <cellStyle name="Vírgula0 25 2" xfId="1815"/>
    <cellStyle name="Vírgula0 25 2 2" xfId="11319"/>
    <cellStyle name="Vírgula0 25 2 2 2" xfId="14758"/>
    <cellStyle name="Vírgula0 25 2 3" xfId="7876"/>
    <cellStyle name="Vírgula0 25 3" xfId="8950"/>
    <cellStyle name="Vírgula0 25 3 2" xfId="14759"/>
    <cellStyle name="Vírgula0 25 4" xfId="7047"/>
    <cellStyle name="Vírgula0 26" xfId="1309"/>
    <cellStyle name="Vírgula0 26 2" xfId="1816"/>
    <cellStyle name="Vírgula0 26 2 2" xfId="11320"/>
    <cellStyle name="Vírgula0 26 2 2 2" xfId="14760"/>
    <cellStyle name="Vírgula0 26 2 3" xfId="7877"/>
    <cellStyle name="Vírgula0 26 3" xfId="8951"/>
    <cellStyle name="Vírgula0 26 3 2" xfId="14761"/>
    <cellStyle name="Vírgula0 26 4" xfId="7048"/>
    <cellStyle name="Vírgula0 27" xfId="1310"/>
    <cellStyle name="Vírgula0 27 2" xfId="1817"/>
    <cellStyle name="Vírgula0 27 2 2" xfId="11321"/>
    <cellStyle name="Vírgula0 27 2 2 2" xfId="14762"/>
    <cellStyle name="Vírgula0 27 2 3" xfId="7878"/>
    <cellStyle name="Vírgula0 27 3" xfId="8952"/>
    <cellStyle name="Vírgula0 27 3 2" xfId="14763"/>
    <cellStyle name="Vírgula0 27 4" xfId="7049"/>
    <cellStyle name="Vírgula0 28" xfId="1311"/>
    <cellStyle name="Vírgula0 28 2" xfId="1818"/>
    <cellStyle name="Vírgula0 28 2 2" xfId="11322"/>
    <cellStyle name="Vírgula0 28 2 2 2" xfId="14764"/>
    <cellStyle name="Vírgula0 28 2 3" xfId="7879"/>
    <cellStyle name="Vírgula0 28 3" xfId="8953"/>
    <cellStyle name="Vírgula0 28 3 2" xfId="14765"/>
    <cellStyle name="Vírgula0 28 4" xfId="7050"/>
    <cellStyle name="Vírgula0 29" xfId="1312"/>
    <cellStyle name="Vírgula0 29 2" xfId="1819"/>
    <cellStyle name="Vírgula0 29 2 2" xfId="11323"/>
    <cellStyle name="Vírgula0 29 2 2 2" xfId="14766"/>
    <cellStyle name="Vírgula0 29 2 3" xfId="7880"/>
    <cellStyle name="Vírgula0 29 3" xfId="8954"/>
    <cellStyle name="Vírgula0 29 3 2" xfId="14767"/>
    <cellStyle name="Vírgula0 29 4" xfId="7051"/>
    <cellStyle name="Vírgula0 3" xfId="1313"/>
    <cellStyle name="Vírgula0 3 2" xfId="1820"/>
    <cellStyle name="Vírgula0 3 2 2" xfId="11324"/>
    <cellStyle name="Vírgula0 3 2 2 2" xfId="14768"/>
    <cellStyle name="Vírgula0 3 2 3" xfId="7881"/>
    <cellStyle name="Vírgula0 3 3" xfId="8955"/>
    <cellStyle name="Vírgula0 3 3 2" xfId="14769"/>
    <cellStyle name="Vírgula0 3 4" xfId="7052"/>
    <cellStyle name="Vírgula0 30" xfId="1314"/>
    <cellStyle name="Vírgula0 30 2" xfId="1821"/>
    <cellStyle name="Vírgula0 30 2 2" xfId="11325"/>
    <cellStyle name="Vírgula0 30 2 2 2" xfId="14770"/>
    <cellStyle name="Vírgula0 30 2 3" xfId="7882"/>
    <cellStyle name="Vírgula0 30 3" xfId="8956"/>
    <cellStyle name="Vírgula0 30 3 2" xfId="14771"/>
    <cellStyle name="Vírgula0 30 4" xfId="7053"/>
    <cellStyle name="Vírgula0 31" xfId="1315"/>
    <cellStyle name="Vírgula0 31 2" xfId="1822"/>
    <cellStyle name="Vírgula0 31 2 2" xfId="11326"/>
    <cellStyle name="Vírgula0 31 2 2 2" xfId="14772"/>
    <cellStyle name="Vírgula0 31 2 3" xfId="7883"/>
    <cellStyle name="Vírgula0 31 3" xfId="8957"/>
    <cellStyle name="Vírgula0 31 3 2" xfId="14773"/>
    <cellStyle name="Vírgula0 31 4" xfId="7054"/>
    <cellStyle name="Vírgula0 32" xfId="1316"/>
    <cellStyle name="Vírgula0 32 2" xfId="1823"/>
    <cellStyle name="Vírgula0 32 2 2" xfId="11327"/>
    <cellStyle name="Vírgula0 32 2 2 2" xfId="14774"/>
    <cellStyle name="Vírgula0 32 2 3" xfId="7884"/>
    <cellStyle name="Vírgula0 32 3" xfId="8958"/>
    <cellStyle name="Vírgula0 32 3 2" xfId="14775"/>
    <cellStyle name="Vírgula0 32 4" xfId="7055"/>
    <cellStyle name="Vírgula0 33" xfId="1317"/>
    <cellStyle name="Vírgula0 33 2" xfId="1824"/>
    <cellStyle name="Vírgula0 33 2 2" xfId="11328"/>
    <cellStyle name="Vírgula0 33 2 2 2" xfId="14776"/>
    <cellStyle name="Vírgula0 33 2 3" xfId="7885"/>
    <cellStyle name="Vírgula0 33 3" xfId="8959"/>
    <cellStyle name="Vírgula0 33 3 2" xfId="14777"/>
    <cellStyle name="Vírgula0 33 4" xfId="7056"/>
    <cellStyle name="Vírgula0 34" xfId="1318"/>
    <cellStyle name="Vírgula0 34 2" xfId="1825"/>
    <cellStyle name="Vírgula0 34 2 2" xfId="11329"/>
    <cellStyle name="Vírgula0 34 2 2 2" xfId="14778"/>
    <cellStyle name="Vírgula0 34 2 3" xfId="7886"/>
    <cellStyle name="Vírgula0 34 3" xfId="8960"/>
    <cellStyle name="Vírgula0 34 3 2" xfId="14779"/>
    <cellStyle name="Vírgula0 34 4" xfId="7057"/>
    <cellStyle name="Vírgula0 35" xfId="4058"/>
    <cellStyle name="Vírgula0 35 2" xfId="4286"/>
    <cellStyle name="Vírgula0 35 2 2" xfId="14780"/>
    <cellStyle name="Vírgula0 35 2 3" xfId="11330"/>
    <cellStyle name="Vírgula0 35 3" xfId="7887"/>
    <cellStyle name="Vírgula0 36" xfId="8931"/>
    <cellStyle name="Vírgula0 36 2" xfId="14781"/>
    <cellStyle name="Vírgula0 37" xfId="7028"/>
    <cellStyle name="Vírgula0 38" xfId="14861"/>
    <cellStyle name="Vírgula0 38 2" xfId="16143"/>
    <cellStyle name="Vírgula0 4" xfId="1319"/>
    <cellStyle name="Vírgula0 4 2" xfId="1826"/>
    <cellStyle name="Vírgula0 4 2 2" xfId="11331"/>
    <cellStyle name="Vírgula0 4 2 2 2" xfId="14782"/>
    <cellStyle name="Vírgula0 4 2 3" xfId="7888"/>
    <cellStyle name="Vírgula0 4 3" xfId="8961"/>
    <cellStyle name="Vírgula0 4 3 2" xfId="14783"/>
    <cellStyle name="Vírgula0 4 4" xfId="7058"/>
    <cellStyle name="Vírgula0 5" xfId="1320"/>
    <cellStyle name="Vírgula0 5 2" xfId="1827"/>
    <cellStyle name="Vírgula0 5 2 2" xfId="11332"/>
    <cellStyle name="Vírgula0 5 2 2 2" xfId="14784"/>
    <cellStyle name="Vírgula0 5 2 3" xfId="7889"/>
    <cellStyle name="Vírgula0 5 3" xfId="8962"/>
    <cellStyle name="Vírgula0 5 3 2" xfId="14785"/>
    <cellStyle name="Vírgula0 5 4" xfId="7059"/>
    <cellStyle name="Vírgula0 6" xfId="1321"/>
    <cellStyle name="Vírgula0 6 2" xfId="1828"/>
    <cellStyle name="Vírgula0 6 2 2" xfId="11333"/>
    <cellStyle name="Vírgula0 6 2 2 2" xfId="14786"/>
    <cellStyle name="Vírgula0 6 2 3" xfId="7890"/>
    <cellStyle name="Vírgula0 6 3" xfId="8963"/>
    <cellStyle name="Vírgula0 6 3 2" xfId="14787"/>
    <cellStyle name="Vírgula0 6 4" xfId="7060"/>
    <cellStyle name="Vírgula0 7" xfId="1322"/>
    <cellStyle name="Vírgula0 7 2" xfId="1829"/>
    <cellStyle name="Vírgula0 7 2 2" xfId="11334"/>
    <cellStyle name="Vírgula0 7 2 2 2" xfId="14788"/>
    <cellStyle name="Vírgula0 7 2 3" xfId="7891"/>
    <cellStyle name="Vírgula0 7 3" xfId="8964"/>
    <cellStyle name="Vírgula0 7 3 2" xfId="14789"/>
    <cellStyle name="Vírgula0 7 4" xfId="7061"/>
    <cellStyle name="Vírgula0 8" xfId="1323"/>
    <cellStyle name="Vírgula0 8 2" xfId="1830"/>
    <cellStyle name="Vírgula0 8 2 2" xfId="11335"/>
    <cellStyle name="Vírgula0 8 2 2 2" xfId="14790"/>
    <cellStyle name="Vírgula0 8 2 3" xfId="7892"/>
    <cellStyle name="Vírgula0 8 3" xfId="8965"/>
    <cellStyle name="Vírgula0 8 3 2" xfId="14791"/>
    <cellStyle name="Vírgula0 8 4" xfId="7062"/>
    <cellStyle name="Vírgula0 9" xfId="1324"/>
    <cellStyle name="Vírgula0 9 2" xfId="1831"/>
    <cellStyle name="Vírgula0 9 2 2" xfId="11336"/>
    <cellStyle name="Vírgula0 9 2 2 2" xfId="14792"/>
    <cellStyle name="Vírgula0 9 2 3" xfId="7893"/>
    <cellStyle name="Vírgula0 9 3" xfId="8966"/>
    <cellStyle name="Vírgula0 9 3 2" xfId="14793"/>
    <cellStyle name="Vírgula0 9 4" xfId="7063"/>
    <cellStyle name="Warning Text" xfId="15" builtinId="11" customBuiltin="1"/>
  </cellStyles>
  <dxfs count="0"/>
  <tableStyles count="0" defaultTableStyle="TableStyleMedium2" defaultPivotStyle="PivotStyleLight16"/>
  <colors>
    <mruColors>
      <color rgb="FFFADC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9.xml"/><Relationship Id="rId18" Type="http://schemas.openxmlformats.org/officeDocument/2006/relationships/chartsheet" Target="chartsheets/sheet9.xml"/><Relationship Id="rId26" Type="http://schemas.openxmlformats.org/officeDocument/2006/relationships/worksheet" Target="worksheets/sheet15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10.xml"/><Relationship Id="rId34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76" Type="http://schemas.openxmlformats.org/officeDocument/2006/relationships/externalLink" Target="externalLinks/externalLink42.xml"/><Relationship Id="rId7" Type="http://schemas.openxmlformats.org/officeDocument/2006/relationships/worksheet" Target="worksheets/sheet3.xml"/><Relationship Id="rId71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9" Type="http://schemas.openxmlformats.org/officeDocument/2006/relationships/worksheet" Target="worksheets/sheet18.xml"/><Relationship Id="rId11" Type="http://schemas.openxmlformats.org/officeDocument/2006/relationships/worksheet" Target="worksheets/sheet7.xml"/><Relationship Id="rId24" Type="http://schemas.openxmlformats.org/officeDocument/2006/relationships/worksheet" Target="worksheets/sheet13.xml"/><Relationship Id="rId32" Type="http://schemas.openxmlformats.org/officeDocument/2006/relationships/chartsheet" Target="chartsheets/sheet13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66" Type="http://schemas.openxmlformats.org/officeDocument/2006/relationships/externalLink" Target="externalLinks/externalLink32.xml"/><Relationship Id="rId74" Type="http://schemas.openxmlformats.org/officeDocument/2006/relationships/externalLink" Target="externalLinks/externalLink40.xml"/><Relationship Id="rId79" Type="http://schemas.openxmlformats.org/officeDocument/2006/relationships/theme" Target="theme/theme1.xml"/><Relationship Id="rId5" Type="http://schemas.openxmlformats.org/officeDocument/2006/relationships/chartsheet" Target="chartsheets/sheet3.xml"/><Relationship Id="rId61" Type="http://schemas.openxmlformats.org/officeDocument/2006/relationships/externalLink" Target="externalLinks/externalLink27.xml"/><Relationship Id="rId82" Type="http://schemas.openxmlformats.org/officeDocument/2006/relationships/calcChain" Target="calcChain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0.xml"/><Relationship Id="rId31" Type="http://schemas.openxmlformats.org/officeDocument/2006/relationships/chartsheet" Target="chartsheets/sheet12.xml"/><Relationship Id="rId44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18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81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5.xml"/><Relationship Id="rId22" Type="http://schemas.openxmlformats.org/officeDocument/2006/relationships/worksheet" Target="worksheets/sheet11.xml"/><Relationship Id="rId27" Type="http://schemas.openxmlformats.org/officeDocument/2006/relationships/worksheet" Target="worksheets/sheet16.xml"/><Relationship Id="rId30" Type="http://schemas.openxmlformats.org/officeDocument/2006/relationships/worksheet" Target="worksheets/sheet19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56" Type="http://schemas.openxmlformats.org/officeDocument/2006/relationships/externalLink" Target="externalLinks/externalLink22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77" Type="http://schemas.openxmlformats.org/officeDocument/2006/relationships/externalLink" Target="externalLinks/externalLink43.xml"/><Relationship Id="rId8" Type="http://schemas.openxmlformats.org/officeDocument/2006/relationships/worksheet" Target="worksheets/sheet4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80" Type="http://schemas.openxmlformats.org/officeDocument/2006/relationships/styles" Target="styles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8.xml"/><Relationship Id="rId17" Type="http://schemas.openxmlformats.org/officeDocument/2006/relationships/chartsheet" Target="chartsheets/sheet8.xml"/><Relationship Id="rId25" Type="http://schemas.openxmlformats.org/officeDocument/2006/relationships/worksheet" Target="worksheets/sheet14.xml"/><Relationship Id="rId33" Type="http://schemas.openxmlformats.org/officeDocument/2006/relationships/worksheet" Target="worksheets/sheet20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59" Type="http://schemas.openxmlformats.org/officeDocument/2006/relationships/externalLink" Target="externalLinks/externalLink25.xml"/><Relationship Id="rId67" Type="http://schemas.openxmlformats.org/officeDocument/2006/relationships/externalLink" Target="externalLinks/externalLink33.xml"/><Relationship Id="rId20" Type="http://schemas.openxmlformats.org/officeDocument/2006/relationships/chartsheet" Target="chartsheets/sheet11.xml"/><Relationship Id="rId41" Type="http://schemas.openxmlformats.org/officeDocument/2006/relationships/externalLink" Target="externalLinks/externalLink7.xml"/><Relationship Id="rId54" Type="http://schemas.openxmlformats.org/officeDocument/2006/relationships/externalLink" Target="externalLinks/externalLink20.xml"/><Relationship Id="rId62" Type="http://schemas.openxmlformats.org/officeDocument/2006/relationships/externalLink" Target="externalLinks/externalLink28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5" Type="http://schemas.openxmlformats.org/officeDocument/2006/relationships/chartsheet" Target="chartsheets/sheet6.xml"/><Relationship Id="rId23" Type="http://schemas.openxmlformats.org/officeDocument/2006/relationships/worksheet" Target="worksheets/sheet12.xml"/><Relationship Id="rId28" Type="http://schemas.openxmlformats.org/officeDocument/2006/relationships/worksheet" Target="worksheets/sheet17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57" Type="http://schemas.openxmlformats.org/officeDocument/2006/relationships/externalLink" Target="externalLinks/externalLink2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802155907588913"/>
          <c:y val="0.14836459078978767"/>
          <c:w val="0.49463771659173"/>
          <c:h val="0.68131917601208936"/>
        </c:manualLayout>
      </c:layout>
      <c:doughnutChart>
        <c:varyColors val="1"/>
        <c:ser>
          <c:idx val="0"/>
          <c:order val="0"/>
          <c:spPr>
            <a:ln w="15875">
              <a:solidFill>
                <a:schemeClr val="tx1"/>
              </a:solidFill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pattFill prst="pct5">
                <a:fgClr>
                  <a:srgbClr val="4B82AD"/>
                </a:fgClr>
                <a:bgClr>
                  <a:srgbClr val="4B8CAD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pattFill prst="smConfetti">
                <a:fgClr>
                  <a:schemeClr val="accent4">
                    <a:lumMod val="75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spPr>
              <a:pattFill prst="divot">
                <a:fgClr>
                  <a:schemeClr val="accent6">
                    <a:lumMod val="75000"/>
                  </a:schemeClr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bubble3D val="0"/>
            <c:spPr>
              <a:pattFill prst="pct20">
                <a:fgClr>
                  <a:srgbClr val="A6A8AC"/>
                </a:fgClr>
                <a:bgClr>
                  <a:srgbClr val="FFFFFF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spPr>
              <a:pattFill prst="pct90">
                <a:fgClr>
                  <a:schemeClr val="accent3">
                    <a:lumMod val="60000"/>
                    <a:lumOff val="40000"/>
                  </a:schemeClr>
                </a:fgClr>
                <a:bgClr>
                  <a:srgbClr val="FFFFFF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spPr>
              <a:pattFill prst="trellis">
                <a:fgClr>
                  <a:srgbClr val="7030A0"/>
                </a:fgClr>
                <a:bgClr>
                  <a:srgbClr val="FADCEB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spPr>
              <a:pattFill prst="dkHorz">
                <a:fgClr>
                  <a:schemeClr val="accent4">
                    <a:lumMod val="60000"/>
                    <a:lumOff val="40000"/>
                  </a:schemeClr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pattFill prst="pct5">
                <a:fgClr>
                  <a:srgbClr val="FFFF00"/>
                </a:fgClr>
                <a:bgClr>
                  <a:schemeClr val="accent4">
                    <a:lumMod val="75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1"/>
            <c:bubble3D val="0"/>
            <c:explosion val="25"/>
            <c:spPr>
              <a:pattFill prst="pct20">
                <a:fgClr>
                  <a:srgbClr val="C00000"/>
                </a:fgClr>
                <a:bgClr>
                  <a:srgbClr val="FF0000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5.4223095207516135E-2"/>
                  <c:y val="-6.26432126150732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329753088401544E-2"/>
                  <c:y val="5.0527320448580295E-3"/>
                </c:manualLayout>
              </c:layout>
              <c:tx>
                <c:rich>
                  <a:bodyPr/>
                  <a:lstStyle/>
                  <a:p>
                    <a:fld id="{971422EF-BD1E-435A-8765-28AD313A97DA}" type="CATEGORYNAME">
                      <a:rPr lang="en-US"/>
                      <a:pPr/>
                      <a:t>[CATEGORY NAME]</a:t>
                    </a:fld>
                    <a:r>
                      <a:rPr lang="en-US" baseline="0"/>
                      <a:t> </a:t>
                    </a:r>
                    <a:fld id="{968300E1-F01A-4AAF-B734-E6CFF655F2A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3527407207061"/>
                      <c:h val="0.13008080808080807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396467178987902E-3"/>
                  <c:y val="9.49751933196271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0707480727480519"/>
                  <c:y val="3.2325459317585299E-2"/>
                </c:manualLayout>
              </c:layout>
              <c:tx>
                <c:rich>
                  <a:bodyPr/>
                  <a:lstStyle/>
                  <a:p>
                    <a:fld id="{4A50D234-1F9F-4D46-9FA1-FA86076B2359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04201D18-760C-4F3A-88BB-016397E14546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15199898003149E-2"/>
                      <c:h val="5.2525252525252523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0.11142070224230241"/>
                  <c:y val="1.8167660860574246E-2"/>
                </c:manualLayout>
              </c:layout>
              <c:tx>
                <c:rich>
                  <a:bodyPr/>
                  <a:lstStyle/>
                  <a:p>
                    <a:fld id="{88D6CCB0-8DA1-44A6-979A-8B33601099FD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5AAA0A37-339B-4D04-88E0-B6D14161FC86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637005662603614"/>
                      <c:h val="4.7858585858585857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0.11439168383840752"/>
                  <c:y val="5.0205996977650521E-3"/>
                </c:manualLayout>
              </c:layout>
              <c:tx>
                <c:rich>
                  <a:bodyPr/>
                  <a:lstStyle/>
                  <a:p>
                    <a:fld id="{0F8C05BD-0E64-48A2-B65B-E22669A14F2D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46DE686B-CC5A-48B2-BB0A-285B5D0055BE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89199847882417"/>
                      <c:h val="5.2828282828282828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0.11733333210148739"/>
                  <c:y val="-1.2121212121212121E-2"/>
                </c:manualLayout>
              </c:layout>
              <c:tx>
                <c:rich>
                  <a:bodyPr/>
                  <a:lstStyle/>
                  <a:p>
                    <a:fld id="{176D7E48-C96A-47F2-AF65-2C844AF57D31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BD4F6FDA-41AC-4FBE-80A8-F3EBDCC41A1E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-0.11806666542712167"/>
                  <c:y val="-2.2222222222222223E-2"/>
                </c:manualLayout>
              </c:layout>
              <c:tx>
                <c:rich>
                  <a:bodyPr/>
                  <a:lstStyle/>
                  <a:p>
                    <a:fld id="{789013B5-84CA-4456-86B0-880830E33434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73466970-73ED-45E9-97D9-BF5C7C74AAEC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18666543636047"/>
                      <c:h val="2.4242424242424242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0.10853333219387583"/>
                  <c:y val="-3.030310983854291E-2"/>
                </c:manualLayout>
              </c:layout>
              <c:tx>
                <c:rich>
                  <a:bodyPr/>
                  <a:lstStyle/>
                  <a:p>
                    <a:fld id="{C24F3163-A79E-455B-B011-FF22576BF577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176494A1-907D-4007-B798-0DCEBCB52671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521332319986011E-2"/>
                      <c:h val="2.3010101010101005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9"/>
              <c:layout>
                <c:manualLayout>
                  <c:x val="-0.11439994105616866"/>
                  <c:y val="-3.9393939393939433E-2"/>
                </c:manualLayout>
              </c:layout>
              <c:tx>
                <c:rich>
                  <a:bodyPr/>
                  <a:lstStyle/>
                  <a:p>
                    <a:fld id="{85DB43F0-85D6-402E-9069-6336F621D120}" type="CATEGORYNAME">
                      <a:rPr lang="en-US" sz="1000"/>
                      <a:pPr/>
                      <a:t>[CATEGORY NAME]</a:t>
                    </a:fld>
                    <a:r>
                      <a:rPr lang="en-US" sz="1000"/>
                      <a:t> </a:t>
                    </a:r>
                    <a:fld id="{1B727D73-71BD-4B90-8547-93AF9035F8A6}" type="PERCENTAGE">
                      <a:rPr lang="en-US" sz="1000" baseline="0"/>
                      <a:pPr/>
                      <a:t>[PERCENTAGE]</a:t>
                    </a:fld>
                    <a:endParaRPr lang="en-US" sz="100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08060742172587"/>
                      <c:h val="5.3919191919191922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10"/>
              <c:layout>
                <c:manualLayout>
                  <c:x val="-6.0133332702012258E-2"/>
                  <c:y val="-6.2626262626262627E-2"/>
                </c:manualLayout>
              </c:layout>
              <c:tx>
                <c:rich>
                  <a:bodyPr/>
                  <a:lstStyle/>
                  <a:p>
                    <a:fld id="{634434E9-3CA7-4E64-9C19-3EAB6CC23FAC}" type="CATEGORYNAME">
                      <a:rPr lang="en-US"/>
                      <a:pPr/>
                      <a:t>[CATEGORY NAME]</a:t>
                    </a:fld>
                    <a:r>
                      <a:rPr lang="en-US"/>
                      <a:t> </a:t>
                    </a:r>
                    <a:fld id="{703B656D-60F4-459D-99C9-3C9206A19EBC}" type="PERCENTAGE">
                      <a:rPr lang="en-US" baseline="0"/>
                      <a:pPr/>
                      <a:t>[PERCENTAGE]</a:t>
                    </a:fld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20439986137113"/>
                      <c:h val="6.6666666666666666E-2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11"/>
              <c:layout>
                <c:manualLayout>
                  <c:x val="-3.5199999630446198E-2"/>
                  <c:y val="-9.29292929292929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Helvetica" panose="020B0604020202020204" pitchFamily="34" charset="0"/>
                    <a:ea typeface="Segoe UI" panose="020B0502040204020203" pitchFamily="34" charset="0"/>
                    <a:cs typeface="Helvetica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('P1.1 Indexação, gastos'!$A$6:$A$8,'P1.1 Indexação, gastos'!$A$10:$A$17,'P1.1 Indexação, gastos'!$A$30)</c:f>
              <c:strCache>
                <c:ptCount val="12"/>
                <c:pt idx="0">
                  <c:v>Transferências a estados e municípios</c:v>
                </c:pt>
                <c:pt idx="1">
                  <c:v>Gastos com servidores públicos federais</c:v>
                </c:pt>
                <c:pt idx="2">
                  <c:v>Previdência social</c:v>
                </c:pt>
                <c:pt idx="3">
                  <c:v>Saúde (federal)</c:v>
                </c:pt>
                <c:pt idx="4">
                  <c:v>Educação (federal)</c:v>
                </c:pt>
                <c:pt idx="5">
                  <c:v>Desenvolvimento Social</c:v>
                </c:pt>
                <c:pt idx="6">
                  <c:v>Transportes</c:v>
                </c:pt>
                <c:pt idx="7">
                  <c:v>Cidades</c:v>
                </c:pt>
                <c:pt idx="8">
                  <c:v>Defesa</c:v>
                </c:pt>
                <c:pt idx="9">
                  <c:v>Outras despesas discricionárias</c:v>
                </c:pt>
                <c:pt idx="10">
                  <c:v>Outras despesas e ajustes</c:v>
                </c:pt>
                <c:pt idx="11">
                  <c:v>Juros pagos com tributos</c:v>
                </c:pt>
              </c:strCache>
            </c:strRef>
          </c:cat>
          <c:val>
            <c:numRef>
              <c:f>('P1.1 Indexação, gastos'!$O$6:$O$8,'P1.1 Indexação, gastos'!$O$10:$O$17,'P1.1 Indexação, gastos'!$O$30)</c:f>
              <c:numCache>
                <c:formatCode>_(* #,##0.0_);_(* \(#,##0.0\);_(* "-"??_);_(@_)</c:formatCode>
                <c:ptCount val="12"/>
                <c:pt idx="0">
                  <c:v>187.66695480115001</c:v>
                </c:pt>
                <c:pt idx="1">
                  <c:v>206.96404454143996</c:v>
                </c:pt>
                <c:pt idx="2">
                  <c:v>358.57937605617008</c:v>
                </c:pt>
                <c:pt idx="3">
                  <c:v>76.518972856099978</c:v>
                </c:pt>
                <c:pt idx="4">
                  <c:v>38.325968696369976</c:v>
                </c:pt>
                <c:pt idx="5">
                  <c:v>29.694801241169994</c:v>
                </c:pt>
                <c:pt idx="6">
                  <c:v>15.254504017709996</c:v>
                </c:pt>
                <c:pt idx="7">
                  <c:v>21.429337582679985</c:v>
                </c:pt>
                <c:pt idx="8">
                  <c:v>18.153400872079999</c:v>
                </c:pt>
                <c:pt idx="9">
                  <c:v>63.789232106510212</c:v>
                </c:pt>
                <c:pt idx="10">
                  <c:v>85.539099316258572</c:v>
                </c:pt>
                <c:pt idx="11">
                  <c:v>75.290700000000015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95122642111737E-2"/>
          <c:y val="0.1569589437760476"/>
          <c:w val="0.86745672244629191"/>
          <c:h val="0.68438827378603728"/>
        </c:manualLayout>
      </c:layout>
      <c:lineChart>
        <c:grouping val="standard"/>
        <c:varyColors val="0"/>
        <c:ser>
          <c:idx val="0"/>
          <c:order val="0"/>
          <c:tx>
            <c:strRef>
              <c:f>'P2.8 Remuneração'!$M$44</c:f>
              <c:strCache>
                <c:ptCount val="1"/>
                <c:pt idx="0">
                  <c:v>Pré-Fixados</c:v>
                </c:pt>
              </c:strCache>
            </c:strRef>
          </c:tx>
          <c:spPr>
            <a:ln w="635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'P2.8 Remuneração'!$N$43:$DY$43</c:f>
              <c:numCache>
                <c:formatCode>mmm\-yy</c:formatCode>
                <c:ptCount val="116"/>
                <c:pt idx="0">
                  <c:v>38718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39263</c:v>
                </c:pt>
                <c:pt idx="18">
                  <c:v>39294</c:v>
                </c:pt>
                <c:pt idx="19">
                  <c:v>39325</c:v>
                </c:pt>
                <c:pt idx="20">
                  <c:v>39355</c:v>
                </c:pt>
                <c:pt idx="21">
                  <c:v>39386</c:v>
                </c:pt>
                <c:pt idx="22">
                  <c:v>39416</c:v>
                </c:pt>
                <c:pt idx="23">
                  <c:v>39447</c:v>
                </c:pt>
                <c:pt idx="24">
                  <c:v>39478</c:v>
                </c:pt>
                <c:pt idx="25">
                  <c:v>39507</c:v>
                </c:pt>
                <c:pt idx="26">
                  <c:v>39538</c:v>
                </c:pt>
                <c:pt idx="27">
                  <c:v>39568</c:v>
                </c:pt>
                <c:pt idx="28">
                  <c:v>39599</c:v>
                </c:pt>
                <c:pt idx="29">
                  <c:v>39629</c:v>
                </c:pt>
                <c:pt idx="30">
                  <c:v>39660</c:v>
                </c:pt>
                <c:pt idx="31">
                  <c:v>39691</c:v>
                </c:pt>
                <c:pt idx="32">
                  <c:v>39721</c:v>
                </c:pt>
                <c:pt idx="33">
                  <c:v>39752</c:v>
                </c:pt>
                <c:pt idx="34">
                  <c:v>39782</c:v>
                </c:pt>
                <c:pt idx="35">
                  <c:v>39813</c:v>
                </c:pt>
                <c:pt idx="36">
                  <c:v>39844</c:v>
                </c:pt>
                <c:pt idx="37">
                  <c:v>39872</c:v>
                </c:pt>
                <c:pt idx="38">
                  <c:v>39903</c:v>
                </c:pt>
                <c:pt idx="39">
                  <c:v>39933</c:v>
                </c:pt>
                <c:pt idx="40">
                  <c:v>39964</c:v>
                </c:pt>
                <c:pt idx="41">
                  <c:v>39994</c:v>
                </c:pt>
                <c:pt idx="42">
                  <c:v>40025</c:v>
                </c:pt>
                <c:pt idx="43">
                  <c:v>40056</c:v>
                </c:pt>
                <c:pt idx="44">
                  <c:v>40086</c:v>
                </c:pt>
                <c:pt idx="45">
                  <c:v>40117</c:v>
                </c:pt>
                <c:pt idx="46">
                  <c:v>40147</c:v>
                </c:pt>
                <c:pt idx="47">
                  <c:v>40178</c:v>
                </c:pt>
                <c:pt idx="48">
                  <c:v>40209</c:v>
                </c:pt>
                <c:pt idx="49">
                  <c:v>40237</c:v>
                </c:pt>
                <c:pt idx="50">
                  <c:v>40268</c:v>
                </c:pt>
                <c:pt idx="51">
                  <c:v>40298</c:v>
                </c:pt>
                <c:pt idx="52">
                  <c:v>40329</c:v>
                </c:pt>
                <c:pt idx="53">
                  <c:v>40359</c:v>
                </c:pt>
                <c:pt idx="54">
                  <c:v>40390</c:v>
                </c:pt>
                <c:pt idx="55">
                  <c:v>40421</c:v>
                </c:pt>
                <c:pt idx="56">
                  <c:v>40451</c:v>
                </c:pt>
                <c:pt idx="57">
                  <c:v>40482</c:v>
                </c:pt>
                <c:pt idx="58">
                  <c:v>40512</c:v>
                </c:pt>
                <c:pt idx="59">
                  <c:v>40543</c:v>
                </c:pt>
                <c:pt idx="60">
                  <c:v>40574</c:v>
                </c:pt>
                <c:pt idx="61">
                  <c:v>40602</c:v>
                </c:pt>
                <c:pt idx="62">
                  <c:v>40633</c:v>
                </c:pt>
                <c:pt idx="63">
                  <c:v>40663</c:v>
                </c:pt>
                <c:pt idx="64">
                  <c:v>40694</c:v>
                </c:pt>
                <c:pt idx="65">
                  <c:v>40724</c:v>
                </c:pt>
                <c:pt idx="66">
                  <c:v>40755</c:v>
                </c:pt>
                <c:pt idx="67">
                  <c:v>40786</c:v>
                </c:pt>
                <c:pt idx="68">
                  <c:v>40816</c:v>
                </c:pt>
                <c:pt idx="69">
                  <c:v>40847</c:v>
                </c:pt>
                <c:pt idx="70">
                  <c:v>40877</c:v>
                </c:pt>
                <c:pt idx="71">
                  <c:v>40908</c:v>
                </c:pt>
                <c:pt idx="72">
                  <c:v>40939</c:v>
                </c:pt>
                <c:pt idx="73">
                  <c:v>40968</c:v>
                </c:pt>
                <c:pt idx="74">
                  <c:v>40999</c:v>
                </c:pt>
                <c:pt idx="75">
                  <c:v>41029</c:v>
                </c:pt>
                <c:pt idx="76">
                  <c:v>41060</c:v>
                </c:pt>
                <c:pt idx="77">
                  <c:v>41090</c:v>
                </c:pt>
                <c:pt idx="78">
                  <c:v>41121</c:v>
                </c:pt>
                <c:pt idx="79">
                  <c:v>41152</c:v>
                </c:pt>
                <c:pt idx="80">
                  <c:v>41182</c:v>
                </c:pt>
                <c:pt idx="81">
                  <c:v>41213</c:v>
                </c:pt>
                <c:pt idx="82">
                  <c:v>41243</c:v>
                </c:pt>
                <c:pt idx="83">
                  <c:v>41274</c:v>
                </c:pt>
                <c:pt idx="84">
                  <c:v>41305</c:v>
                </c:pt>
                <c:pt idx="85">
                  <c:v>41333</c:v>
                </c:pt>
                <c:pt idx="86">
                  <c:v>41364</c:v>
                </c:pt>
                <c:pt idx="87">
                  <c:v>41394</c:v>
                </c:pt>
                <c:pt idx="88">
                  <c:v>41425</c:v>
                </c:pt>
                <c:pt idx="89">
                  <c:v>41455</c:v>
                </c:pt>
                <c:pt idx="90">
                  <c:v>41486</c:v>
                </c:pt>
                <c:pt idx="91">
                  <c:v>41517</c:v>
                </c:pt>
                <c:pt idx="92">
                  <c:v>41547</c:v>
                </c:pt>
                <c:pt idx="93">
                  <c:v>41578</c:v>
                </c:pt>
                <c:pt idx="94">
                  <c:v>41608</c:v>
                </c:pt>
                <c:pt idx="95">
                  <c:v>41639</c:v>
                </c:pt>
                <c:pt idx="96">
                  <c:v>41670</c:v>
                </c:pt>
                <c:pt idx="97">
                  <c:v>41698</c:v>
                </c:pt>
                <c:pt idx="98">
                  <c:v>41729</c:v>
                </c:pt>
                <c:pt idx="99">
                  <c:v>41759</c:v>
                </c:pt>
                <c:pt idx="100">
                  <c:v>41790</c:v>
                </c:pt>
                <c:pt idx="101">
                  <c:v>41820</c:v>
                </c:pt>
                <c:pt idx="102">
                  <c:v>41851</c:v>
                </c:pt>
                <c:pt idx="103">
                  <c:v>41882</c:v>
                </c:pt>
                <c:pt idx="104">
                  <c:v>41912</c:v>
                </c:pt>
                <c:pt idx="105">
                  <c:v>41943</c:v>
                </c:pt>
                <c:pt idx="106">
                  <c:v>41973</c:v>
                </c:pt>
                <c:pt idx="107">
                  <c:v>42004</c:v>
                </c:pt>
                <c:pt idx="108">
                  <c:v>42035</c:v>
                </c:pt>
                <c:pt idx="109">
                  <c:v>42063</c:v>
                </c:pt>
                <c:pt idx="110">
                  <c:v>42094</c:v>
                </c:pt>
                <c:pt idx="111">
                  <c:v>42124</c:v>
                </c:pt>
                <c:pt idx="112">
                  <c:v>42155</c:v>
                </c:pt>
                <c:pt idx="113">
                  <c:v>42185</c:v>
                </c:pt>
                <c:pt idx="114">
                  <c:v>42216</c:v>
                </c:pt>
                <c:pt idx="115">
                  <c:v>42247</c:v>
                </c:pt>
              </c:numCache>
            </c:numRef>
          </c:cat>
          <c:val>
            <c:numRef>
              <c:f>'P2.8 Remuneração'!$N$44:$DY$44</c:f>
              <c:numCache>
                <c:formatCode>_(* #,##0.00_);_(* \(#,##0.00\);_(* "-"??_);_(@_)</c:formatCode>
                <c:ptCount val="116"/>
                <c:pt idx="0">
                  <c:v>17.60814900890545</c:v>
                </c:pt>
                <c:pt idx="1">
                  <c:v>17.623559162382961</c:v>
                </c:pt>
                <c:pt idx="2">
                  <c:v>17.605581053486489</c:v>
                </c:pt>
                <c:pt idx="3">
                  <c:v>17.58603941022217</c:v>
                </c:pt>
                <c:pt idx="4">
                  <c:v>17.518517924798577</c:v>
                </c:pt>
                <c:pt idx="5">
                  <c:v>17.433094286882334</c:v>
                </c:pt>
                <c:pt idx="6">
                  <c:v>17.333107380782838</c:v>
                </c:pt>
                <c:pt idx="7">
                  <c:v>17.203800109287535</c:v>
                </c:pt>
                <c:pt idx="8">
                  <c:v>17.068705241697529</c:v>
                </c:pt>
                <c:pt idx="9">
                  <c:v>16.926782639370106</c:v>
                </c:pt>
                <c:pt idx="10">
                  <c:v>16.763479434801724</c:v>
                </c:pt>
                <c:pt idx="11">
                  <c:v>16.561727778001519</c:v>
                </c:pt>
                <c:pt idx="12">
                  <c:v>16.342647030467639</c:v>
                </c:pt>
                <c:pt idx="13">
                  <c:v>16.094648494310011</c:v>
                </c:pt>
                <c:pt idx="14">
                  <c:v>15.860039439141261</c:v>
                </c:pt>
                <c:pt idx="15">
                  <c:v>15.613660596521186</c:v>
                </c:pt>
                <c:pt idx="16">
                  <c:v>15.358630589598125</c:v>
                </c:pt>
                <c:pt idx="17">
                  <c:v>15.092840949618061</c:v>
                </c:pt>
                <c:pt idx="18">
                  <c:v>14.817964261908317</c:v>
                </c:pt>
                <c:pt idx="19">
                  <c:v>14.543136776146095</c:v>
                </c:pt>
                <c:pt idx="20">
                  <c:v>14.274432126346191</c:v>
                </c:pt>
                <c:pt idx="21">
                  <c:v>14.015541573244654</c:v>
                </c:pt>
                <c:pt idx="22">
                  <c:v>13.773041573244655</c:v>
                </c:pt>
                <c:pt idx="23">
                  <c:v>13.563874906577986</c:v>
                </c:pt>
                <c:pt idx="24">
                  <c:v>13.374708239911321</c:v>
                </c:pt>
                <c:pt idx="25">
                  <c:v>13.207624906577987</c:v>
                </c:pt>
                <c:pt idx="26">
                  <c:v>13.054291573244651</c:v>
                </c:pt>
                <c:pt idx="27">
                  <c:v>12.919166666666666</c:v>
                </c:pt>
                <c:pt idx="28">
                  <c:v>12.810416666666665</c:v>
                </c:pt>
                <c:pt idx="29">
                  <c:v>12.721762039085871</c:v>
                </c:pt>
                <c:pt idx="30">
                  <c:v>12.654678705752538</c:v>
                </c:pt>
                <c:pt idx="31">
                  <c:v>12.604262039085869</c:v>
                </c:pt>
                <c:pt idx="32">
                  <c:v>12.561345372419204</c:v>
                </c:pt>
                <c:pt idx="33">
                  <c:v>12.53051203908587</c:v>
                </c:pt>
                <c:pt idx="34">
                  <c:v>12.517178705752537</c:v>
                </c:pt>
                <c:pt idx="35">
                  <c:v>12.512802039085869</c:v>
                </c:pt>
                <c:pt idx="36">
                  <c:v>12.511135372419204</c:v>
                </c:pt>
                <c:pt idx="37">
                  <c:v>12.52530203908587</c:v>
                </c:pt>
                <c:pt idx="38">
                  <c:v>12.537802039085872</c:v>
                </c:pt>
                <c:pt idx="39">
                  <c:v>12.542802039085871</c:v>
                </c:pt>
                <c:pt idx="40">
                  <c:v>12.546135372419204</c:v>
                </c:pt>
                <c:pt idx="41">
                  <c:v>12.540623333333333</c:v>
                </c:pt>
                <c:pt idx="42">
                  <c:v>12.518956666666664</c:v>
                </c:pt>
                <c:pt idx="43">
                  <c:v>12.496456666666665</c:v>
                </c:pt>
                <c:pt idx="44">
                  <c:v>12.457706666666667</c:v>
                </c:pt>
                <c:pt idx="45">
                  <c:v>12.411040000000002</c:v>
                </c:pt>
                <c:pt idx="46">
                  <c:v>12.35229</c:v>
                </c:pt>
                <c:pt idx="47">
                  <c:v>12.289583333333335</c:v>
                </c:pt>
                <c:pt idx="48">
                  <c:v>12.224583333333335</c:v>
                </c:pt>
                <c:pt idx="49">
                  <c:v>12.150416666666665</c:v>
                </c:pt>
                <c:pt idx="50">
                  <c:v>12.081666666666665</c:v>
                </c:pt>
                <c:pt idx="51">
                  <c:v>12.021666666666665</c:v>
                </c:pt>
                <c:pt idx="52">
                  <c:v>11.965833333333334</c:v>
                </c:pt>
                <c:pt idx="53">
                  <c:v>11.918333333333333</c:v>
                </c:pt>
                <c:pt idx="54">
                  <c:v>11.887083333333333</c:v>
                </c:pt>
                <c:pt idx="55">
                  <c:v>11.86</c:v>
                </c:pt>
                <c:pt idx="56">
                  <c:v>11.844166666666666</c:v>
                </c:pt>
                <c:pt idx="57">
                  <c:v>11.830416666666665</c:v>
                </c:pt>
                <c:pt idx="58">
                  <c:v>11.826666666666664</c:v>
                </c:pt>
                <c:pt idx="59">
                  <c:v>11.825000000000001</c:v>
                </c:pt>
                <c:pt idx="60">
                  <c:v>11.826666666666664</c:v>
                </c:pt>
                <c:pt idx="61">
                  <c:v>11.860850501687949</c:v>
                </c:pt>
                <c:pt idx="62">
                  <c:v>11.894863345827773</c:v>
                </c:pt>
                <c:pt idx="63">
                  <c:v>11.92999001300343</c:v>
                </c:pt>
                <c:pt idx="64">
                  <c:v>11.971240013003428</c:v>
                </c:pt>
                <c:pt idx="65">
                  <c:v>12.013323346336762</c:v>
                </c:pt>
                <c:pt idx="66">
                  <c:v>12.05499001300343</c:v>
                </c:pt>
                <c:pt idx="67">
                  <c:v>12.107906679670094</c:v>
                </c:pt>
                <c:pt idx="68">
                  <c:v>12.160823346336763</c:v>
                </c:pt>
                <c:pt idx="69">
                  <c:v>12.210823346336761</c:v>
                </c:pt>
                <c:pt idx="70">
                  <c:v>12.252490013003428</c:v>
                </c:pt>
                <c:pt idx="71">
                  <c:v>12.289573346336759</c:v>
                </c:pt>
                <c:pt idx="72">
                  <c:v>12.318740013003426</c:v>
                </c:pt>
                <c:pt idx="73">
                  <c:v>12.322889511315479</c:v>
                </c:pt>
                <c:pt idx="74">
                  <c:v>12.311793333842321</c:v>
                </c:pt>
                <c:pt idx="75">
                  <c:v>12.295416666666666</c:v>
                </c:pt>
                <c:pt idx="76">
                  <c:v>12.269166666666667</c:v>
                </c:pt>
                <c:pt idx="77">
                  <c:v>12.235833333333332</c:v>
                </c:pt>
                <c:pt idx="78">
                  <c:v>12.1875</c:v>
                </c:pt>
                <c:pt idx="79">
                  <c:v>12.111666666666665</c:v>
                </c:pt>
                <c:pt idx="80">
                  <c:v>12.032083333333333</c:v>
                </c:pt>
                <c:pt idx="81">
                  <c:v>11.945833333333335</c:v>
                </c:pt>
                <c:pt idx="82">
                  <c:v>11.856666666666666</c:v>
                </c:pt>
                <c:pt idx="83">
                  <c:v>11.767083333333334</c:v>
                </c:pt>
                <c:pt idx="84">
                  <c:v>11.675416666666667</c:v>
                </c:pt>
                <c:pt idx="85">
                  <c:v>11.585000000000001</c:v>
                </c:pt>
                <c:pt idx="86">
                  <c:v>11.50375</c:v>
                </c:pt>
                <c:pt idx="87">
                  <c:v>11.420833333333333</c:v>
                </c:pt>
                <c:pt idx="88">
                  <c:v>11.335000000000001</c:v>
                </c:pt>
                <c:pt idx="89">
                  <c:v>11.251666666666669</c:v>
                </c:pt>
                <c:pt idx="90">
                  <c:v>11.180833333333336</c:v>
                </c:pt>
                <c:pt idx="91">
                  <c:v>11.111250000000002</c:v>
                </c:pt>
                <c:pt idx="92">
                  <c:v>11.046666666666667</c:v>
                </c:pt>
                <c:pt idx="93">
                  <c:v>10.993058002442293</c:v>
                </c:pt>
                <c:pt idx="94">
                  <c:v>10.948008403984989</c:v>
                </c:pt>
                <c:pt idx="95">
                  <c:v>10.909275061560521</c:v>
                </c:pt>
                <c:pt idx="96">
                  <c:v>10.881382701030159</c:v>
                </c:pt>
                <c:pt idx="97">
                  <c:v>10.852123803322806</c:v>
                </c:pt>
                <c:pt idx="98">
                  <c:v>10.828878509197869</c:v>
                </c:pt>
                <c:pt idx="99">
                  <c:v>10.815203855614149</c:v>
                </c:pt>
                <c:pt idx="100">
                  <c:v>10.814387106205466</c:v>
                </c:pt>
                <c:pt idx="101">
                  <c:v>10.818478403603809</c:v>
                </c:pt>
                <c:pt idx="102">
                  <c:v>10.828194867329021</c:v>
                </c:pt>
                <c:pt idx="103">
                  <c:v>10.860027482406824</c:v>
                </c:pt>
                <c:pt idx="104">
                  <c:v>10.892692751558151</c:v>
                </c:pt>
                <c:pt idx="105">
                  <c:v>10.924931391891747</c:v>
                </c:pt>
                <c:pt idx="106">
                  <c:v>10.955545011558605</c:v>
                </c:pt>
                <c:pt idx="107">
                  <c:v>10.987499612515002</c:v>
                </c:pt>
                <c:pt idx="108">
                  <c:v>11.022848505124321</c:v>
                </c:pt>
                <c:pt idx="109">
                  <c:v>11.062581274967695</c:v>
                </c:pt>
                <c:pt idx="110">
                  <c:v>11.106183439371412</c:v>
                </c:pt>
                <c:pt idx="111">
                  <c:v>11.154865385983864</c:v>
                </c:pt>
                <c:pt idx="112">
                  <c:v>11.214247477009604</c:v>
                </c:pt>
                <c:pt idx="113">
                  <c:v>11.278678938338246</c:v>
                </c:pt>
                <c:pt idx="114">
                  <c:v>11.343213512202155</c:v>
                </c:pt>
                <c:pt idx="115">
                  <c:v>11.404823938986414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'P2.8 Remuneração'!$M$45</c:f>
              <c:strCache>
                <c:ptCount val="1"/>
                <c:pt idx="0">
                  <c:v>Flutuantes</c:v>
                </c:pt>
              </c:strCache>
            </c:strRef>
          </c:tx>
          <c:spPr>
            <a:ln w="635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'P2.8 Remuneração'!$N$43:$DY$43</c:f>
              <c:numCache>
                <c:formatCode>mmm\-yy</c:formatCode>
                <c:ptCount val="116"/>
                <c:pt idx="0">
                  <c:v>38718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39263</c:v>
                </c:pt>
                <c:pt idx="18">
                  <c:v>39294</c:v>
                </c:pt>
                <c:pt idx="19">
                  <c:v>39325</c:v>
                </c:pt>
                <c:pt idx="20">
                  <c:v>39355</c:v>
                </c:pt>
                <c:pt idx="21">
                  <c:v>39386</c:v>
                </c:pt>
                <c:pt idx="22">
                  <c:v>39416</c:v>
                </c:pt>
                <c:pt idx="23">
                  <c:v>39447</c:v>
                </c:pt>
                <c:pt idx="24">
                  <c:v>39478</c:v>
                </c:pt>
                <c:pt idx="25">
                  <c:v>39507</c:v>
                </c:pt>
                <c:pt idx="26">
                  <c:v>39538</c:v>
                </c:pt>
                <c:pt idx="27">
                  <c:v>39568</c:v>
                </c:pt>
                <c:pt idx="28">
                  <c:v>39599</c:v>
                </c:pt>
                <c:pt idx="29">
                  <c:v>39629</c:v>
                </c:pt>
                <c:pt idx="30">
                  <c:v>39660</c:v>
                </c:pt>
                <c:pt idx="31">
                  <c:v>39691</c:v>
                </c:pt>
                <c:pt idx="32">
                  <c:v>39721</c:v>
                </c:pt>
                <c:pt idx="33">
                  <c:v>39752</c:v>
                </c:pt>
                <c:pt idx="34">
                  <c:v>39782</c:v>
                </c:pt>
                <c:pt idx="35">
                  <c:v>39813</c:v>
                </c:pt>
                <c:pt idx="36">
                  <c:v>39844</c:v>
                </c:pt>
                <c:pt idx="37">
                  <c:v>39872</c:v>
                </c:pt>
                <c:pt idx="38">
                  <c:v>39903</c:v>
                </c:pt>
                <c:pt idx="39">
                  <c:v>39933</c:v>
                </c:pt>
                <c:pt idx="40">
                  <c:v>39964</c:v>
                </c:pt>
                <c:pt idx="41">
                  <c:v>39994</c:v>
                </c:pt>
                <c:pt idx="42">
                  <c:v>40025</c:v>
                </c:pt>
                <c:pt idx="43">
                  <c:v>40056</c:v>
                </c:pt>
                <c:pt idx="44">
                  <c:v>40086</c:v>
                </c:pt>
                <c:pt idx="45">
                  <c:v>40117</c:v>
                </c:pt>
                <c:pt idx="46">
                  <c:v>40147</c:v>
                </c:pt>
                <c:pt idx="47">
                  <c:v>40178</c:v>
                </c:pt>
                <c:pt idx="48">
                  <c:v>40209</c:v>
                </c:pt>
                <c:pt idx="49">
                  <c:v>40237</c:v>
                </c:pt>
                <c:pt idx="50">
                  <c:v>40268</c:v>
                </c:pt>
                <c:pt idx="51">
                  <c:v>40298</c:v>
                </c:pt>
                <c:pt idx="52">
                  <c:v>40329</c:v>
                </c:pt>
                <c:pt idx="53">
                  <c:v>40359</c:v>
                </c:pt>
                <c:pt idx="54">
                  <c:v>40390</c:v>
                </c:pt>
                <c:pt idx="55">
                  <c:v>40421</c:v>
                </c:pt>
                <c:pt idx="56">
                  <c:v>40451</c:v>
                </c:pt>
                <c:pt idx="57">
                  <c:v>40482</c:v>
                </c:pt>
                <c:pt idx="58">
                  <c:v>40512</c:v>
                </c:pt>
                <c:pt idx="59">
                  <c:v>40543</c:v>
                </c:pt>
                <c:pt idx="60">
                  <c:v>40574</c:v>
                </c:pt>
                <c:pt idx="61">
                  <c:v>40602</c:v>
                </c:pt>
                <c:pt idx="62">
                  <c:v>40633</c:v>
                </c:pt>
                <c:pt idx="63">
                  <c:v>40663</c:v>
                </c:pt>
                <c:pt idx="64">
                  <c:v>40694</c:v>
                </c:pt>
                <c:pt idx="65">
                  <c:v>40724</c:v>
                </c:pt>
                <c:pt idx="66">
                  <c:v>40755</c:v>
                </c:pt>
                <c:pt idx="67">
                  <c:v>40786</c:v>
                </c:pt>
                <c:pt idx="68">
                  <c:v>40816</c:v>
                </c:pt>
                <c:pt idx="69">
                  <c:v>40847</c:v>
                </c:pt>
                <c:pt idx="70">
                  <c:v>40877</c:v>
                </c:pt>
                <c:pt idx="71">
                  <c:v>40908</c:v>
                </c:pt>
                <c:pt idx="72">
                  <c:v>40939</c:v>
                </c:pt>
                <c:pt idx="73">
                  <c:v>40968</c:v>
                </c:pt>
                <c:pt idx="74">
                  <c:v>40999</c:v>
                </c:pt>
                <c:pt idx="75">
                  <c:v>41029</c:v>
                </c:pt>
                <c:pt idx="76">
                  <c:v>41060</c:v>
                </c:pt>
                <c:pt idx="77">
                  <c:v>41090</c:v>
                </c:pt>
                <c:pt idx="78">
                  <c:v>41121</c:v>
                </c:pt>
                <c:pt idx="79">
                  <c:v>41152</c:v>
                </c:pt>
                <c:pt idx="80">
                  <c:v>41182</c:v>
                </c:pt>
                <c:pt idx="81">
                  <c:v>41213</c:v>
                </c:pt>
                <c:pt idx="82">
                  <c:v>41243</c:v>
                </c:pt>
                <c:pt idx="83">
                  <c:v>41274</c:v>
                </c:pt>
                <c:pt idx="84">
                  <c:v>41305</c:v>
                </c:pt>
                <c:pt idx="85">
                  <c:v>41333</c:v>
                </c:pt>
                <c:pt idx="86">
                  <c:v>41364</c:v>
                </c:pt>
                <c:pt idx="87">
                  <c:v>41394</c:v>
                </c:pt>
                <c:pt idx="88">
                  <c:v>41425</c:v>
                </c:pt>
                <c:pt idx="89">
                  <c:v>41455</c:v>
                </c:pt>
                <c:pt idx="90">
                  <c:v>41486</c:v>
                </c:pt>
                <c:pt idx="91">
                  <c:v>41517</c:v>
                </c:pt>
                <c:pt idx="92">
                  <c:v>41547</c:v>
                </c:pt>
                <c:pt idx="93">
                  <c:v>41578</c:v>
                </c:pt>
                <c:pt idx="94">
                  <c:v>41608</c:v>
                </c:pt>
                <c:pt idx="95">
                  <c:v>41639</c:v>
                </c:pt>
                <c:pt idx="96">
                  <c:v>41670</c:v>
                </c:pt>
                <c:pt idx="97">
                  <c:v>41698</c:v>
                </c:pt>
                <c:pt idx="98">
                  <c:v>41729</c:v>
                </c:pt>
                <c:pt idx="99">
                  <c:v>41759</c:v>
                </c:pt>
                <c:pt idx="100">
                  <c:v>41790</c:v>
                </c:pt>
                <c:pt idx="101">
                  <c:v>41820</c:v>
                </c:pt>
                <c:pt idx="102">
                  <c:v>41851</c:v>
                </c:pt>
                <c:pt idx="103">
                  <c:v>41882</c:v>
                </c:pt>
                <c:pt idx="104">
                  <c:v>41912</c:v>
                </c:pt>
                <c:pt idx="105">
                  <c:v>41943</c:v>
                </c:pt>
                <c:pt idx="106">
                  <c:v>41973</c:v>
                </c:pt>
                <c:pt idx="107">
                  <c:v>42004</c:v>
                </c:pt>
                <c:pt idx="108">
                  <c:v>42035</c:v>
                </c:pt>
                <c:pt idx="109">
                  <c:v>42063</c:v>
                </c:pt>
                <c:pt idx="110">
                  <c:v>42094</c:v>
                </c:pt>
                <c:pt idx="111">
                  <c:v>42124</c:v>
                </c:pt>
                <c:pt idx="112">
                  <c:v>42155</c:v>
                </c:pt>
                <c:pt idx="113">
                  <c:v>42185</c:v>
                </c:pt>
                <c:pt idx="114">
                  <c:v>42216</c:v>
                </c:pt>
                <c:pt idx="115">
                  <c:v>42247</c:v>
                </c:pt>
              </c:numCache>
            </c:numRef>
          </c:cat>
          <c:val>
            <c:numRef>
              <c:f>'P2.8 Remuneração'!$N$45:$DY$45</c:f>
              <c:numCache>
                <c:formatCode>_(* #,##0.00_);_(* \(#,##0.00\);_(* "-"??_);_(@_)</c:formatCode>
                <c:ptCount val="116"/>
                <c:pt idx="0">
                  <c:v>15.446282082421746</c:v>
                </c:pt>
                <c:pt idx="1">
                  <c:v>15.28569707873014</c:v>
                </c:pt>
                <c:pt idx="2">
                  <c:v>14.825462955029868</c:v>
                </c:pt>
                <c:pt idx="3">
                  <c:v>14.016631914001414</c:v>
                </c:pt>
                <c:pt idx="4">
                  <c:v>14.030410832453612</c:v>
                </c:pt>
                <c:pt idx="5">
                  <c:v>14.327155994528932</c:v>
                </c:pt>
                <c:pt idx="6">
                  <c:v>14.413409953283621</c:v>
                </c:pt>
                <c:pt idx="7">
                  <c:v>14.60180200056957</c:v>
                </c:pt>
                <c:pt idx="8">
                  <c:v>14.734980548258605</c:v>
                </c:pt>
                <c:pt idx="9">
                  <c:v>14.372228948957179</c:v>
                </c:pt>
                <c:pt idx="10">
                  <c:v>14.29660809493558</c:v>
                </c:pt>
                <c:pt idx="11">
                  <c:v>14.346644718653979</c:v>
                </c:pt>
                <c:pt idx="12">
                  <c:v>13.987889425032485</c:v>
                </c:pt>
                <c:pt idx="13">
                  <c:v>13.965984889388096</c:v>
                </c:pt>
                <c:pt idx="14">
                  <c:v>14.0180958155934</c:v>
                </c:pt>
                <c:pt idx="15">
                  <c:v>14.097646423626514</c:v>
                </c:pt>
                <c:pt idx="16">
                  <c:v>13.928607087003455</c:v>
                </c:pt>
                <c:pt idx="17">
                  <c:v>13.804211763094457</c:v>
                </c:pt>
                <c:pt idx="18">
                  <c:v>13.717839496481444</c:v>
                </c:pt>
                <c:pt idx="19">
                  <c:v>13.943618506790303</c:v>
                </c:pt>
                <c:pt idx="20">
                  <c:v>14.255921564912512</c:v>
                </c:pt>
                <c:pt idx="21">
                  <c:v>14.324722222222222</c:v>
                </c:pt>
                <c:pt idx="22">
                  <c:v>14.208333333333334</c:v>
                </c:pt>
                <c:pt idx="23">
                  <c:v>14.834444444444443</c:v>
                </c:pt>
                <c:pt idx="24">
                  <c:v>14.993333333333332</c:v>
                </c:pt>
                <c:pt idx="25">
                  <c:v>15.015555555555556</c:v>
                </c:pt>
                <c:pt idx="26">
                  <c:v>15.161111111111111</c:v>
                </c:pt>
                <c:pt idx="27">
                  <c:v>15.437222222222223</c:v>
                </c:pt>
                <c:pt idx="28">
                  <c:v>16.260833333333334</c:v>
                </c:pt>
                <c:pt idx="29">
                  <c:v>17.122222222222224</c:v>
                </c:pt>
                <c:pt idx="30">
                  <c:v>17.767500000000002</c:v>
                </c:pt>
                <c:pt idx="31">
                  <c:v>17.28</c:v>
                </c:pt>
                <c:pt idx="32">
                  <c:v>16.823611111111109</c:v>
                </c:pt>
                <c:pt idx="33">
                  <c:v>16.888611111111114</c:v>
                </c:pt>
                <c:pt idx="34">
                  <c:v>16.818055555555556</c:v>
                </c:pt>
                <c:pt idx="35">
                  <c:v>15.895555555555555</c:v>
                </c:pt>
                <c:pt idx="36">
                  <c:v>15.381666666666666</c:v>
                </c:pt>
                <c:pt idx="37">
                  <c:v>15.351666666666667</c:v>
                </c:pt>
                <c:pt idx="38">
                  <c:v>14.702500000000001</c:v>
                </c:pt>
                <c:pt idx="39">
                  <c:v>14.357777777777779</c:v>
                </c:pt>
                <c:pt idx="40">
                  <c:v>13.474722222222224</c:v>
                </c:pt>
                <c:pt idx="41">
                  <c:v>12.401666666666664</c:v>
                </c:pt>
                <c:pt idx="42">
                  <c:v>11.411944444444444</c:v>
                </c:pt>
                <c:pt idx="43">
                  <c:v>11.220833333333333</c:v>
                </c:pt>
                <c:pt idx="44">
                  <c:v>11.192777777777779</c:v>
                </c:pt>
                <c:pt idx="45">
                  <c:v>10.664444444444444</c:v>
                </c:pt>
                <c:pt idx="46">
                  <c:v>10.419444444444444</c:v>
                </c:pt>
                <c:pt idx="47">
                  <c:v>10.251944444444444</c:v>
                </c:pt>
                <c:pt idx="48">
                  <c:v>10.631111111111112</c:v>
                </c:pt>
                <c:pt idx="49">
                  <c:v>11.0375</c:v>
                </c:pt>
                <c:pt idx="50">
                  <c:v>11.620833333333332</c:v>
                </c:pt>
                <c:pt idx="51">
                  <c:v>11.93861111111111</c:v>
                </c:pt>
                <c:pt idx="52">
                  <c:v>12.366944444444444</c:v>
                </c:pt>
                <c:pt idx="53">
                  <c:v>12.596666666666669</c:v>
                </c:pt>
                <c:pt idx="54">
                  <c:v>12.743333333333334</c:v>
                </c:pt>
                <c:pt idx="55">
                  <c:v>13.158611111111112</c:v>
                </c:pt>
                <c:pt idx="56">
                  <c:v>13.569722222222225</c:v>
                </c:pt>
                <c:pt idx="57">
                  <c:v>14.198055555555555</c:v>
                </c:pt>
                <c:pt idx="58">
                  <c:v>14.972499999999998</c:v>
                </c:pt>
                <c:pt idx="59">
                  <c:v>15.424999999999997</c:v>
                </c:pt>
                <c:pt idx="60">
                  <c:v>15.539166666666665</c:v>
                </c:pt>
                <c:pt idx="61">
                  <c:v>15.428826459275983</c:v>
                </c:pt>
                <c:pt idx="62">
                  <c:v>15.523090464422799</c:v>
                </c:pt>
                <c:pt idx="63">
                  <c:v>15.571603707459616</c:v>
                </c:pt>
                <c:pt idx="64">
                  <c:v>15.329103707459611</c:v>
                </c:pt>
                <c:pt idx="65">
                  <c:v>15.037159263015168</c:v>
                </c:pt>
                <c:pt idx="66">
                  <c:v>15.034103707459613</c:v>
                </c:pt>
                <c:pt idx="67">
                  <c:v>15.048548151904058</c:v>
                </c:pt>
                <c:pt idx="68">
                  <c:v>14.901325929681834</c:v>
                </c:pt>
                <c:pt idx="69">
                  <c:v>14.594103707459615</c:v>
                </c:pt>
                <c:pt idx="70">
                  <c:v>14.073825929681837</c:v>
                </c:pt>
                <c:pt idx="71">
                  <c:v>13.756325929681834</c:v>
                </c:pt>
                <c:pt idx="72">
                  <c:v>13.416048151904057</c:v>
                </c:pt>
                <c:pt idx="73">
                  <c:v>12.83999947040585</c:v>
                </c:pt>
                <c:pt idx="74">
                  <c:v>12.517402131925705</c:v>
                </c:pt>
                <c:pt idx="75">
                  <c:v>12.445555555555556</c:v>
                </c:pt>
                <c:pt idx="76">
                  <c:v>12.578611111111114</c:v>
                </c:pt>
                <c:pt idx="77">
                  <c:v>12.817777777777778</c:v>
                </c:pt>
                <c:pt idx="78">
                  <c:v>13.26888888888889</c:v>
                </c:pt>
                <c:pt idx="79">
                  <c:v>13.505277777777778</c:v>
                </c:pt>
                <c:pt idx="80">
                  <c:v>13.534444444444446</c:v>
                </c:pt>
                <c:pt idx="81">
                  <c:v>13.228055555555557</c:v>
                </c:pt>
                <c:pt idx="82">
                  <c:v>12.907777777777776</c:v>
                </c:pt>
                <c:pt idx="83">
                  <c:v>13.1975</c:v>
                </c:pt>
                <c:pt idx="84">
                  <c:v>13.201111111111111</c:v>
                </c:pt>
                <c:pt idx="85">
                  <c:v>13.33611111111111</c:v>
                </c:pt>
                <c:pt idx="86">
                  <c:v>13.266944444444446</c:v>
                </c:pt>
                <c:pt idx="87">
                  <c:v>12.902777777777777</c:v>
                </c:pt>
                <c:pt idx="88">
                  <c:v>12.460555555555556</c:v>
                </c:pt>
                <c:pt idx="89">
                  <c:v>12.498333333333333</c:v>
                </c:pt>
                <c:pt idx="90">
                  <c:v>12.019722222222223</c:v>
                </c:pt>
                <c:pt idx="91">
                  <c:v>11.466944444444444</c:v>
                </c:pt>
                <c:pt idx="92">
                  <c:v>11.584166666666667</c:v>
                </c:pt>
                <c:pt idx="93">
                  <c:v>11.871997733185962</c:v>
                </c:pt>
                <c:pt idx="94">
                  <c:v>12.030375788912531</c:v>
                </c:pt>
                <c:pt idx="95">
                  <c:v>12.055887351285911</c:v>
                </c:pt>
                <c:pt idx="96">
                  <c:v>12.140974930566912</c:v>
                </c:pt>
                <c:pt idx="97">
                  <c:v>12.185531759192566</c:v>
                </c:pt>
                <c:pt idx="98">
                  <c:v>13.082659369198472</c:v>
                </c:pt>
                <c:pt idx="99">
                  <c:v>13.564959208562158</c:v>
                </c:pt>
                <c:pt idx="100">
                  <c:v>13.644378995241652</c:v>
                </c:pt>
                <c:pt idx="101">
                  <c:v>13.198590234064094</c:v>
                </c:pt>
                <c:pt idx="102">
                  <c:v>13.001745608813772</c:v>
                </c:pt>
                <c:pt idx="103">
                  <c:v>12.927846411257418</c:v>
                </c:pt>
                <c:pt idx="104">
                  <c:v>12.499462289861931</c:v>
                </c:pt>
                <c:pt idx="105">
                  <c:v>12.346665689414209</c:v>
                </c:pt>
                <c:pt idx="106">
                  <c:v>12.647997195441235</c:v>
                </c:pt>
                <c:pt idx="107">
                  <c:v>12.64593608617894</c:v>
                </c:pt>
                <c:pt idx="108">
                  <c:v>12.956872377744672</c:v>
                </c:pt>
                <c:pt idx="109">
                  <c:v>13.262827286306702</c:v>
                </c:pt>
                <c:pt idx="110">
                  <c:v>13.060553190295098</c:v>
                </c:pt>
                <c:pt idx="111">
                  <c:v>13.352737764356149</c:v>
                </c:pt>
                <c:pt idx="112">
                  <c:v>13.706687547202796</c:v>
                </c:pt>
                <c:pt idx="113">
                  <c:v>14.427385714532766</c:v>
                </c:pt>
                <c:pt idx="114">
                  <c:v>15.115980651433963</c:v>
                </c:pt>
                <c:pt idx="115">
                  <c:v>15.4900696651994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96864"/>
        <c:axId val="950997256"/>
      </c:lineChart>
      <c:dateAx>
        <c:axId val="950996864"/>
        <c:scaling>
          <c:orientation val="minMax"/>
        </c:scaling>
        <c:delete val="0"/>
        <c:axPos val="b"/>
        <c:numFmt formatCode="[$-416]mmm\-yy;@" sourceLinked="0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7256"/>
        <c:crosses val="autoZero"/>
        <c:auto val="1"/>
        <c:lblOffset val="100"/>
        <c:baseTimeUnit val="months"/>
        <c:majorUnit val="12"/>
        <c:majorTimeUnit val="months"/>
      </c:dateAx>
      <c:valAx>
        <c:axId val="950997256"/>
        <c:scaling>
          <c:orientation val="minMax"/>
          <c:min val="5"/>
        </c:scaling>
        <c:delete val="0"/>
        <c:axPos val="l"/>
        <c:majorGridlines>
          <c:spPr>
            <a:ln w="381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6864"/>
        <c:crosses val="autoZero"/>
        <c:crossBetween val="between"/>
        <c:majorUnit val="5"/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2403377825354E-2"/>
          <c:y val="0.13450406289843159"/>
          <c:w val="0.88246708505802351"/>
          <c:h val="0.63203453284663524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'P2.9 - BC - Dívida Líquida'!$A$2:$A$166</c:f>
              <c:numCache>
                <c:formatCode>[$-416]mmm\-yy;@</c:formatCode>
                <c:ptCount val="165"/>
                <c:pt idx="0">
                  <c:v>37226</c:v>
                </c:pt>
                <c:pt idx="1">
                  <c:v>37257</c:v>
                </c:pt>
                <c:pt idx="2">
                  <c:v>37288</c:v>
                </c:pt>
                <c:pt idx="3">
                  <c:v>37316</c:v>
                </c:pt>
                <c:pt idx="4">
                  <c:v>37347</c:v>
                </c:pt>
                <c:pt idx="5">
                  <c:v>37377</c:v>
                </c:pt>
                <c:pt idx="6">
                  <c:v>37408</c:v>
                </c:pt>
                <c:pt idx="7">
                  <c:v>37438</c:v>
                </c:pt>
                <c:pt idx="8">
                  <c:v>37469</c:v>
                </c:pt>
                <c:pt idx="9">
                  <c:v>37500</c:v>
                </c:pt>
                <c:pt idx="10">
                  <c:v>37530</c:v>
                </c:pt>
                <c:pt idx="11">
                  <c:v>37561</c:v>
                </c:pt>
                <c:pt idx="12">
                  <c:v>37591</c:v>
                </c:pt>
                <c:pt idx="13">
                  <c:v>37622</c:v>
                </c:pt>
                <c:pt idx="14">
                  <c:v>37653</c:v>
                </c:pt>
                <c:pt idx="15">
                  <c:v>37681</c:v>
                </c:pt>
                <c:pt idx="16">
                  <c:v>37712</c:v>
                </c:pt>
                <c:pt idx="17">
                  <c:v>37742</c:v>
                </c:pt>
                <c:pt idx="18">
                  <c:v>37773</c:v>
                </c:pt>
                <c:pt idx="19">
                  <c:v>37803</c:v>
                </c:pt>
                <c:pt idx="20">
                  <c:v>37834</c:v>
                </c:pt>
                <c:pt idx="21">
                  <c:v>37865</c:v>
                </c:pt>
                <c:pt idx="22">
                  <c:v>37895</c:v>
                </c:pt>
                <c:pt idx="23">
                  <c:v>37926</c:v>
                </c:pt>
                <c:pt idx="24">
                  <c:v>37956</c:v>
                </c:pt>
                <c:pt idx="25">
                  <c:v>37987</c:v>
                </c:pt>
                <c:pt idx="26">
                  <c:v>38018</c:v>
                </c:pt>
                <c:pt idx="27">
                  <c:v>38047</c:v>
                </c:pt>
                <c:pt idx="28">
                  <c:v>38078</c:v>
                </c:pt>
                <c:pt idx="29">
                  <c:v>38108</c:v>
                </c:pt>
                <c:pt idx="30">
                  <c:v>38139</c:v>
                </c:pt>
                <c:pt idx="31">
                  <c:v>38169</c:v>
                </c:pt>
                <c:pt idx="32">
                  <c:v>38200</c:v>
                </c:pt>
                <c:pt idx="33">
                  <c:v>38231</c:v>
                </c:pt>
                <c:pt idx="34">
                  <c:v>38261</c:v>
                </c:pt>
                <c:pt idx="35">
                  <c:v>38292</c:v>
                </c:pt>
                <c:pt idx="36">
                  <c:v>38322</c:v>
                </c:pt>
                <c:pt idx="37">
                  <c:v>38353</c:v>
                </c:pt>
                <c:pt idx="38">
                  <c:v>38384</c:v>
                </c:pt>
                <c:pt idx="39">
                  <c:v>38412</c:v>
                </c:pt>
                <c:pt idx="40">
                  <c:v>38443</c:v>
                </c:pt>
                <c:pt idx="41">
                  <c:v>38473</c:v>
                </c:pt>
                <c:pt idx="42">
                  <c:v>38504</c:v>
                </c:pt>
                <c:pt idx="43">
                  <c:v>38534</c:v>
                </c:pt>
                <c:pt idx="44">
                  <c:v>38565</c:v>
                </c:pt>
                <c:pt idx="45">
                  <c:v>38596</c:v>
                </c:pt>
                <c:pt idx="46">
                  <c:v>38626</c:v>
                </c:pt>
                <c:pt idx="47">
                  <c:v>38657</c:v>
                </c:pt>
                <c:pt idx="48">
                  <c:v>38687</c:v>
                </c:pt>
                <c:pt idx="49">
                  <c:v>38718</c:v>
                </c:pt>
                <c:pt idx="50">
                  <c:v>38749</c:v>
                </c:pt>
                <c:pt idx="51">
                  <c:v>38777</c:v>
                </c:pt>
                <c:pt idx="52">
                  <c:v>38808</c:v>
                </c:pt>
                <c:pt idx="53">
                  <c:v>38838</c:v>
                </c:pt>
                <c:pt idx="54">
                  <c:v>38869</c:v>
                </c:pt>
                <c:pt idx="55">
                  <c:v>38899</c:v>
                </c:pt>
                <c:pt idx="56">
                  <c:v>38930</c:v>
                </c:pt>
                <c:pt idx="57">
                  <c:v>38961</c:v>
                </c:pt>
                <c:pt idx="58">
                  <c:v>38991</c:v>
                </c:pt>
                <c:pt idx="59">
                  <c:v>39022</c:v>
                </c:pt>
                <c:pt idx="60">
                  <c:v>39052</c:v>
                </c:pt>
                <c:pt idx="61">
                  <c:v>39083</c:v>
                </c:pt>
                <c:pt idx="62">
                  <c:v>39114</c:v>
                </c:pt>
                <c:pt idx="63">
                  <c:v>39142</c:v>
                </c:pt>
                <c:pt idx="64">
                  <c:v>39173</c:v>
                </c:pt>
                <c:pt idx="65">
                  <c:v>39203</c:v>
                </c:pt>
                <c:pt idx="66">
                  <c:v>39234</c:v>
                </c:pt>
                <c:pt idx="67">
                  <c:v>39264</c:v>
                </c:pt>
                <c:pt idx="68">
                  <c:v>39295</c:v>
                </c:pt>
                <c:pt idx="69">
                  <c:v>39326</c:v>
                </c:pt>
                <c:pt idx="70">
                  <c:v>39356</c:v>
                </c:pt>
                <c:pt idx="71">
                  <c:v>39387</c:v>
                </c:pt>
                <c:pt idx="72">
                  <c:v>39417</c:v>
                </c:pt>
                <c:pt idx="73">
                  <c:v>39448</c:v>
                </c:pt>
                <c:pt idx="74">
                  <c:v>39479</c:v>
                </c:pt>
                <c:pt idx="75">
                  <c:v>39508</c:v>
                </c:pt>
                <c:pt idx="76">
                  <c:v>39539</c:v>
                </c:pt>
                <c:pt idx="77">
                  <c:v>39569</c:v>
                </c:pt>
                <c:pt idx="78">
                  <c:v>39600</c:v>
                </c:pt>
                <c:pt idx="79">
                  <c:v>39630</c:v>
                </c:pt>
                <c:pt idx="80">
                  <c:v>39661</c:v>
                </c:pt>
                <c:pt idx="81">
                  <c:v>39692</c:v>
                </c:pt>
                <c:pt idx="82">
                  <c:v>39722</c:v>
                </c:pt>
                <c:pt idx="83">
                  <c:v>39753</c:v>
                </c:pt>
                <c:pt idx="84">
                  <c:v>39783</c:v>
                </c:pt>
                <c:pt idx="85">
                  <c:v>39814</c:v>
                </c:pt>
                <c:pt idx="86">
                  <c:v>39845</c:v>
                </c:pt>
                <c:pt idx="87">
                  <c:v>39873</c:v>
                </c:pt>
                <c:pt idx="88">
                  <c:v>39904</c:v>
                </c:pt>
                <c:pt idx="89">
                  <c:v>39934</c:v>
                </c:pt>
                <c:pt idx="90">
                  <c:v>39965</c:v>
                </c:pt>
                <c:pt idx="91">
                  <c:v>39995</c:v>
                </c:pt>
                <c:pt idx="92">
                  <c:v>40026</c:v>
                </c:pt>
                <c:pt idx="93">
                  <c:v>40057</c:v>
                </c:pt>
                <c:pt idx="94">
                  <c:v>40087</c:v>
                </c:pt>
                <c:pt idx="95">
                  <c:v>40118</c:v>
                </c:pt>
                <c:pt idx="96">
                  <c:v>40148</c:v>
                </c:pt>
                <c:pt idx="97">
                  <c:v>40179</c:v>
                </c:pt>
                <c:pt idx="98">
                  <c:v>40210</c:v>
                </c:pt>
                <c:pt idx="99">
                  <c:v>40238</c:v>
                </c:pt>
                <c:pt idx="100">
                  <c:v>40269</c:v>
                </c:pt>
                <c:pt idx="101">
                  <c:v>40299</c:v>
                </c:pt>
                <c:pt idx="102">
                  <c:v>40330</c:v>
                </c:pt>
                <c:pt idx="103">
                  <c:v>40360</c:v>
                </c:pt>
                <c:pt idx="104">
                  <c:v>40391</c:v>
                </c:pt>
                <c:pt idx="105">
                  <c:v>40422</c:v>
                </c:pt>
                <c:pt idx="106">
                  <c:v>40452</c:v>
                </c:pt>
                <c:pt idx="107">
                  <c:v>40483</c:v>
                </c:pt>
                <c:pt idx="108">
                  <c:v>40513</c:v>
                </c:pt>
                <c:pt idx="109">
                  <c:v>40544</c:v>
                </c:pt>
                <c:pt idx="110">
                  <c:v>40575</c:v>
                </c:pt>
                <c:pt idx="111">
                  <c:v>40603</c:v>
                </c:pt>
                <c:pt idx="112">
                  <c:v>40634</c:v>
                </c:pt>
                <c:pt idx="113">
                  <c:v>40664</c:v>
                </c:pt>
                <c:pt idx="114">
                  <c:v>40695</c:v>
                </c:pt>
                <c:pt idx="115">
                  <c:v>40725</c:v>
                </c:pt>
                <c:pt idx="116">
                  <c:v>40756</c:v>
                </c:pt>
                <c:pt idx="117">
                  <c:v>40787</c:v>
                </c:pt>
                <c:pt idx="118">
                  <c:v>40817</c:v>
                </c:pt>
                <c:pt idx="119">
                  <c:v>40848</c:v>
                </c:pt>
                <c:pt idx="120">
                  <c:v>40878</c:v>
                </c:pt>
                <c:pt idx="121">
                  <c:v>40909</c:v>
                </c:pt>
                <c:pt idx="122">
                  <c:v>40940</c:v>
                </c:pt>
                <c:pt idx="123">
                  <c:v>40969</c:v>
                </c:pt>
                <c:pt idx="124">
                  <c:v>41000</c:v>
                </c:pt>
                <c:pt idx="125">
                  <c:v>41030</c:v>
                </c:pt>
                <c:pt idx="126">
                  <c:v>41061</c:v>
                </c:pt>
                <c:pt idx="127">
                  <c:v>41091</c:v>
                </c:pt>
                <c:pt idx="128">
                  <c:v>41122</c:v>
                </c:pt>
                <c:pt idx="129">
                  <c:v>41153</c:v>
                </c:pt>
                <c:pt idx="130">
                  <c:v>41183</c:v>
                </c:pt>
                <c:pt idx="131">
                  <c:v>41214</c:v>
                </c:pt>
                <c:pt idx="132">
                  <c:v>41244</c:v>
                </c:pt>
                <c:pt idx="133">
                  <c:v>41275</c:v>
                </c:pt>
                <c:pt idx="134">
                  <c:v>41306</c:v>
                </c:pt>
                <c:pt idx="135">
                  <c:v>41334</c:v>
                </c:pt>
                <c:pt idx="136">
                  <c:v>41365</c:v>
                </c:pt>
                <c:pt idx="137">
                  <c:v>41395</c:v>
                </c:pt>
                <c:pt idx="138">
                  <c:v>41426</c:v>
                </c:pt>
                <c:pt idx="139">
                  <c:v>41456</c:v>
                </c:pt>
                <c:pt idx="140">
                  <c:v>41487</c:v>
                </c:pt>
                <c:pt idx="141">
                  <c:v>41518</c:v>
                </c:pt>
                <c:pt idx="142">
                  <c:v>41548</c:v>
                </c:pt>
                <c:pt idx="143">
                  <c:v>41579</c:v>
                </c:pt>
                <c:pt idx="144">
                  <c:v>41609</c:v>
                </c:pt>
                <c:pt idx="145">
                  <c:v>41640</c:v>
                </c:pt>
                <c:pt idx="146">
                  <c:v>41671</c:v>
                </c:pt>
                <c:pt idx="147">
                  <c:v>41699</c:v>
                </c:pt>
                <c:pt idx="148">
                  <c:v>41730</c:v>
                </c:pt>
                <c:pt idx="149">
                  <c:v>41760</c:v>
                </c:pt>
                <c:pt idx="150">
                  <c:v>41791</c:v>
                </c:pt>
                <c:pt idx="151">
                  <c:v>41821</c:v>
                </c:pt>
                <c:pt idx="152">
                  <c:v>41852</c:v>
                </c:pt>
                <c:pt idx="153">
                  <c:v>41883</c:v>
                </c:pt>
                <c:pt idx="154">
                  <c:v>41913</c:v>
                </c:pt>
                <c:pt idx="155">
                  <c:v>41944</c:v>
                </c:pt>
                <c:pt idx="156">
                  <c:v>41974</c:v>
                </c:pt>
                <c:pt idx="157">
                  <c:v>42005</c:v>
                </c:pt>
                <c:pt idx="158">
                  <c:v>42036</c:v>
                </c:pt>
                <c:pt idx="159">
                  <c:v>42064</c:v>
                </c:pt>
                <c:pt idx="160">
                  <c:v>42095</c:v>
                </c:pt>
                <c:pt idx="161">
                  <c:v>42125</c:v>
                </c:pt>
                <c:pt idx="162">
                  <c:v>42156</c:v>
                </c:pt>
                <c:pt idx="163">
                  <c:v>42186</c:v>
                </c:pt>
                <c:pt idx="164">
                  <c:v>42217</c:v>
                </c:pt>
              </c:numCache>
            </c:numRef>
          </c:cat>
          <c:val>
            <c:numRef>
              <c:f>'P2.9 - BC - Dívida Líquida'!$B$2:$B$166</c:f>
              <c:numCache>
                <c:formatCode>General</c:formatCode>
                <c:ptCount val="165"/>
                <c:pt idx="0">
                  <c:v>49.28</c:v>
                </c:pt>
                <c:pt idx="1">
                  <c:v>50.34</c:v>
                </c:pt>
                <c:pt idx="2">
                  <c:v>49.6</c:v>
                </c:pt>
                <c:pt idx="3">
                  <c:v>48.97</c:v>
                </c:pt>
                <c:pt idx="4">
                  <c:v>49.04</c:v>
                </c:pt>
                <c:pt idx="5">
                  <c:v>50.26</c:v>
                </c:pt>
                <c:pt idx="6">
                  <c:v>52.44</c:v>
                </c:pt>
                <c:pt idx="7">
                  <c:v>57.22</c:v>
                </c:pt>
                <c:pt idx="8">
                  <c:v>53.27</c:v>
                </c:pt>
                <c:pt idx="9">
                  <c:v>59.71</c:v>
                </c:pt>
                <c:pt idx="10">
                  <c:v>57.53</c:v>
                </c:pt>
                <c:pt idx="11">
                  <c:v>57.77</c:v>
                </c:pt>
                <c:pt idx="12">
                  <c:v>57.65</c:v>
                </c:pt>
                <c:pt idx="13">
                  <c:v>58.3</c:v>
                </c:pt>
                <c:pt idx="14">
                  <c:v>58.48</c:v>
                </c:pt>
                <c:pt idx="15">
                  <c:v>56.91</c:v>
                </c:pt>
                <c:pt idx="16">
                  <c:v>53.27</c:v>
                </c:pt>
                <c:pt idx="17">
                  <c:v>53.9</c:v>
                </c:pt>
                <c:pt idx="18">
                  <c:v>53.49</c:v>
                </c:pt>
                <c:pt idx="19">
                  <c:v>54.31</c:v>
                </c:pt>
                <c:pt idx="20">
                  <c:v>54.47</c:v>
                </c:pt>
                <c:pt idx="21">
                  <c:v>52.32</c:v>
                </c:pt>
                <c:pt idx="22">
                  <c:v>51.41</c:v>
                </c:pt>
                <c:pt idx="23">
                  <c:v>51.9</c:v>
                </c:pt>
                <c:pt idx="24">
                  <c:v>52.4</c:v>
                </c:pt>
                <c:pt idx="25">
                  <c:v>52.8</c:v>
                </c:pt>
                <c:pt idx="26">
                  <c:v>52.07</c:v>
                </c:pt>
                <c:pt idx="27">
                  <c:v>51.7</c:v>
                </c:pt>
                <c:pt idx="28">
                  <c:v>51.51</c:v>
                </c:pt>
                <c:pt idx="29">
                  <c:v>52.23</c:v>
                </c:pt>
                <c:pt idx="30">
                  <c:v>51.74</c:v>
                </c:pt>
                <c:pt idx="31">
                  <c:v>50.94</c:v>
                </c:pt>
                <c:pt idx="32">
                  <c:v>50.32</c:v>
                </c:pt>
                <c:pt idx="33">
                  <c:v>49.72</c:v>
                </c:pt>
                <c:pt idx="34">
                  <c:v>49.68</c:v>
                </c:pt>
                <c:pt idx="35">
                  <c:v>48.88</c:v>
                </c:pt>
                <c:pt idx="36">
                  <c:v>49.07</c:v>
                </c:pt>
                <c:pt idx="37">
                  <c:v>48.47</c:v>
                </c:pt>
                <c:pt idx="38">
                  <c:v>48.18</c:v>
                </c:pt>
                <c:pt idx="39">
                  <c:v>48.2</c:v>
                </c:pt>
                <c:pt idx="40">
                  <c:v>47.05</c:v>
                </c:pt>
                <c:pt idx="41">
                  <c:v>46.43</c:v>
                </c:pt>
                <c:pt idx="42">
                  <c:v>46.45</c:v>
                </c:pt>
                <c:pt idx="43">
                  <c:v>46.63</c:v>
                </c:pt>
                <c:pt idx="44">
                  <c:v>46.51</c:v>
                </c:pt>
                <c:pt idx="45">
                  <c:v>45.93</c:v>
                </c:pt>
                <c:pt idx="46">
                  <c:v>45.83</c:v>
                </c:pt>
                <c:pt idx="47">
                  <c:v>45.69</c:v>
                </c:pt>
                <c:pt idx="48">
                  <c:v>46.52</c:v>
                </c:pt>
                <c:pt idx="49">
                  <c:v>46.62</c:v>
                </c:pt>
                <c:pt idx="50">
                  <c:v>46.3</c:v>
                </c:pt>
                <c:pt idx="51">
                  <c:v>46.36</c:v>
                </c:pt>
                <c:pt idx="52">
                  <c:v>45.63</c:v>
                </c:pt>
                <c:pt idx="53">
                  <c:v>46.25</c:v>
                </c:pt>
                <c:pt idx="54">
                  <c:v>45.68</c:v>
                </c:pt>
                <c:pt idx="55">
                  <c:v>45.54</c:v>
                </c:pt>
                <c:pt idx="56">
                  <c:v>45.3</c:v>
                </c:pt>
                <c:pt idx="57">
                  <c:v>45.42</c:v>
                </c:pt>
                <c:pt idx="58">
                  <c:v>44.95</c:v>
                </c:pt>
                <c:pt idx="59">
                  <c:v>45.01</c:v>
                </c:pt>
                <c:pt idx="60">
                  <c:v>45.28</c:v>
                </c:pt>
                <c:pt idx="61">
                  <c:v>45.28</c:v>
                </c:pt>
                <c:pt idx="62">
                  <c:v>45.2</c:v>
                </c:pt>
                <c:pt idx="63">
                  <c:v>44.77</c:v>
                </c:pt>
                <c:pt idx="64">
                  <c:v>43.99</c:v>
                </c:pt>
                <c:pt idx="65">
                  <c:v>43.45</c:v>
                </c:pt>
                <c:pt idx="66">
                  <c:v>43.05</c:v>
                </c:pt>
                <c:pt idx="67">
                  <c:v>42.72</c:v>
                </c:pt>
                <c:pt idx="68">
                  <c:v>42.81</c:v>
                </c:pt>
                <c:pt idx="69">
                  <c:v>42.53</c:v>
                </c:pt>
                <c:pt idx="70">
                  <c:v>43.1</c:v>
                </c:pt>
                <c:pt idx="71">
                  <c:v>43.06</c:v>
                </c:pt>
                <c:pt idx="72">
                  <c:v>43.47</c:v>
                </c:pt>
                <c:pt idx="73">
                  <c:v>42.75</c:v>
                </c:pt>
                <c:pt idx="74">
                  <c:v>42.8</c:v>
                </c:pt>
                <c:pt idx="75">
                  <c:v>42.02</c:v>
                </c:pt>
                <c:pt idx="76">
                  <c:v>41.92</c:v>
                </c:pt>
                <c:pt idx="77">
                  <c:v>42.13</c:v>
                </c:pt>
                <c:pt idx="78">
                  <c:v>42.99</c:v>
                </c:pt>
                <c:pt idx="79">
                  <c:v>42.78</c:v>
                </c:pt>
                <c:pt idx="80">
                  <c:v>42.09</c:v>
                </c:pt>
                <c:pt idx="81">
                  <c:v>40.090000000000003</c:v>
                </c:pt>
                <c:pt idx="82">
                  <c:v>38.25</c:v>
                </c:pt>
                <c:pt idx="83">
                  <c:v>37.19</c:v>
                </c:pt>
                <c:pt idx="84">
                  <c:v>37.82</c:v>
                </c:pt>
                <c:pt idx="85">
                  <c:v>38.229999999999997</c:v>
                </c:pt>
                <c:pt idx="86">
                  <c:v>38.28</c:v>
                </c:pt>
                <c:pt idx="87">
                  <c:v>37.979999999999997</c:v>
                </c:pt>
                <c:pt idx="88">
                  <c:v>38.51</c:v>
                </c:pt>
                <c:pt idx="89">
                  <c:v>39.54</c:v>
                </c:pt>
                <c:pt idx="90">
                  <c:v>39.94</c:v>
                </c:pt>
                <c:pt idx="91">
                  <c:v>41.03</c:v>
                </c:pt>
                <c:pt idx="92">
                  <c:v>41.02</c:v>
                </c:pt>
                <c:pt idx="93">
                  <c:v>41.95</c:v>
                </c:pt>
                <c:pt idx="94">
                  <c:v>41.88</c:v>
                </c:pt>
                <c:pt idx="95">
                  <c:v>41.43</c:v>
                </c:pt>
                <c:pt idx="96">
                  <c:v>41.41</c:v>
                </c:pt>
                <c:pt idx="97">
                  <c:v>40.24</c:v>
                </c:pt>
                <c:pt idx="98">
                  <c:v>40.5</c:v>
                </c:pt>
                <c:pt idx="99">
                  <c:v>40.47</c:v>
                </c:pt>
                <c:pt idx="100">
                  <c:v>40.07</c:v>
                </c:pt>
                <c:pt idx="101">
                  <c:v>39.619999999999997</c:v>
                </c:pt>
                <c:pt idx="102">
                  <c:v>39.56</c:v>
                </c:pt>
                <c:pt idx="103">
                  <c:v>39.67</c:v>
                </c:pt>
                <c:pt idx="104">
                  <c:v>39.47</c:v>
                </c:pt>
                <c:pt idx="105">
                  <c:v>38.659999999999997</c:v>
                </c:pt>
                <c:pt idx="106">
                  <c:v>38.33</c:v>
                </c:pt>
                <c:pt idx="107">
                  <c:v>38.21</c:v>
                </c:pt>
                <c:pt idx="108">
                  <c:v>38.47</c:v>
                </c:pt>
                <c:pt idx="109">
                  <c:v>38.04</c:v>
                </c:pt>
                <c:pt idx="110">
                  <c:v>38.03</c:v>
                </c:pt>
                <c:pt idx="111">
                  <c:v>37.979999999999997</c:v>
                </c:pt>
                <c:pt idx="112">
                  <c:v>37.9</c:v>
                </c:pt>
                <c:pt idx="113">
                  <c:v>37.799999999999997</c:v>
                </c:pt>
                <c:pt idx="114">
                  <c:v>37.659999999999997</c:v>
                </c:pt>
                <c:pt idx="115">
                  <c:v>37.409999999999997</c:v>
                </c:pt>
                <c:pt idx="116">
                  <c:v>36.9</c:v>
                </c:pt>
                <c:pt idx="117">
                  <c:v>35.090000000000003</c:v>
                </c:pt>
                <c:pt idx="118">
                  <c:v>36.119999999999997</c:v>
                </c:pt>
                <c:pt idx="119">
                  <c:v>35.35</c:v>
                </c:pt>
                <c:pt idx="120">
                  <c:v>35.11</c:v>
                </c:pt>
                <c:pt idx="121">
                  <c:v>35.69</c:v>
                </c:pt>
                <c:pt idx="122">
                  <c:v>35.89</c:v>
                </c:pt>
                <c:pt idx="123">
                  <c:v>34.85</c:v>
                </c:pt>
                <c:pt idx="124">
                  <c:v>34.14</c:v>
                </c:pt>
                <c:pt idx="125">
                  <c:v>33.549999999999997</c:v>
                </c:pt>
                <c:pt idx="126">
                  <c:v>33.75</c:v>
                </c:pt>
                <c:pt idx="127">
                  <c:v>33.57</c:v>
                </c:pt>
                <c:pt idx="128">
                  <c:v>33.86</c:v>
                </c:pt>
                <c:pt idx="129">
                  <c:v>33.65</c:v>
                </c:pt>
                <c:pt idx="130">
                  <c:v>33.619999999999997</c:v>
                </c:pt>
                <c:pt idx="131">
                  <c:v>33.36</c:v>
                </c:pt>
                <c:pt idx="132">
                  <c:v>33.549999999999997</c:v>
                </c:pt>
                <c:pt idx="133">
                  <c:v>33.659999999999997</c:v>
                </c:pt>
                <c:pt idx="134">
                  <c:v>34.15</c:v>
                </c:pt>
                <c:pt idx="135">
                  <c:v>33.799999999999997</c:v>
                </c:pt>
                <c:pt idx="136">
                  <c:v>33.67</c:v>
                </c:pt>
                <c:pt idx="137">
                  <c:v>33.11</c:v>
                </c:pt>
                <c:pt idx="138">
                  <c:v>32.82</c:v>
                </c:pt>
                <c:pt idx="139">
                  <c:v>32.51</c:v>
                </c:pt>
                <c:pt idx="140">
                  <c:v>32.35</c:v>
                </c:pt>
                <c:pt idx="141">
                  <c:v>32.92</c:v>
                </c:pt>
                <c:pt idx="142">
                  <c:v>33.14</c:v>
                </c:pt>
                <c:pt idx="143">
                  <c:v>32.19</c:v>
                </c:pt>
                <c:pt idx="144">
                  <c:v>32.19</c:v>
                </c:pt>
                <c:pt idx="145">
                  <c:v>31.77</c:v>
                </c:pt>
                <c:pt idx="146">
                  <c:v>32.17</c:v>
                </c:pt>
                <c:pt idx="147">
                  <c:v>32.340000000000003</c:v>
                </c:pt>
                <c:pt idx="148">
                  <c:v>32.39</c:v>
                </c:pt>
                <c:pt idx="149">
                  <c:v>32.83</c:v>
                </c:pt>
                <c:pt idx="150">
                  <c:v>33.270000000000003</c:v>
                </c:pt>
                <c:pt idx="151">
                  <c:v>33.47</c:v>
                </c:pt>
                <c:pt idx="152">
                  <c:v>34.04</c:v>
                </c:pt>
                <c:pt idx="153">
                  <c:v>34.020000000000003</c:v>
                </c:pt>
                <c:pt idx="154">
                  <c:v>34.36</c:v>
                </c:pt>
                <c:pt idx="155">
                  <c:v>34.42</c:v>
                </c:pt>
                <c:pt idx="156">
                  <c:v>34.700000000000003</c:v>
                </c:pt>
                <c:pt idx="157">
                  <c:v>34.9</c:v>
                </c:pt>
                <c:pt idx="158">
                  <c:v>34.659999999999997</c:v>
                </c:pt>
                <c:pt idx="159">
                  <c:v>34.24</c:v>
                </c:pt>
                <c:pt idx="160">
                  <c:v>35.020000000000003</c:v>
                </c:pt>
                <c:pt idx="161">
                  <c:v>35.130000000000003</c:v>
                </c:pt>
                <c:pt idx="162">
                  <c:v>35.799999999999997</c:v>
                </c:pt>
                <c:pt idx="163">
                  <c:v>35.799999999999997</c:v>
                </c:pt>
                <c:pt idx="164">
                  <c:v>35.479999999999997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98040"/>
        <c:axId val="950998432"/>
      </c:lineChart>
      <c:dateAx>
        <c:axId val="950998040"/>
        <c:scaling>
          <c:orientation val="minMax"/>
        </c:scaling>
        <c:delete val="0"/>
        <c:axPos val="b"/>
        <c:numFmt formatCode="[$-416]mmm\-yy;@" sourceLinked="1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8432"/>
        <c:crosses val="autoZero"/>
        <c:auto val="0"/>
        <c:lblOffset val="100"/>
        <c:baseTimeUnit val="months"/>
        <c:majorUnit val="12"/>
        <c:majorTimeUnit val="months"/>
        <c:minorUnit val="6"/>
      </c:dateAx>
      <c:valAx>
        <c:axId val="950998432"/>
        <c:scaling>
          <c:orientation val="minMax"/>
          <c:min val="30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8040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2403377825354E-2"/>
          <c:y val="0.13450406289843159"/>
          <c:w val="0.88246708505802351"/>
          <c:h val="0.632034532846635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 w="3175">
              <a:noFill/>
              <a:prstDash val="solid"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5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dPt>
            <c:idx val="6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dPt>
            <c:idx val="7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dPt>
            <c:idx val="10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dPt>
            <c:idx val="12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dPt>
            <c:idx val="13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noFill/>
                <a:prstDash val="solid"/>
              </a:ln>
              <a:effectLst/>
            </c:spPr>
          </c:dPt>
          <c:cat>
            <c:numRef>
              <c:f>'P3.1 FMI - Divida'!$AH$3:$AH$148</c:f>
              <c:numCache>
                <c:formatCode>General</c:formatCode>
                <c:ptCount val="1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</c:numCache>
            </c:numRef>
          </c:cat>
          <c:val>
            <c:numRef>
              <c:f>'P3.1 FMI - Divida'!$AI$3:$AI$148</c:f>
              <c:numCache>
                <c:formatCode>General</c:formatCode>
                <c:ptCount val="146"/>
                <c:pt idx="0">
                  <c:v>140.643</c:v>
                </c:pt>
                <c:pt idx="1">
                  <c:v>134.41</c:v>
                </c:pt>
                <c:pt idx="2">
                  <c:v>125.328</c:v>
                </c:pt>
                <c:pt idx="3">
                  <c:v>112.199</c:v>
                </c:pt>
                <c:pt idx="4">
                  <c:v>107.511</c:v>
                </c:pt>
                <c:pt idx="5">
                  <c:v>107.203</c:v>
                </c:pt>
                <c:pt idx="6">
                  <c:v>100.351</c:v>
                </c:pt>
                <c:pt idx="7">
                  <c:v>100.196</c:v>
                </c:pt>
                <c:pt idx="8">
                  <c:v>98.691999999999993</c:v>
                </c:pt>
                <c:pt idx="9">
                  <c:v>90.472999999999999</c:v>
                </c:pt>
                <c:pt idx="10">
                  <c:v>89.331000000000003</c:v>
                </c:pt>
                <c:pt idx="11">
                  <c:v>83.875</c:v>
                </c:pt>
                <c:pt idx="12">
                  <c:v>80.953000000000003</c:v>
                </c:pt>
                <c:pt idx="13">
                  <c:v>80.926000000000002</c:v>
                </c:pt>
                <c:pt idx="14">
                  <c:v>76.891999999999996</c:v>
                </c:pt>
                <c:pt idx="15">
                  <c:v>76.561999999999998</c:v>
                </c:pt>
                <c:pt idx="16">
                  <c:v>76.313999999999993</c:v>
                </c:pt>
                <c:pt idx="17">
                  <c:v>75.876000000000005</c:v>
                </c:pt>
                <c:pt idx="18">
                  <c:v>75.069000000000003</c:v>
                </c:pt>
                <c:pt idx="19">
                  <c:v>74.838999999999999</c:v>
                </c:pt>
                <c:pt idx="20">
                  <c:v>74.238</c:v>
                </c:pt>
                <c:pt idx="21">
                  <c:v>72.563999999999993</c:v>
                </c:pt>
                <c:pt idx="22">
                  <c:v>72.414000000000001</c:v>
                </c:pt>
                <c:pt idx="23">
                  <c:v>71.212999999999994</c:v>
                </c:pt>
                <c:pt idx="24">
                  <c:v>68.230999999999995</c:v>
                </c:pt>
                <c:pt idx="25">
                  <c:v>67.555000000000007</c:v>
                </c:pt>
                <c:pt idx="26">
                  <c:v>65.805999999999997</c:v>
                </c:pt>
                <c:pt idx="27">
                  <c:v>65.218000000000004</c:v>
                </c:pt>
                <c:pt idx="28">
                  <c:v>64.957999999999998</c:v>
                </c:pt>
                <c:pt idx="29">
                  <c:v>64.569000000000003</c:v>
                </c:pt>
                <c:pt idx="30">
                  <c:v>64.218999999999994</c:v>
                </c:pt>
                <c:pt idx="31">
                  <c:v>63.889000000000003</c:v>
                </c:pt>
                <c:pt idx="32">
                  <c:v>62.78</c:v>
                </c:pt>
                <c:pt idx="33">
                  <c:v>62.508000000000003</c:v>
                </c:pt>
                <c:pt idx="34">
                  <c:v>62.018000000000001</c:v>
                </c:pt>
                <c:pt idx="35">
                  <c:v>61.006999999999998</c:v>
                </c:pt>
                <c:pt idx="36">
                  <c:v>60.408000000000001</c:v>
                </c:pt>
                <c:pt idx="37">
                  <c:v>59.107999999999997</c:v>
                </c:pt>
                <c:pt idx="38">
                  <c:v>58.734000000000002</c:v>
                </c:pt>
                <c:pt idx="39">
                  <c:v>58.37</c:v>
                </c:pt>
                <c:pt idx="40">
                  <c:v>56.95</c:v>
                </c:pt>
                <c:pt idx="41">
                  <c:v>56.92</c:v>
                </c:pt>
                <c:pt idx="42">
                  <c:v>56.463999999999999</c:v>
                </c:pt>
                <c:pt idx="43">
                  <c:v>55.404000000000003</c:v>
                </c:pt>
                <c:pt idx="44">
                  <c:v>54.978000000000002</c:v>
                </c:pt>
                <c:pt idx="45">
                  <c:v>54.652999999999999</c:v>
                </c:pt>
                <c:pt idx="46">
                  <c:v>54.021000000000001</c:v>
                </c:pt>
                <c:pt idx="47">
                  <c:v>53.034999999999997</c:v>
                </c:pt>
                <c:pt idx="48">
                  <c:v>52.814</c:v>
                </c:pt>
                <c:pt idx="49">
                  <c:v>50.707999999999998</c:v>
                </c:pt>
                <c:pt idx="50">
                  <c:v>50.084000000000003</c:v>
                </c:pt>
                <c:pt idx="51">
                  <c:v>49.524999999999999</c:v>
                </c:pt>
                <c:pt idx="52">
                  <c:v>48.905999999999999</c:v>
                </c:pt>
                <c:pt idx="53">
                  <c:v>48.814</c:v>
                </c:pt>
                <c:pt idx="54">
                  <c:v>48.603999999999999</c:v>
                </c:pt>
                <c:pt idx="55">
                  <c:v>48.564</c:v>
                </c:pt>
                <c:pt idx="56">
                  <c:v>47.465000000000003</c:v>
                </c:pt>
                <c:pt idx="57">
                  <c:v>47.167999999999999</c:v>
                </c:pt>
                <c:pt idx="58">
                  <c:v>46.145000000000003</c:v>
                </c:pt>
                <c:pt idx="59">
                  <c:v>45.883000000000003</c:v>
                </c:pt>
                <c:pt idx="60">
                  <c:v>45.866</c:v>
                </c:pt>
                <c:pt idx="61">
                  <c:v>45.624000000000002</c:v>
                </c:pt>
                <c:pt idx="62">
                  <c:v>45.581000000000003</c:v>
                </c:pt>
                <c:pt idx="63">
                  <c:v>44.905999999999999</c:v>
                </c:pt>
                <c:pt idx="64">
                  <c:v>44.564</c:v>
                </c:pt>
                <c:pt idx="65">
                  <c:v>44.222000000000001</c:v>
                </c:pt>
                <c:pt idx="66">
                  <c:v>43.762999999999998</c:v>
                </c:pt>
                <c:pt idx="67">
                  <c:v>42.295000000000002</c:v>
                </c:pt>
                <c:pt idx="68">
                  <c:v>41.83</c:v>
                </c:pt>
                <c:pt idx="69">
                  <c:v>41.061</c:v>
                </c:pt>
                <c:pt idx="70">
                  <c:v>40.378999999999998</c:v>
                </c:pt>
                <c:pt idx="71">
                  <c:v>39.758000000000003</c:v>
                </c:pt>
                <c:pt idx="72">
                  <c:v>39.722000000000001</c:v>
                </c:pt>
                <c:pt idx="73">
                  <c:v>39.302999999999997</c:v>
                </c:pt>
                <c:pt idx="74">
                  <c:v>38.838000000000001</c:v>
                </c:pt>
                <c:pt idx="75">
                  <c:v>38.042999999999999</c:v>
                </c:pt>
                <c:pt idx="76">
                  <c:v>38.015000000000001</c:v>
                </c:pt>
                <c:pt idx="77">
                  <c:v>38.008000000000003</c:v>
                </c:pt>
                <c:pt idx="78">
                  <c:v>37.887</c:v>
                </c:pt>
                <c:pt idx="79">
                  <c:v>37.645000000000003</c:v>
                </c:pt>
                <c:pt idx="80">
                  <c:v>37.444000000000003</c:v>
                </c:pt>
                <c:pt idx="81">
                  <c:v>37.228000000000002</c:v>
                </c:pt>
                <c:pt idx="82">
                  <c:v>37.021999999999998</c:v>
                </c:pt>
                <c:pt idx="83">
                  <c:v>36.426000000000002</c:v>
                </c:pt>
                <c:pt idx="84">
                  <c:v>36.414000000000001</c:v>
                </c:pt>
                <c:pt idx="85">
                  <c:v>35.598999999999997</c:v>
                </c:pt>
                <c:pt idx="86">
                  <c:v>35.142000000000003</c:v>
                </c:pt>
                <c:pt idx="87">
                  <c:v>35.088000000000001</c:v>
                </c:pt>
                <c:pt idx="88">
                  <c:v>34.906999999999996</c:v>
                </c:pt>
                <c:pt idx="89">
                  <c:v>34.098999999999997</c:v>
                </c:pt>
                <c:pt idx="90">
                  <c:v>33.86</c:v>
                </c:pt>
                <c:pt idx="91">
                  <c:v>33.488999999999997</c:v>
                </c:pt>
                <c:pt idx="92">
                  <c:v>33.241999999999997</c:v>
                </c:pt>
                <c:pt idx="93">
                  <c:v>33.226999999999997</c:v>
                </c:pt>
                <c:pt idx="94">
                  <c:v>32.408999999999999</c:v>
                </c:pt>
                <c:pt idx="95">
                  <c:v>32.225000000000001</c:v>
                </c:pt>
                <c:pt idx="96">
                  <c:v>31.492000000000001</c:v>
                </c:pt>
                <c:pt idx="97">
                  <c:v>31.489000000000001</c:v>
                </c:pt>
                <c:pt idx="98">
                  <c:v>31.488</c:v>
                </c:pt>
                <c:pt idx="99">
                  <c:v>31.058</c:v>
                </c:pt>
                <c:pt idx="100">
                  <c:v>30.867000000000001</c:v>
                </c:pt>
                <c:pt idx="101">
                  <c:v>30.545999999999999</c:v>
                </c:pt>
                <c:pt idx="102">
                  <c:v>30.541</c:v>
                </c:pt>
                <c:pt idx="103">
                  <c:v>30.381</c:v>
                </c:pt>
                <c:pt idx="104">
                  <c:v>29.789000000000001</c:v>
                </c:pt>
                <c:pt idx="105">
                  <c:v>29.542999999999999</c:v>
                </c:pt>
                <c:pt idx="106">
                  <c:v>28.321000000000002</c:v>
                </c:pt>
                <c:pt idx="107">
                  <c:v>28.181999999999999</c:v>
                </c:pt>
                <c:pt idx="108">
                  <c:v>27.997</c:v>
                </c:pt>
                <c:pt idx="109">
                  <c:v>27.785</c:v>
                </c:pt>
                <c:pt idx="110">
                  <c:v>26.9</c:v>
                </c:pt>
                <c:pt idx="111">
                  <c:v>26.707000000000001</c:v>
                </c:pt>
                <c:pt idx="112">
                  <c:v>26.539000000000001</c:v>
                </c:pt>
                <c:pt idx="113">
                  <c:v>26.257000000000001</c:v>
                </c:pt>
                <c:pt idx="114">
                  <c:v>25.19</c:v>
                </c:pt>
                <c:pt idx="115">
                  <c:v>25.027000000000001</c:v>
                </c:pt>
                <c:pt idx="116">
                  <c:v>24.983000000000001</c:v>
                </c:pt>
                <c:pt idx="117">
                  <c:v>23.931999999999999</c:v>
                </c:pt>
                <c:pt idx="118">
                  <c:v>23.74</c:v>
                </c:pt>
                <c:pt idx="119">
                  <c:v>23.731999999999999</c:v>
                </c:pt>
                <c:pt idx="120">
                  <c:v>21.861999999999998</c:v>
                </c:pt>
                <c:pt idx="121">
                  <c:v>21.422000000000001</c:v>
                </c:pt>
                <c:pt idx="122">
                  <c:v>20.707999999999998</c:v>
                </c:pt>
                <c:pt idx="123">
                  <c:v>19.952999999999999</c:v>
                </c:pt>
                <c:pt idx="124">
                  <c:v>19.690999999999999</c:v>
                </c:pt>
                <c:pt idx="125">
                  <c:v>19.055</c:v>
                </c:pt>
                <c:pt idx="126">
                  <c:v>18.478000000000002</c:v>
                </c:pt>
                <c:pt idx="127">
                  <c:v>17.920000000000002</c:v>
                </c:pt>
                <c:pt idx="128">
                  <c:v>16.786000000000001</c:v>
                </c:pt>
                <c:pt idx="129">
                  <c:v>16.353000000000002</c:v>
                </c:pt>
                <c:pt idx="130">
                  <c:v>16.234999999999999</c:v>
                </c:pt>
                <c:pt idx="131">
                  <c:v>15.122</c:v>
                </c:pt>
                <c:pt idx="132">
                  <c:v>14.45</c:v>
                </c:pt>
                <c:pt idx="133">
                  <c:v>13.891</c:v>
                </c:pt>
                <c:pt idx="134">
                  <c:v>13.395</c:v>
                </c:pt>
                <c:pt idx="135">
                  <c:v>12.166</c:v>
                </c:pt>
                <c:pt idx="136">
                  <c:v>12.071</c:v>
                </c:pt>
                <c:pt idx="137">
                  <c:v>10.500999999999999</c:v>
                </c:pt>
                <c:pt idx="138">
                  <c:v>8.7639999999999993</c:v>
                </c:pt>
                <c:pt idx="139">
                  <c:v>8.4600000000000009</c:v>
                </c:pt>
                <c:pt idx="140">
                  <c:v>7.9930000000000003</c:v>
                </c:pt>
                <c:pt idx="141">
                  <c:v>7.5640000000000001</c:v>
                </c:pt>
                <c:pt idx="142">
                  <c:v>7.1379999999999999</c:v>
                </c:pt>
                <c:pt idx="143">
                  <c:v>5.1360000000000001</c:v>
                </c:pt>
                <c:pt idx="144">
                  <c:v>2.6150000000000002</c:v>
                </c:pt>
                <c:pt idx="145">
                  <c:v>1.57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950998824"/>
        <c:axId val="950999216"/>
      </c:barChart>
      <c:catAx>
        <c:axId val="950998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9216"/>
        <c:crosses val="autoZero"/>
        <c:auto val="0"/>
        <c:lblAlgn val="ctr"/>
        <c:lblOffset val="100"/>
        <c:tickLblSkip val="25"/>
        <c:tickMarkSkip val="50"/>
        <c:noMultiLvlLbl val="0"/>
      </c:catAx>
      <c:valAx>
        <c:axId val="950999216"/>
        <c:scaling>
          <c:orientation val="minMax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882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31165255062536E-2"/>
          <c:y val="0.15897466257343487"/>
          <c:w val="0.87428425828033907"/>
          <c:h val="0.625384692790170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anklin Gothic Medium" panose="020B06030201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'P3.2 - Equador'!$D$3:$D$4</c:f>
              <c:strCache>
                <c:ptCount val="2"/>
                <c:pt idx="0">
                  <c:v>Antes da moratória (Setembro de 2007 a Agosto de 2008)</c:v>
                </c:pt>
                <c:pt idx="1">
                  <c:v>Após o fim moratória (Julho de 2009 e Junho 2010)</c:v>
                </c:pt>
              </c:strCache>
            </c:strRef>
          </c:cat>
          <c:val>
            <c:numRef>
              <c:f>'P3.2 - Equador'!$E$3:$E$4</c:f>
              <c:numCache>
                <c:formatCode>General</c:formatCode>
                <c:ptCount val="2"/>
                <c:pt idx="0">
                  <c:v>6.2669398907103826</c:v>
                </c:pt>
                <c:pt idx="1">
                  <c:v>9.2405303030303028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1000000"/>
        <c:axId val="951000392"/>
      </c:barChart>
      <c:catAx>
        <c:axId val="951000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rgbClr val="B3B3B3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1000392"/>
        <c:crosses val="autoZero"/>
        <c:auto val="1"/>
        <c:lblAlgn val="ctr"/>
        <c:lblOffset val="100"/>
        <c:noMultiLvlLbl val="0"/>
      </c:catAx>
      <c:valAx>
        <c:axId val="951000392"/>
        <c:scaling>
          <c:orientation val="minMax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1000000"/>
        <c:crosses val="autoZero"/>
        <c:crossBetween val="between"/>
        <c:majorUnit val="2.5"/>
      </c:valAx>
      <c:spPr>
        <a:solidFill>
          <a:srgbClr val="FFFFFF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55492508754565"/>
          <c:y val="0.13018284276076289"/>
          <c:w val="0.56357101142631438"/>
          <c:h val="0.77710265674367629"/>
        </c:manualLayout>
      </c:layout>
      <c:doughnutChart>
        <c:varyColors val="1"/>
        <c:ser>
          <c:idx val="0"/>
          <c:order val="0"/>
          <c:spPr>
            <a:ln w="15875">
              <a:solidFill>
                <a:schemeClr val="tx1"/>
              </a:solidFill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pattFill prst="pct5">
                <a:fgClr>
                  <a:srgbClr val="4B82AD"/>
                </a:fgClr>
                <a:bgClr>
                  <a:srgbClr val="4B8CAD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pattFill prst="smConfetti">
                <a:fgClr>
                  <a:schemeClr val="accent4">
                    <a:lumMod val="75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spPr>
              <a:pattFill prst="divot">
                <a:fgClr>
                  <a:schemeClr val="accent6">
                    <a:lumMod val="75000"/>
                  </a:schemeClr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bubble3D val="0"/>
            <c:spPr>
              <a:pattFill prst="pct20">
                <a:fgClr>
                  <a:srgbClr val="A6A8AC"/>
                </a:fgClr>
                <a:bgClr>
                  <a:srgbClr val="FFFFFF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spPr>
              <a:pattFill prst="pct90">
                <a:fgClr>
                  <a:schemeClr val="accent3">
                    <a:lumMod val="60000"/>
                    <a:lumOff val="40000"/>
                  </a:schemeClr>
                </a:fgClr>
                <a:bgClr>
                  <a:srgbClr val="FFFFFF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explosion val="15"/>
            <c:spPr>
              <a:pattFill prst="trellis">
                <a:fgClr>
                  <a:srgbClr val="FF0000"/>
                </a:fgClr>
                <a:bgClr>
                  <a:srgbClr val="C00000"/>
                </a:bgClr>
              </a:patt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5875">
                <a:solidFill>
                  <a:schemeClr val="tx1"/>
                </a:solidFill>
              </a:ln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5.4223095207516135E-2"/>
                  <c:y val="-6.26432126150732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96467178987902E-3"/>
                  <c:y val="8.082995176138488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96467178987902E-3"/>
                  <c:y val="9.49751933196271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0258423417638187E-2"/>
                  <c:y val="8.082995176138488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54073326841276E-2"/>
                  <c:y val="-5.25394686449001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0258423417638187E-2"/>
                  <c:y val="-0.111141183671904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Helvetica" panose="020B0604020202020204" pitchFamily="34" charset="0"/>
                    <a:ea typeface="Segoe UI" panose="020B0502040204020203" pitchFamily="34" charset="0"/>
                    <a:cs typeface="Helvetica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('P1.1 Indexação, gastos'!$A$6:$A$9,'P1.1 Indexação, gastos'!$A$17,'P1.1 Indexação, gastos'!$A$30)</c:f>
              <c:strCache>
                <c:ptCount val="6"/>
                <c:pt idx="0">
                  <c:v>Transferências a estados e municípios</c:v>
                </c:pt>
                <c:pt idx="1">
                  <c:v>Gastos com servidores públicos federais</c:v>
                </c:pt>
                <c:pt idx="2">
                  <c:v>Previdência social</c:v>
                </c:pt>
                <c:pt idx="3">
                  <c:v>Despesas discricionárias</c:v>
                </c:pt>
                <c:pt idx="4">
                  <c:v>Outras despesas e ajustes</c:v>
                </c:pt>
                <c:pt idx="5">
                  <c:v>Juros pagos com tributos</c:v>
                </c:pt>
              </c:strCache>
            </c:strRef>
          </c:cat>
          <c:val>
            <c:numRef>
              <c:f>('P1.1 Indexação, gastos'!$O$6:$O$9,'P1.1 Indexação, gastos'!$O$17,'P1.1 Indexação, gastos'!$O$30)</c:f>
              <c:numCache>
                <c:formatCode>_(* #,##0.0_);_(* \(#,##0.0\);_(* "-"??_);_(@_)</c:formatCode>
                <c:ptCount val="6"/>
                <c:pt idx="0">
                  <c:v>187.66695480115001</c:v>
                </c:pt>
                <c:pt idx="1">
                  <c:v>206.96404454143996</c:v>
                </c:pt>
                <c:pt idx="2">
                  <c:v>358.57937605617008</c:v>
                </c:pt>
                <c:pt idx="3">
                  <c:v>263.16621737262011</c:v>
                </c:pt>
                <c:pt idx="4">
                  <c:v>85.539099316258572</c:v>
                </c:pt>
                <c:pt idx="5">
                  <c:v>75.290700000000015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03149419434515"/>
          <c:y val="0.14037224483575378"/>
          <c:w val="0.84839078698620907"/>
          <c:h val="0.6728837780921738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'P1.1 Indexação, gastos'!$A$41</c:f>
              <c:strCache>
                <c:ptCount val="1"/>
                <c:pt idx="0">
                  <c:v>Juros pagos com tributos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gastos'!$B$41:$P$41</c:f>
              <c:numCache>
                <c:formatCode>_(* #,##0.0_);_(* \(#,##0.0\);_(* "-"??_);_(@_)</c:formatCode>
                <c:ptCount val="15"/>
                <c:pt idx="0">
                  <c:v>20.430590000000002</c:v>
                </c:pt>
                <c:pt idx="1">
                  <c:v>21.979790000000001</c:v>
                </c:pt>
                <c:pt idx="2">
                  <c:v>31.919090000000004</c:v>
                </c:pt>
                <c:pt idx="3">
                  <c:v>38.74389</c:v>
                </c:pt>
                <c:pt idx="4">
                  <c:v>52.38519999999999</c:v>
                </c:pt>
                <c:pt idx="5">
                  <c:v>55.741379999999992</c:v>
                </c:pt>
                <c:pt idx="6">
                  <c:v>51.351599999999998</c:v>
                </c:pt>
                <c:pt idx="7">
                  <c:v>59.438720000000004</c:v>
                </c:pt>
                <c:pt idx="8">
                  <c:v>71.307910000000007</c:v>
                </c:pt>
                <c:pt idx="9">
                  <c:v>42.443179999999998</c:v>
                </c:pt>
                <c:pt idx="10">
                  <c:v>78.72326000000001</c:v>
                </c:pt>
                <c:pt idx="11">
                  <c:v>93.035519999999991</c:v>
                </c:pt>
                <c:pt idx="12">
                  <c:v>86.085970000000003</c:v>
                </c:pt>
                <c:pt idx="13">
                  <c:v>75.290700000000015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'P1.1 Indexação, gastos'!$A$42</c:f>
              <c:strCache>
                <c:ptCount val="1"/>
                <c:pt idx="0">
                  <c:v>Servidores públicos</c:v>
                </c:pt>
              </c:strCache>
            </c:strRef>
          </c:tx>
          <c:spPr>
            <a:pattFill prst="pct5">
              <a:fgClr>
                <a:schemeClr val="bg1">
                  <a:lumMod val="50000"/>
                </a:schemeClr>
              </a:fgClr>
              <a:bgClr>
                <a:schemeClr val="bg1">
                  <a:lumMod val="85000"/>
                </a:schemeClr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gastos'!$B$42:$P$42</c:f>
              <c:numCache>
                <c:formatCode>_(* #,##0.0_);_(* \(#,##0.0\);_(* "-"??_);_(@_)</c:formatCode>
                <c:ptCount val="15"/>
                <c:pt idx="0">
                  <c:v>58.240648</c:v>
                </c:pt>
                <c:pt idx="1">
                  <c:v>65.449384000000009</c:v>
                </c:pt>
                <c:pt idx="2">
                  <c:v>75.029037178999985</c:v>
                </c:pt>
                <c:pt idx="3">
                  <c:v>78.974749657999979</c:v>
                </c:pt>
                <c:pt idx="4">
                  <c:v>89.431565999999989</c:v>
                </c:pt>
                <c:pt idx="5">
                  <c:v>94.068469455000013</c:v>
                </c:pt>
                <c:pt idx="6">
                  <c:v>107.57357656800001</c:v>
                </c:pt>
                <c:pt idx="7">
                  <c:v>118.36152401499999</c:v>
                </c:pt>
                <c:pt idx="8">
                  <c:v>134.79954795900002</c:v>
                </c:pt>
                <c:pt idx="9">
                  <c:v>155.82196986100001</c:v>
                </c:pt>
                <c:pt idx="10">
                  <c:v>170.478849776</c:v>
                </c:pt>
                <c:pt idx="11">
                  <c:v>183.54636509727999</c:v>
                </c:pt>
                <c:pt idx="12">
                  <c:v>190.64170289384006</c:v>
                </c:pt>
                <c:pt idx="13">
                  <c:v>206.96404454143996</c:v>
                </c:pt>
                <c:pt idx="14">
                  <c:v>222.99309159788996</c:v>
                </c:pt>
              </c:numCache>
            </c:numRef>
          </c:val>
        </c:ser>
        <c:ser>
          <c:idx val="2"/>
          <c:order val="2"/>
          <c:tx>
            <c:strRef>
              <c:f>'P1.1 Indexação, gastos'!$A$43</c:f>
              <c:strCache>
                <c:ptCount val="1"/>
                <c:pt idx="0">
                  <c:v>Previdência social</c:v>
                </c:pt>
              </c:strCache>
            </c:strRef>
          </c:tx>
          <c:spPr>
            <a:pattFill prst="pct25">
              <a:fgClr>
                <a:schemeClr val="accent4">
                  <a:lumMod val="75000"/>
                </a:schemeClr>
              </a:fgClr>
              <a:bgClr>
                <a:schemeClr val="accent4">
                  <a:lumMod val="40000"/>
                  <a:lumOff val="60000"/>
                </a:schemeClr>
              </a:bgClr>
            </a:pattFill>
            <a:ln w="3175">
              <a:solidFill>
                <a:srgbClr val="000000"/>
              </a:solidFill>
            </a:ln>
            <a:effectLst/>
          </c:spPr>
          <c:invertIfNegative val="0"/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gastos'!$B$43:$P$43</c:f>
              <c:numCache>
                <c:formatCode>_(* #,##0.0_);_(* \(#,##0.0\);_(* "-"??_);_(@_)</c:formatCode>
                <c:ptCount val="15"/>
                <c:pt idx="0">
                  <c:v>65.224176999999997</c:v>
                </c:pt>
                <c:pt idx="1">
                  <c:v>75.364805996000001</c:v>
                </c:pt>
                <c:pt idx="2">
                  <c:v>86.559648210999995</c:v>
                </c:pt>
                <c:pt idx="3">
                  <c:v>107.83592713899999</c:v>
                </c:pt>
                <c:pt idx="4">
                  <c:v>126.020725</c:v>
                </c:pt>
                <c:pt idx="5">
                  <c:v>146.83967669290999</c:v>
                </c:pt>
                <c:pt idx="6">
                  <c:v>166.31431756143999</c:v>
                </c:pt>
                <c:pt idx="7">
                  <c:v>183.07583207799999</c:v>
                </c:pt>
                <c:pt idx="8">
                  <c:v>201.42372795599999</c:v>
                </c:pt>
                <c:pt idx="9">
                  <c:v>226.31249510700002</c:v>
                </c:pt>
                <c:pt idx="10">
                  <c:v>254.820848127</c:v>
                </c:pt>
                <c:pt idx="11">
                  <c:v>282.46807163038005</c:v>
                </c:pt>
                <c:pt idx="12">
                  <c:v>318.83026964627004</c:v>
                </c:pt>
                <c:pt idx="13">
                  <c:v>358.57937605617008</c:v>
                </c:pt>
                <c:pt idx="14">
                  <c:v>402.08719568124991</c:v>
                </c:pt>
              </c:numCache>
            </c:numRef>
          </c:val>
        </c:ser>
        <c:ser>
          <c:idx val="3"/>
          <c:order val="3"/>
          <c:tx>
            <c:strRef>
              <c:f>'P1.1 Indexação, gastos'!$A$44</c:f>
              <c:strCache>
                <c:ptCount val="1"/>
                <c:pt idx="0">
                  <c:v>Outras áreas</c:v>
                </c:pt>
              </c:strCache>
            </c:strRef>
          </c:tx>
          <c:spPr>
            <a:pattFill prst="dkDnDiag">
              <a:fgClr>
                <a:schemeClr val="accent5">
                  <a:lumMod val="75000"/>
                </a:schemeClr>
              </a:fgClr>
              <a:bgClr>
                <a:srgbClr val="0070C0"/>
              </a:bgClr>
            </a:pattFill>
            <a:ln w="3175">
              <a:solidFill>
                <a:srgbClr val="000000"/>
              </a:solidFill>
            </a:ln>
            <a:effectLst/>
          </c:spPr>
          <c:invertIfNegative val="0"/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gastos'!$B$44:$P$44</c:f>
              <c:numCache>
                <c:formatCode>_(* #,##0.00_);_(* \(#,##0.00\);_(* "-"??_);_(@_)</c:formatCode>
                <c:ptCount val="15"/>
                <c:pt idx="0">
                  <c:v>92.324398433146996</c:v>
                </c:pt>
                <c:pt idx="1">
                  <c:v>109.84083463819303</c:v>
                </c:pt>
                <c:pt idx="2">
                  <c:v>130.46345284416705</c:v>
                </c:pt>
                <c:pt idx="3">
                  <c:v>134.82150120863537</c:v>
                </c:pt>
                <c:pt idx="4">
                  <c:v>157.17743707773002</c:v>
                </c:pt>
                <c:pt idx="5">
                  <c:v>194.08681071301004</c:v>
                </c:pt>
                <c:pt idx="6">
                  <c:v>220.39092106658939</c:v>
                </c:pt>
                <c:pt idx="7">
                  <c:v>259.48123128155214</c:v>
                </c:pt>
                <c:pt idx="8">
                  <c:v>309.91099342591497</c:v>
                </c:pt>
                <c:pt idx="9">
                  <c:v>316.05021286957009</c:v>
                </c:pt>
                <c:pt idx="10">
                  <c:v>417.03194872300003</c:v>
                </c:pt>
                <c:pt idx="11">
                  <c:v>431.98790254238315</c:v>
                </c:pt>
                <c:pt idx="12">
                  <c:v>464.68701433326873</c:v>
                </c:pt>
                <c:pt idx="13">
                  <c:v>538.15359652124903</c:v>
                </c:pt>
                <c:pt idx="14">
                  <c:v>596.38539247584185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0987456"/>
        <c:axId val="950988632"/>
      </c:barChart>
      <c:catAx>
        <c:axId val="950987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12700" cap="flat" cmpd="sng" algn="ctr">
            <a:solidFill>
              <a:srgbClr val="B3B3B3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88632"/>
        <c:crosses val="autoZero"/>
        <c:auto val="1"/>
        <c:lblAlgn val="ctr"/>
        <c:lblOffset val="100"/>
        <c:tickLblSkip val="1"/>
        <c:noMultiLvlLbl val="0"/>
      </c:catAx>
      <c:valAx>
        <c:axId val="950988632"/>
        <c:scaling>
          <c:orientation val="minMax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 w="381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87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4494938140769662"/>
          <c:y val="0.15655820321885544"/>
          <c:w val="0.49041883965503513"/>
          <c:h val="0.14297556503542991"/>
        </c:manualLayout>
      </c:layout>
      <c:overlay val="0"/>
      <c:spPr>
        <a:solidFill>
          <a:schemeClr val="bg1">
            <a:alpha val="90000"/>
          </a:schemeClr>
        </a:solidFill>
        <a:ln w="381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Helvetica" panose="020B0604020202020204" pitchFamily="34" charset="0"/>
              <a:ea typeface="Segoe UI"/>
              <a:cs typeface="Helvetica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82949725430628E-2"/>
          <c:y val="0.15669090308805045"/>
          <c:w val="0.86787045540396035"/>
          <c:h val="0.646252898210048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'P1.1 Indexação, gastos'!$A$31</c:f>
              <c:strCache>
                <c:ptCount val="1"/>
                <c:pt idx="0">
                  <c:v>Juros pagos com emissão de dívida</c:v>
                </c:pt>
              </c:strCache>
            </c:strRef>
          </c:tx>
          <c:spPr>
            <a:pattFill prst="pct5">
              <a:fgClr>
                <a:schemeClr val="bg1">
                  <a:lumMod val="50000"/>
                </a:schemeClr>
              </a:fgClr>
              <a:bgClr>
                <a:schemeClr val="bg1">
                  <a:lumMod val="85000"/>
                </a:schemeClr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numFmt formatCode="#,##0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gastos'!$B$36:$P$36</c:f>
              <c:numCache>
                <c:formatCode>_(* #,##0.00_);_(* \(#,##0.00\);_(* "-"??_);_(@_)</c:formatCode>
                <c:ptCount val="15"/>
                <c:pt idx="0">
                  <c:v>60.444926815421653</c:v>
                </c:pt>
                <c:pt idx="1">
                  <c:v>57.155750534606895</c:v>
                </c:pt>
                <c:pt idx="2">
                  <c:v>20.913798661175065</c:v>
                </c:pt>
                <c:pt idx="3">
                  <c:v>112.98161335182651</c:v>
                </c:pt>
                <c:pt idx="4">
                  <c:v>46.100154246301102</c:v>
                </c:pt>
                <c:pt idx="5">
                  <c:v>116.93871896210366</c:v>
                </c:pt>
                <c:pt idx="6">
                  <c:v>114.06720531732924</c:v>
                </c:pt>
                <c:pt idx="7">
                  <c:v>88.087533740334933</c:v>
                </c:pt>
                <c:pt idx="8">
                  <c:v>34.807130047528133</c:v>
                </c:pt>
                <c:pt idx="9">
                  <c:v>143.13956447072772</c:v>
                </c:pt>
                <c:pt idx="10">
                  <c:v>58.114245911748924</c:v>
                </c:pt>
                <c:pt idx="11">
                  <c:v>104.17040654136717</c:v>
                </c:pt>
                <c:pt idx="12">
                  <c:v>69.090019409508557</c:v>
                </c:pt>
                <c:pt idx="13">
                  <c:v>117.55204195923989</c:v>
                </c:pt>
                <c:pt idx="14">
                  <c:v>251.07022999999998</c:v>
                </c:pt>
              </c:numCache>
            </c:numRef>
          </c:val>
        </c:ser>
        <c:ser>
          <c:idx val="1"/>
          <c:order val="1"/>
          <c:tx>
            <c:strRef>
              <c:f>'P1.1 Indexação, gastos'!$A$30</c:f>
              <c:strCache>
                <c:ptCount val="1"/>
                <c:pt idx="0">
                  <c:v>Juros pagos com tributos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numFmt formatCode="#,##0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'P1.1 Indexação, gastos'!$B$1:$P$1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'P1.1 Indexação, gastos'!$B$35:$P$35</c:f>
              <c:numCache>
                <c:formatCode>_(* #,##0.0_);_(* \(#,##0.0\);_(* "-"??_);_(@_)</c:formatCode>
                <c:ptCount val="15"/>
                <c:pt idx="0">
                  <c:v>49.364558560126284</c:v>
                </c:pt>
                <c:pt idx="1">
                  <c:v>49.707571884057913</c:v>
                </c:pt>
                <c:pt idx="2">
                  <c:v>66.560917097453611</c:v>
                </c:pt>
                <c:pt idx="3">
                  <c:v>70.429095894161335</c:v>
                </c:pt>
                <c:pt idx="4">
                  <c:v>89.332967373338008</c:v>
                </c:pt>
                <c:pt idx="5">
                  <c:v>88.946106378484885</c:v>
                </c:pt>
                <c:pt idx="6">
                  <c:v>78.650950896620571</c:v>
                </c:pt>
                <c:pt idx="7">
                  <c:v>87.838863419916393</c:v>
                </c:pt>
                <c:pt idx="8">
                  <c:v>99.716709893733011</c:v>
                </c:pt>
                <c:pt idx="9">
                  <c:v>56.586417560364033</c:v>
                </c:pt>
                <c:pt idx="10">
                  <c:v>99.92126085856367</c:v>
                </c:pt>
                <c:pt idx="11">
                  <c:v>110.73832429957473</c:v>
                </c:pt>
                <c:pt idx="12">
                  <c:v>97.213483751849964</c:v>
                </c:pt>
                <c:pt idx="13">
                  <c:v>80.055895512055713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0989416"/>
        <c:axId val="950989808"/>
      </c:barChart>
      <c:catAx>
        <c:axId val="950989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rgbClr val="B3B3B3"/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89808"/>
        <c:crosses val="autoZero"/>
        <c:auto val="1"/>
        <c:lblAlgn val="ctr"/>
        <c:lblOffset val="100"/>
        <c:noMultiLvlLbl val="0"/>
      </c:catAx>
      <c:valAx>
        <c:axId val="950989808"/>
        <c:scaling>
          <c:orientation val="minMax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Helvetica" panose="020B06040202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89416"/>
        <c:crosses val="autoZero"/>
        <c:crossBetween val="between"/>
        <c:majorUnit val="50"/>
      </c:valAx>
      <c:spPr>
        <a:solidFill>
          <a:srgbClr val="FFFFFF"/>
        </a:solidFill>
        <a:ln w="12700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9.6858512307640351E-2"/>
          <c:y val="0.16465106051489595"/>
          <c:w val="0.45069422438921158"/>
          <c:h val="8.8189157528688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02562724951116E-2"/>
          <c:y val="0.13029581375633495"/>
          <c:w val="0.73623193222193872"/>
          <c:h val="0.64783185587955949"/>
        </c:manualLayout>
      </c:layout>
      <c:areaChart>
        <c:grouping val="percentStacked"/>
        <c:varyColors val="0"/>
        <c:ser>
          <c:idx val="0"/>
          <c:order val="0"/>
          <c:tx>
            <c:strRef>
              <c:f>'P2.1 Detentores'!$B$124</c:f>
              <c:strCache>
                <c:ptCount val="1"/>
                <c:pt idx="0">
                  <c:v>Instituições Financeiras</c:v>
                </c:pt>
              </c:strCache>
            </c:strRef>
          </c:tx>
          <c:spPr>
            <a:pattFill prst="ltDnDiag">
              <a:fgClr>
                <a:srgbClr val="4B82AD"/>
              </a:fgClr>
              <a:bgClr>
                <a:srgbClr val="4B8CAD"/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Detentores'!$B$125:$B$228</c:f>
              <c:numCache>
                <c:formatCode>0.0%</c:formatCode>
                <c:ptCount val="104"/>
                <c:pt idx="0">
                  <c:v>0.3889438434665291</c:v>
                </c:pt>
                <c:pt idx="1">
                  <c:v>0.38648105029213253</c:v>
                </c:pt>
                <c:pt idx="2">
                  <c:v>0.39231650377480176</c:v>
                </c:pt>
                <c:pt idx="3">
                  <c:v>0.38256777428553135</c:v>
                </c:pt>
                <c:pt idx="4">
                  <c:v>0.38784163477993561</c:v>
                </c:pt>
                <c:pt idx="5">
                  <c:v>0.39120427971054239</c:v>
                </c:pt>
                <c:pt idx="6">
                  <c:v>0.37887092560829055</c:v>
                </c:pt>
                <c:pt idx="7">
                  <c:v>0.37038088171059935</c:v>
                </c:pt>
                <c:pt idx="8">
                  <c:v>0.36727098959090626</c:v>
                </c:pt>
                <c:pt idx="9">
                  <c:v>0.36245827986799845</c:v>
                </c:pt>
                <c:pt idx="10">
                  <c:v>0.37428629849241057</c:v>
                </c:pt>
                <c:pt idx="11">
                  <c:v>0.37797271240379554</c:v>
                </c:pt>
                <c:pt idx="12">
                  <c:v>0.36788225328440965</c:v>
                </c:pt>
                <c:pt idx="13">
                  <c:v>0.37577089802730312</c:v>
                </c:pt>
                <c:pt idx="14">
                  <c:v>0.36934532828646344</c:v>
                </c:pt>
                <c:pt idx="15">
                  <c:v>0.36883205633564015</c:v>
                </c:pt>
                <c:pt idx="16">
                  <c:v>0.37144942077970139</c:v>
                </c:pt>
                <c:pt idx="17">
                  <c:v>0.37821720133377179</c:v>
                </c:pt>
                <c:pt idx="18">
                  <c:v>0.36518801090925967</c:v>
                </c:pt>
                <c:pt idx="19">
                  <c:v>0.37263154628793166</c:v>
                </c:pt>
                <c:pt idx="20">
                  <c:v>0.38394989332203211</c:v>
                </c:pt>
                <c:pt idx="21">
                  <c:v>0.39638922321868536</c:v>
                </c:pt>
                <c:pt idx="22">
                  <c:v>0.40095246641666366</c:v>
                </c:pt>
                <c:pt idx="23">
                  <c:v>0.39566666473810508</c:v>
                </c:pt>
                <c:pt idx="24">
                  <c:v>0.38336903416556445</c:v>
                </c:pt>
                <c:pt idx="25">
                  <c:v>0.38431869921166184</c:v>
                </c:pt>
                <c:pt idx="26">
                  <c:v>0.39435147460298053</c:v>
                </c:pt>
                <c:pt idx="27">
                  <c:v>0.38515980250624016</c:v>
                </c:pt>
                <c:pt idx="28">
                  <c:v>0.38139887793299165</c:v>
                </c:pt>
                <c:pt idx="29">
                  <c:v>0.39687741825054135</c:v>
                </c:pt>
                <c:pt idx="30">
                  <c:v>0.38818740656112671</c:v>
                </c:pt>
                <c:pt idx="31">
                  <c:v>0.39887630531520007</c:v>
                </c:pt>
                <c:pt idx="32">
                  <c:v>0.38950693234940409</c:v>
                </c:pt>
                <c:pt idx="33">
                  <c:v>0.38252542796653793</c:v>
                </c:pt>
                <c:pt idx="34">
                  <c:v>0.38160715284824526</c:v>
                </c:pt>
                <c:pt idx="35">
                  <c:v>0.37656871910870265</c:v>
                </c:pt>
                <c:pt idx="36">
                  <c:v>0.35282672290834555</c:v>
                </c:pt>
                <c:pt idx="37">
                  <c:v>0.35697765020874805</c:v>
                </c:pt>
                <c:pt idx="38">
                  <c:v>0.36019750946607348</c:v>
                </c:pt>
                <c:pt idx="39">
                  <c:v>0.38610419132406421</c:v>
                </c:pt>
                <c:pt idx="40">
                  <c:v>0.38597185609181273</c:v>
                </c:pt>
                <c:pt idx="41">
                  <c:v>0.38341291476337747</c:v>
                </c:pt>
                <c:pt idx="42">
                  <c:v>0.372995348108902</c:v>
                </c:pt>
                <c:pt idx="43">
                  <c:v>0.36153631547370546</c:v>
                </c:pt>
                <c:pt idx="44">
                  <c:v>0.37294313987598948</c:v>
                </c:pt>
                <c:pt idx="45">
                  <c:v>0.35553184487627504</c:v>
                </c:pt>
                <c:pt idx="46">
                  <c:v>0.35656338054543901</c:v>
                </c:pt>
                <c:pt idx="47">
                  <c:v>0.30849746203860412</c:v>
                </c:pt>
                <c:pt idx="48">
                  <c:v>0.28377132748150841</c:v>
                </c:pt>
                <c:pt idx="49">
                  <c:v>0.29393034531685169</c:v>
                </c:pt>
                <c:pt idx="50">
                  <c:v>0.30460700308483668</c:v>
                </c:pt>
                <c:pt idx="51">
                  <c:v>0.3030169437640125</c:v>
                </c:pt>
                <c:pt idx="52">
                  <c:v>0.30137926393742515</c:v>
                </c:pt>
                <c:pt idx="53">
                  <c:v>0.31718243699676674</c:v>
                </c:pt>
                <c:pt idx="54">
                  <c:v>0.29868694104628424</c:v>
                </c:pt>
                <c:pt idx="55">
                  <c:v>0.29998559511162382</c:v>
                </c:pt>
                <c:pt idx="56">
                  <c:v>0.30445111688300247</c:v>
                </c:pt>
                <c:pt idx="57">
                  <c:v>0.29754833573645767</c:v>
                </c:pt>
                <c:pt idx="58">
                  <c:v>0.30175452615780257</c:v>
                </c:pt>
                <c:pt idx="59">
                  <c:v>0.31471696498805124</c:v>
                </c:pt>
                <c:pt idx="60">
                  <c:v>0.29846805512457864</c:v>
                </c:pt>
                <c:pt idx="61">
                  <c:v>0.29718901198537284</c:v>
                </c:pt>
                <c:pt idx="62">
                  <c:v>0.29613879881066013</c:v>
                </c:pt>
                <c:pt idx="63">
                  <c:v>0.29511803197113468</c:v>
                </c:pt>
                <c:pt idx="64">
                  <c:v>0.29818866052115456</c:v>
                </c:pt>
                <c:pt idx="65">
                  <c:v>0.30461304483936907</c:v>
                </c:pt>
                <c:pt idx="66">
                  <c:v>0.28817685160057593</c:v>
                </c:pt>
                <c:pt idx="67">
                  <c:v>0.28846998531524853</c:v>
                </c:pt>
                <c:pt idx="68">
                  <c:v>0.30079755219038268</c:v>
                </c:pt>
                <c:pt idx="69">
                  <c:v>0.30091842033560851</c:v>
                </c:pt>
                <c:pt idx="70">
                  <c:v>0.29543191484844805</c:v>
                </c:pt>
                <c:pt idx="71">
                  <c:v>0.30093078643226012</c:v>
                </c:pt>
                <c:pt idx="72">
                  <c:v>0.26705213631722924</c:v>
                </c:pt>
                <c:pt idx="73">
                  <c:v>0.27376292809056824</c:v>
                </c:pt>
                <c:pt idx="74">
                  <c:v>0.27632794072146011</c:v>
                </c:pt>
                <c:pt idx="75">
                  <c:v>0.27699305832943177</c:v>
                </c:pt>
                <c:pt idx="76">
                  <c:v>0.28453328676893991</c:v>
                </c:pt>
                <c:pt idx="77">
                  <c:v>0.29503538566693405</c:v>
                </c:pt>
                <c:pt idx="78">
                  <c:v>0.2772288414757591</c:v>
                </c:pt>
                <c:pt idx="79">
                  <c:v>0.27827655973931631</c:v>
                </c:pt>
                <c:pt idx="80">
                  <c:v>0.27470696126938049</c:v>
                </c:pt>
                <c:pt idx="81">
                  <c:v>0.28450779025340078</c:v>
                </c:pt>
                <c:pt idx="82">
                  <c:v>0.29148124739291054</c:v>
                </c:pt>
                <c:pt idx="83">
                  <c:v>0.30230480911519508</c:v>
                </c:pt>
                <c:pt idx="84">
                  <c:v>0.28463209216719143</c:v>
                </c:pt>
                <c:pt idx="85">
                  <c:v>0.28964499053392539</c:v>
                </c:pt>
                <c:pt idx="86">
                  <c:v>0.29239005145237157</c:v>
                </c:pt>
                <c:pt idx="87">
                  <c:v>0.27925000964653707</c:v>
                </c:pt>
                <c:pt idx="88">
                  <c:v>0.28631810687029496</c:v>
                </c:pt>
                <c:pt idx="89">
                  <c:v>0.29638354380123316</c:v>
                </c:pt>
                <c:pt idx="90">
                  <c:v>0.2824698834528126</c:v>
                </c:pt>
                <c:pt idx="91">
                  <c:v>0.28431527520335109</c:v>
                </c:pt>
                <c:pt idx="92">
                  <c:v>0.2822189881359945</c:v>
                </c:pt>
                <c:pt idx="93">
                  <c:v>0.2633668439776346</c:v>
                </c:pt>
                <c:pt idx="94">
                  <c:v>0.27258343890410164</c:v>
                </c:pt>
                <c:pt idx="95">
                  <c:v>0.29765740216258713</c:v>
                </c:pt>
                <c:pt idx="96">
                  <c:v>0.27702330749134435</c:v>
                </c:pt>
                <c:pt idx="97">
                  <c:v>0.27749337053290946</c:v>
                </c:pt>
                <c:pt idx="98">
                  <c:v>0.27386347903407043</c:v>
                </c:pt>
                <c:pt idx="99">
                  <c:v>0.26654928743532069</c:v>
                </c:pt>
                <c:pt idx="100">
                  <c:v>0.2684188587114042</c:v>
                </c:pt>
                <c:pt idx="101">
                  <c:v>0.26514272793312654</c:v>
                </c:pt>
                <c:pt idx="102">
                  <c:v>0.25957791987195122</c:v>
                </c:pt>
                <c:pt idx="103">
                  <c:v>0.2548399016089834</c:v>
                </c:pt>
              </c:numCache>
            </c:numRef>
          </c:val>
        </c:ser>
        <c:ser>
          <c:idx val="1"/>
          <c:order val="1"/>
          <c:tx>
            <c:strRef>
              <c:f>'P2.1 Detentores'!$C$124</c:f>
              <c:strCache>
                <c:ptCount val="1"/>
                <c:pt idx="0">
                  <c:v>Fundos de Investimento</c:v>
                </c:pt>
              </c:strCache>
            </c:strRef>
          </c:tx>
          <c:spPr>
            <a:pattFill prst="pct5">
              <a:fgClr>
                <a:schemeClr val="accent3">
                  <a:lumMod val="50000"/>
                </a:schemeClr>
              </a:fgClr>
              <a:bgClr>
                <a:schemeClr val="accent3">
                  <a:lumMod val="40000"/>
                  <a:lumOff val="60000"/>
                </a:schemeClr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Detentores'!$C$125:$C$228</c:f>
              <c:numCache>
                <c:formatCode>0.0%</c:formatCode>
                <c:ptCount val="104"/>
                <c:pt idx="0">
                  <c:v>0.31748831388744397</c:v>
                </c:pt>
                <c:pt idx="1">
                  <c:v>0.31834762778134251</c:v>
                </c:pt>
                <c:pt idx="2">
                  <c:v>0.31535432615140008</c:v>
                </c:pt>
                <c:pt idx="3">
                  <c:v>0.31822007371409544</c:v>
                </c:pt>
                <c:pt idx="4">
                  <c:v>0.31308662818131772</c:v>
                </c:pt>
                <c:pt idx="5">
                  <c:v>0.30532922579081856</c:v>
                </c:pt>
                <c:pt idx="6">
                  <c:v>0.31100431026119951</c:v>
                </c:pt>
                <c:pt idx="7">
                  <c:v>0.31828922050270536</c:v>
                </c:pt>
                <c:pt idx="8">
                  <c:v>0.31739086952613471</c:v>
                </c:pt>
                <c:pt idx="9">
                  <c:v>0.31501268422596979</c:v>
                </c:pt>
                <c:pt idx="10">
                  <c:v>0.30688110613860092</c:v>
                </c:pt>
                <c:pt idx="11">
                  <c:v>0.29724257776488566</c:v>
                </c:pt>
                <c:pt idx="12">
                  <c:v>0.30011495178476111</c:v>
                </c:pt>
                <c:pt idx="13">
                  <c:v>0.30112904437861843</c:v>
                </c:pt>
                <c:pt idx="14">
                  <c:v>0.30561200752997858</c:v>
                </c:pt>
                <c:pt idx="15">
                  <c:v>0.29100047018189457</c:v>
                </c:pt>
                <c:pt idx="16">
                  <c:v>0.29921074089511912</c:v>
                </c:pt>
                <c:pt idx="17">
                  <c:v>0.29185192834680485</c:v>
                </c:pt>
                <c:pt idx="18">
                  <c:v>0.28887679096400015</c:v>
                </c:pt>
                <c:pt idx="19">
                  <c:v>0.27869633329127352</c:v>
                </c:pt>
                <c:pt idx="20">
                  <c:v>0.27968384007095576</c:v>
                </c:pt>
                <c:pt idx="21">
                  <c:v>0.27671059307398133</c:v>
                </c:pt>
                <c:pt idx="22">
                  <c:v>0.2666319006094619</c:v>
                </c:pt>
                <c:pt idx="23">
                  <c:v>0.26935705519236314</c:v>
                </c:pt>
                <c:pt idx="24">
                  <c:v>0.27261470107498098</c:v>
                </c:pt>
                <c:pt idx="25">
                  <c:v>0.27413335346362955</c:v>
                </c:pt>
                <c:pt idx="26">
                  <c:v>0.26731830788282429</c:v>
                </c:pt>
                <c:pt idx="27">
                  <c:v>0.27801874362166157</c:v>
                </c:pt>
                <c:pt idx="28">
                  <c:v>0.28697369101844677</c:v>
                </c:pt>
                <c:pt idx="29">
                  <c:v>0.27083411227189236</c:v>
                </c:pt>
                <c:pt idx="30">
                  <c:v>0.26591995281044079</c:v>
                </c:pt>
                <c:pt idx="31">
                  <c:v>0.26325925810971718</c:v>
                </c:pt>
                <c:pt idx="32">
                  <c:v>0.27301898919744289</c:v>
                </c:pt>
                <c:pt idx="33">
                  <c:v>0.27068762833788201</c:v>
                </c:pt>
                <c:pt idx="34">
                  <c:v>0.28461829801112853</c:v>
                </c:pt>
                <c:pt idx="35">
                  <c:v>0.28681508175122966</c:v>
                </c:pt>
                <c:pt idx="36">
                  <c:v>0.29601448750840503</c:v>
                </c:pt>
                <c:pt idx="37">
                  <c:v>0.29537666649592492</c:v>
                </c:pt>
                <c:pt idx="38">
                  <c:v>0.29674964649562241</c:v>
                </c:pt>
                <c:pt idx="39">
                  <c:v>0.28404154562093176</c:v>
                </c:pt>
                <c:pt idx="40">
                  <c:v>0.2851839911706181</c:v>
                </c:pt>
                <c:pt idx="41">
                  <c:v>0.27160113473050418</c:v>
                </c:pt>
                <c:pt idx="42">
                  <c:v>0.29983894006339967</c:v>
                </c:pt>
                <c:pt idx="43">
                  <c:v>0.29113546626875919</c:v>
                </c:pt>
                <c:pt idx="44">
                  <c:v>0.29237200078413472</c:v>
                </c:pt>
                <c:pt idx="45">
                  <c:v>0.29063255550836181</c:v>
                </c:pt>
                <c:pt idx="46">
                  <c:v>0.2934913661758175</c:v>
                </c:pt>
                <c:pt idx="47">
                  <c:v>0.25709395328334966</c:v>
                </c:pt>
                <c:pt idx="48">
                  <c:v>0.26706377554669397</c:v>
                </c:pt>
                <c:pt idx="49">
                  <c:v>0.26577950392619842</c:v>
                </c:pt>
                <c:pt idx="50">
                  <c:v>0.24094133567606824</c:v>
                </c:pt>
                <c:pt idx="51">
                  <c:v>0.2465389357551005</c:v>
                </c:pt>
                <c:pt idx="52">
                  <c:v>0.25207545152525163</c:v>
                </c:pt>
                <c:pt idx="53">
                  <c:v>0.25013784428778651</c:v>
                </c:pt>
                <c:pt idx="54">
                  <c:v>0.25596184244751974</c:v>
                </c:pt>
                <c:pt idx="55">
                  <c:v>0.27035280433341935</c:v>
                </c:pt>
                <c:pt idx="56">
                  <c:v>0.26186540933871749</c:v>
                </c:pt>
                <c:pt idx="57">
                  <c:v>0.26207508797987422</c:v>
                </c:pt>
                <c:pt idx="58">
                  <c:v>0.26262402994724054</c:v>
                </c:pt>
                <c:pt idx="59">
                  <c:v>0.25299675769014957</c:v>
                </c:pt>
                <c:pt idx="60">
                  <c:v>0.27216614664725247</c:v>
                </c:pt>
                <c:pt idx="61">
                  <c:v>0.27843550038654341</c:v>
                </c:pt>
                <c:pt idx="62">
                  <c:v>0.27520693666570695</c:v>
                </c:pt>
                <c:pt idx="63">
                  <c:v>0.27577202513233912</c:v>
                </c:pt>
                <c:pt idx="64">
                  <c:v>0.27333240850345414</c:v>
                </c:pt>
                <c:pt idx="65">
                  <c:v>0.25409488988348017</c:v>
                </c:pt>
                <c:pt idx="66">
                  <c:v>0.25573915664099595</c:v>
                </c:pt>
                <c:pt idx="67">
                  <c:v>0.25235982440369198</c:v>
                </c:pt>
                <c:pt idx="68">
                  <c:v>0.24284007896995075</c:v>
                </c:pt>
                <c:pt idx="69">
                  <c:v>0.24349488227525032</c:v>
                </c:pt>
                <c:pt idx="70">
                  <c:v>0.24825360236321525</c:v>
                </c:pt>
                <c:pt idx="71">
                  <c:v>0.24651349141252696</c:v>
                </c:pt>
                <c:pt idx="72">
                  <c:v>0.2523921735962279</c:v>
                </c:pt>
                <c:pt idx="73">
                  <c:v>0.25139548966723585</c:v>
                </c:pt>
                <c:pt idx="74">
                  <c:v>0.23899336623909459</c:v>
                </c:pt>
                <c:pt idx="75">
                  <c:v>0.24348692461960922</c:v>
                </c:pt>
                <c:pt idx="76">
                  <c:v>0.24491777667856571</c:v>
                </c:pt>
                <c:pt idx="77">
                  <c:v>0.23953212126248241</c:v>
                </c:pt>
                <c:pt idx="78">
                  <c:v>0.24342169971038036</c:v>
                </c:pt>
                <c:pt idx="79">
                  <c:v>0.2393389119813136</c:v>
                </c:pt>
                <c:pt idx="80">
                  <c:v>0.22727139374075431</c:v>
                </c:pt>
                <c:pt idx="81">
                  <c:v>0.21854538257088083</c:v>
                </c:pt>
                <c:pt idx="82">
                  <c:v>0.21760921065267097</c:v>
                </c:pt>
                <c:pt idx="83">
                  <c:v>0.21690450513211759</c:v>
                </c:pt>
                <c:pt idx="84">
                  <c:v>0.21609931717614916</c:v>
                </c:pt>
                <c:pt idx="85">
                  <c:v>0.21666266191033126</c:v>
                </c:pt>
                <c:pt idx="86">
                  <c:v>0.20937662551887704</c:v>
                </c:pt>
                <c:pt idx="87">
                  <c:v>0.20712192766457546</c:v>
                </c:pt>
                <c:pt idx="88">
                  <c:v>0.20978781120323062</c:v>
                </c:pt>
                <c:pt idx="89">
                  <c:v>0.2074666810341606</c:v>
                </c:pt>
                <c:pt idx="90">
                  <c:v>0.21167291532966501</c:v>
                </c:pt>
                <c:pt idx="91">
                  <c:v>0.21205166656220167</c:v>
                </c:pt>
                <c:pt idx="92">
                  <c:v>0.20477511045651112</c:v>
                </c:pt>
                <c:pt idx="93">
                  <c:v>0.20975465036326651</c:v>
                </c:pt>
                <c:pt idx="94">
                  <c:v>0.20625556641966009</c:v>
                </c:pt>
                <c:pt idx="95">
                  <c:v>0.20283973839256403</c:v>
                </c:pt>
                <c:pt idx="96">
                  <c:v>0.20353130026245009</c:v>
                </c:pt>
                <c:pt idx="97">
                  <c:v>0.20369463003824664</c:v>
                </c:pt>
                <c:pt idx="98">
                  <c:v>0.19803855412582658</c:v>
                </c:pt>
                <c:pt idx="99">
                  <c:v>0.19952645764972499</c:v>
                </c:pt>
                <c:pt idx="100">
                  <c:v>0.19328565613500295</c:v>
                </c:pt>
                <c:pt idx="101">
                  <c:v>0.19817176115991955</c:v>
                </c:pt>
                <c:pt idx="102">
                  <c:v>0.19846058546739206</c:v>
                </c:pt>
                <c:pt idx="103">
                  <c:v>0.20530347422760206</c:v>
                </c:pt>
              </c:numCache>
            </c:numRef>
          </c:val>
        </c:ser>
        <c:ser>
          <c:idx val="2"/>
          <c:order val="2"/>
          <c:tx>
            <c:strRef>
              <c:f>'P2.1 Detentores'!$D$124</c:f>
              <c:strCache>
                <c:ptCount val="1"/>
                <c:pt idx="0">
                  <c:v>Previdência</c:v>
                </c:pt>
              </c:strCache>
            </c:strRef>
          </c:tx>
          <c:spPr>
            <a:pattFill prst="dkDnDiag">
              <a:fgClr>
                <a:schemeClr val="accent3">
                  <a:lumMod val="60000"/>
                  <a:lumOff val="40000"/>
                </a:schemeClr>
              </a:fgClr>
              <a:bgClr>
                <a:schemeClr val="accent6">
                  <a:lumMod val="40000"/>
                  <a:lumOff val="60000"/>
                </a:schemeClr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Detentores'!$D$125:$D$228</c:f>
              <c:numCache>
                <c:formatCode>0.0%</c:formatCode>
                <c:ptCount val="104"/>
                <c:pt idx="0">
                  <c:v>0.16726977312693442</c:v>
                </c:pt>
                <c:pt idx="1">
                  <c:v>0.16575052359043127</c:v>
                </c:pt>
                <c:pt idx="2">
                  <c:v>0.1659270976852967</c:v>
                </c:pt>
                <c:pt idx="3">
                  <c:v>0.16759905960257399</c:v>
                </c:pt>
                <c:pt idx="4">
                  <c:v>0.16041716116450791</c:v>
                </c:pt>
                <c:pt idx="5">
                  <c:v>0.16438206961885762</c:v>
                </c:pt>
                <c:pt idx="6">
                  <c:v>0.16438102199143428</c:v>
                </c:pt>
                <c:pt idx="7">
                  <c:v>0.1634401433179537</c:v>
                </c:pt>
                <c:pt idx="8">
                  <c:v>0.16687225468376007</c:v>
                </c:pt>
                <c:pt idx="9">
                  <c:v>0.17340078793147576</c:v>
                </c:pt>
                <c:pt idx="10">
                  <c:v>0.17303109261448191</c:v>
                </c:pt>
                <c:pt idx="11">
                  <c:v>0.17732404911206623</c:v>
                </c:pt>
                <c:pt idx="12">
                  <c:v>0.18262598579805084</c:v>
                </c:pt>
                <c:pt idx="13">
                  <c:v>0.17325913018717315</c:v>
                </c:pt>
                <c:pt idx="14">
                  <c:v>0.16840113072746604</c:v>
                </c:pt>
                <c:pt idx="15">
                  <c:v>0.1788557368189666</c:v>
                </c:pt>
                <c:pt idx="16">
                  <c:v>0.1696444473137968</c:v>
                </c:pt>
                <c:pt idx="17">
                  <c:v>0.17049970956905788</c:v>
                </c:pt>
                <c:pt idx="18">
                  <c:v>0.1745542133224654</c:v>
                </c:pt>
                <c:pt idx="19">
                  <c:v>0.18089487775122828</c:v>
                </c:pt>
                <c:pt idx="20">
                  <c:v>0.16866911801456042</c:v>
                </c:pt>
                <c:pt idx="21">
                  <c:v>0.17012177090739466</c:v>
                </c:pt>
                <c:pt idx="22">
                  <c:v>0.17291596338487661</c:v>
                </c:pt>
                <c:pt idx="23">
                  <c:v>0.17114576071831167</c:v>
                </c:pt>
                <c:pt idx="24">
                  <c:v>0.17518342662361749</c:v>
                </c:pt>
                <c:pt idx="25">
                  <c:v>0.17641828712168628</c:v>
                </c:pt>
                <c:pt idx="26">
                  <c:v>0.17750963863880848</c:v>
                </c:pt>
                <c:pt idx="27">
                  <c:v>0.17818599629085918</c:v>
                </c:pt>
                <c:pt idx="28">
                  <c:v>0.17329284051866808</c:v>
                </c:pt>
                <c:pt idx="29">
                  <c:v>0.17112426302618591</c:v>
                </c:pt>
                <c:pt idx="30">
                  <c:v>0.17912251800620754</c:v>
                </c:pt>
                <c:pt idx="31">
                  <c:v>0.18049908062436862</c:v>
                </c:pt>
                <c:pt idx="32">
                  <c:v>0.17336092694583727</c:v>
                </c:pt>
                <c:pt idx="33">
                  <c:v>0.16883559643234838</c:v>
                </c:pt>
                <c:pt idx="34">
                  <c:v>0.1563015536078001</c:v>
                </c:pt>
                <c:pt idx="35">
                  <c:v>0.15813391571720203</c:v>
                </c:pt>
                <c:pt idx="36">
                  <c:v>0.1608479341697488</c:v>
                </c:pt>
                <c:pt idx="37">
                  <c:v>0.15859817971322246</c:v>
                </c:pt>
                <c:pt idx="38">
                  <c:v>0.15860431138790176</c:v>
                </c:pt>
                <c:pt idx="39">
                  <c:v>0.15321280553692074</c:v>
                </c:pt>
                <c:pt idx="40">
                  <c:v>0.15024380103513188</c:v>
                </c:pt>
                <c:pt idx="41">
                  <c:v>0.16069487125546653</c:v>
                </c:pt>
                <c:pt idx="42">
                  <c:v>0.14349277161461349</c:v>
                </c:pt>
                <c:pt idx="43">
                  <c:v>0.15862553156717754</c:v>
                </c:pt>
                <c:pt idx="44">
                  <c:v>0.14284516826834825</c:v>
                </c:pt>
                <c:pt idx="45">
                  <c:v>0.1590492957873946</c:v>
                </c:pt>
                <c:pt idx="46">
                  <c:v>0.1585430727920108</c:v>
                </c:pt>
                <c:pt idx="47">
                  <c:v>0.14209197696937617</c:v>
                </c:pt>
                <c:pt idx="48">
                  <c:v>0.14553087343418311</c:v>
                </c:pt>
                <c:pt idx="49">
                  <c:v>0.14669417524759634</c:v>
                </c:pt>
                <c:pt idx="50">
                  <c:v>0.15940441294022797</c:v>
                </c:pt>
                <c:pt idx="51">
                  <c:v>0.15937463872124888</c:v>
                </c:pt>
                <c:pt idx="52">
                  <c:v>0.15730416881480641</c:v>
                </c:pt>
                <c:pt idx="53">
                  <c:v>0.15290993021720381</c:v>
                </c:pt>
                <c:pt idx="54">
                  <c:v>0.16058942986515662</c:v>
                </c:pt>
                <c:pt idx="55">
                  <c:v>0.14601450061543667</c:v>
                </c:pt>
                <c:pt idx="56">
                  <c:v>0.1550856798705785</c:v>
                </c:pt>
                <c:pt idx="57">
                  <c:v>0.15978122032982653</c:v>
                </c:pt>
                <c:pt idx="58">
                  <c:v>0.15650929118405757</c:v>
                </c:pt>
                <c:pt idx="59">
                  <c:v>0.15414058638426309</c:v>
                </c:pt>
                <c:pt idx="60">
                  <c:v>0.143018651161748</c:v>
                </c:pt>
                <c:pt idx="61">
                  <c:v>0.14167218165412174</c:v>
                </c:pt>
                <c:pt idx="62">
                  <c:v>0.14132308517586251</c:v>
                </c:pt>
                <c:pt idx="63">
                  <c:v>0.13950834134428841</c:v>
                </c:pt>
                <c:pt idx="64">
                  <c:v>0.13806666514372143</c:v>
                </c:pt>
                <c:pt idx="65">
                  <c:v>0.16284573532333629</c:v>
                </c:pt>
                <c:pt idx="66">
                  <c:v>0.16424817160695104</c:v>
                </c:pt>
                <c:pt idx="67">
                  <c:v>0.1668911813948005</c:v>
                </c:pt>
                <c:pt idx="68">
                  <c:v>0.16199269810982986</c:v>
                </c:pt>
                <c:pt idx="69">
                  <c:v>0.16069979685748736</c:v>
                </c:pt>
                <c:pt idx="70">
                  <c:v>0.15986742844089494</c:v>
                </c:pt>
                <c:pt idx="71">
                  <c:v>0.15978960499441403</c:v>
                </c:pt>
                <c:pt idx="72">
                  <c:v>0.17140983901695725</c:v>
                </c:pt>
                <c:pt idx="73">
                  <c:v>0.16978271571939735</c:v>
                </c:pt>
                <c:pt idx="74">
                  <c:v>0.17240860572977054</c:v>
                </c:pt>
                <c:pt idx="75">
                  <c:v>0.17302034816859527</c:v>
                </c:pt>
                <c:pt idx="76">
                  <c:v>0.1751737815287456</c:v>
                </c:pt>
                <c:pt idx="77">
                  <c:v>0.17241430062062554</c:v>
                </c:pt>
                <c:pt idx="78">
                  <c:v>0.17592408122207107</c:v>
                </c:pt>
                <c:pt idx="79">
                  <c:v>0.1748225706104892</c:v>
                </c:pt>
                <c:pt idx="80">
                  <c:v>0.17504289147624855</c:v>
                </c:pt>
                <c:pt idx="81">
                  <c:v>0.17325274115372313</c:v>
                </c:pt>
                <c:pt idx="82">
                  <c:v>0.17254975633465386</c:v>
                </c:pt>
                <c:pt idx="83">
                  <c:v>0.17107289123196645</c:v>
                </c:pt>
                <c:pt idx="84">
                  <c:v>0.17660458805042212</c:v>
                </c:pt>
                <c:pt idx="85">
                  <c:v>0.16986132309386764</c:v>
                </c:pt>
                <c:pt idx="86">
                  <c:v>0.17097437990423917</c:v>
                </c:pt>
                <c:pt idx="87">
                  <c:v>0.17416898672423886</c:v>
                </c:pt>
                <c:pt idx="88">
                  <c:v>0.17322940713194326</c:v>
                </c:pt>
                <c:pt idx="89">
                  <c:v>0.17084408672540566</c:v>
                </c:pt>
                <c:pt idx="90">
                  <c:v>0.17423612558874405</c:v>
                </c:pt>
                <c:pt idx="91">
                  <c:v>0.17258495260795134</c:v>
                </c:pt>
                <c:pt idx="92">
                  <c:v>0.17514229849281959</c:v>
                </c:pt>
                <c:pt idx="93">
                  <c:v>0.17504817681136134</c:v>
                </c:pt>
                <c:pt idx="94">
                  <c:v>0.17359363358419361</c:v>
                </c:pt>
                <c:pt idx="95">
                  <c:v>0.17069633264868758</c:v>
                </c:pt>
                <c:pt idx="96">
                  <c:v>0.17232694099282786</c:v>
                </c:pt>
                <c:pt idx="97">
                  <c:v>0.17372720078421555</c:v>
                </c:pt>
                <c:pt idx="98">
                  <c:v>0.18350825492784253</c:v>
                </c:pt>
                <c:pt idx="99">
                  <c:v>0.18626120664874068</c:v>
                </c:pt>
                <c:pt idx="100">
                  <c:v>0.1898183288776473</c:v>
                </c:pt>
                <c:pt idx="101">
                  <c:v>0.19031886533197243</c:v>
                </c:pt>
                <c:pt idx="102">
                  <c:v>0.19756944513162872</c:v>
                </c:pt>
                <c:pt idx="103">
                  <c:v>0.20110232988204413</c:v>
                </c:pt>
              </c:numCache>
            </c:numRef>
          </c:val>
        </c:ser>
        <c:ser>
          <c:idx val="3"/>
          <c:order val="3"/>
          <c:tx>
            <c:strRef>
              <c:f>'P2.1 Detentores'!$E$124</c:f>
              <c:strCache>
                <c:ptCount val="1"/>
                <c:pt idx="0">
                  <c:v>Governo</c:v>
                </c:pt>
              </c:strCache>
            </c:strRef>
          </c:tx>
          <c:spPr>
            <a:pattFill prst="pct90">
              <a:fgClr>
                <a:srgbClr val="C00000"/>
              </a:fgClr>
              <a:bgClr>
                <a:srgbClr val="C00000"/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Detentores'!$E$125:$E$228</c:f>
              <c:numCache>
                <c:formatCode>_(* #,##0.00_);_(* \(#,##0.00\);_(* "-"??_);_(@_)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0.1042612884493444</c:v>
                </c:pt>
                <c:pt idx="48">
                  <c:v>0.1071859224002924</c:v>
                </c:pt>
                <c:pt idx="49">
                  <c:v>0.10742629848351254</c:v>
                </c:pt>
                <c:pt idx="50">
                  <c:v>0.1064610493384204</c:v>
                </c:pt>
                <c:pt idx="51">
                  <c:v>0.10430853332573682</c:v>
                </c:pt>
                <c:pt idx="52">
                  <c:v>0.10077949675541201</c:v>
                </c:pt>
                <c:pt idx="53">
                  <c:v>9.608072216282619E-2</c:v>
                </c:pt>
                <c:pt idx="54">
                  <c:v>9.2733508258012257E-2</c:v>
                </c:pt>
                <c:pt idx="55">
                  <c:v>9.1156942046787773E-2</c:v>
                </c:pt>
                <c:pt idx="56">
                  <c:v>9.0099936372317266E-2</c:v>
                </c:pt>
                <c:pt idx="57">
                  <c:v>9.0760416655136789E-2</c:v>
                </c:pt>
                <c:pt idx="58">
                  <c:v>8.9871179493828904E-2</c:v>
                </c:pt>
                <c:pt idx="59">
                  <c:v>8.8050720200066615E-2</c:v>
                </c:pt>
                <c:pt idx="60">
                  <c:v>8.778497236669533E-2</c:v>
                </c:pt>
                <c:pt idx="61">
                  <c:v>8.3862978121013412E-2</c:v>
                </c:pt>
                <c:pt idx="62">
                  <c:v>8.4747398293304202E-2</c:v>
                </c:pt>
                <c:pt idx="63">
                  <c:v>8.4859945396613345E-2</c:v>
                </c:pt>
                <c:pt idx="64">
                  <c:v>8.614452555301147E-2</c:v>
                </c:pt>
                <c:pt idx="65">
                  <c:v>8.396373634514552E-2</c:v>
                </c:pt>
                <c:pt idx="66">
                  <c:v>8.292965916794065E-2</c:v>
                </c:pt>
                <c:pt idx="67">
                  <c:v>8.0781335474826271E-2</c:v>
                </c:pt>
                <c:pt idx="68">
                  <c:v>7.9698909255769029E-2</c:v>
                </c:pt>
                <c:pt idx="69">
                  <c:v>7.8063979799892477E-2</c:v>
                </c:pt>
                <c:pt idx="70">
                  <c:v>7.727635614428173E-2</c:v>
                </c:pt>
                <c:pt idx="71">
                  <c:v>7.3033777061983787E-2</c:v>
                </c:pt>
                <c:pt idx="72">
                  <c:v>7.8162756971407038E-2</c:v>
                </c:pt>
                <c:pt idx="73">
                  <c:v>7.6270586844375612E-2</c:v>
                </c:pt>
                <c:pt idx="74">
                  <c:v>7.7627728995129361E-2</c:v>
                </c:pt>
                <c:pt idx="75">
                  <c:v>7.4285541089951612E-2</c:v>
                </c:pt>
                <c:pt idx="76">
                  <c:v>6.4225755474181703E-2</c:v>
                </c:pt>
                <c:pt idx="77">
                  <c:v>6.2655061093931333E-2</c:v>
                </c:pt>
                <c:pt idx="78">
                  <c:v>6.2731059197648417E-2</c:v>
                </c:pt>
                <c:pt idx="79">
                  <c:v>6.0881289388208928E-2</c:v>
                </c:pt>
                <c:pt idx="80">
                  <c:v>6.4204460174705574E-2</c:v>
                </c:pt>
                <c:pt idx="81">
                  <c:v>6.8925171787299927E-2</c:v>
                </c:pt>
                <c:pt idx="82">
                  <c:v>6.7407151560357245E-2</c:v>
                </c:pt>
                <c:pt idx="83">
                  <c:v>6.5533973596551859E-2</c:v>
                </c:pt>
                <c:pt idx="84">
                  <c:v>6.5078348369131969E-2</c:v>
                </c:pt>
                <c:pt idx="85">
                  <c:v>6.4954280262030456E-2</c:v>
                </c:pt>
                <c:pt idx="86">
                  <c:v>6.5794298723536523E-2</c:v>
                </c:pt>
                <c:pt idx="87">
                  <c:v>6.6130738958233251E-2</c:v>
                </c:pt>
                <c:pt idx="88">
                  <c:v>6.4979097730116661E-2</c:v>
                </c:pt>
                <c:pt idx="89">
                  <c:v>6.2853391008571999E-2</c:v>
                </c:pt>
                <c:pt idx="90">
                  <c:v>6.357242251608991E-2</c:v>
                </c:pt>
                <c:pt idx="91">
                  <c:v>5.9663570766533468E-2</c:v>
                </c:pt>
                <c:pt idx="92">
                  <c:v>6.0677686995952031E-2</c:v>
                </c:pt>
                <c:pt idx="93">
                  <c:v>6.0807161149524933E-2</c:v>
                </c:pt>
                <c:pt idx="94">
                  <c:v>5.967864561391438E-2</c:v>
                </c:pt>
                <c:pt idx="95">
                  <c:v>5.7163193053958811E-2</c:v>
                </c:pt>
                <c:pt idx="96">
                  <c:v>5.8143075398371179E-2</c:v>
                </c:pt>
                <c:pt idx="97">
                  <c:v>5.8043397045339368E-2</c:v>
                </c:pt>
                <c:pt idx="98">
                  <c:v>5.6792777549038824E-2</c:v>
                </c:pt>
                <c:pt idx="99">
                  <c:v>5.7921590549880511E-2</c:v>
                </c:pt>
                <c:pt idx="100">
                  <c:v>5.6555321907497846E-2</c:v>
                </c:pt>
                <c:pt idx="101">
                  <c:v>5.7418385952507568E-2</c:v>
                </c:pt>
                <c:pt idx="102">
                  <c:v>5.9147797024615673E-2</c:v>
                </c:pt>
                <c:pt idx="103">
                  <c:v>5.7691134771995771E-2</c:v>
                </c:pt>
              </c:numCache>
            </c:numRef>
          </c:val>
        </c:ser>
        <c:ser>
          <c:idx val="4"/>
          <c:order val="4"/>
          <c:tx>
            <c:strRef>
              <c:f>'P2.1 Detentores'!$F$124</c:f>
              <c:strCache>
                <c:ptCount val="1"/>
                <c:pt idx="0">
                  <c:v>Seguradoras</c:v>
                </c:pt>
              </c:strCache>
            </c:strRef>
          </c:tx>
          <c:spPr>
            <a:pattFill prst="trellis">
              <a:fgClr>
                <a:schemeClr val="accent4">
                  <a:lumMod val="40000"/>
                  <a:lumOff val="60000"/>
                </a:schemeClr>
              </a:fgClr>
              <a:bgClr>
                <a:schemeClr val="accent4">
                  <a:lumMod val="60000"/>
                  <a:lumOff val="40000"/>
                </a:schemeClr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Detentores'!$F$125:$F$228</c:f>
              <c:numCache>
                <c:formatCode>0.0%</c:formatCode>
                <c:ptCount val="104"/>
                <c:pt idx="0">
                  <c:v>2.2524193536094396E-2</c:v>
                </c:pt>
                <c:pt idx="1">
                  <c:v>2.2113250112813503E-2</c:v>
                </c:pt>
                <c:pt idx="2">
                  <c:v>2.0614913073534639E-2</c:v>
                </c:pt>
                <c:pt idx="3">
                  <c:v>2.0770894826262088E-2</c:v>
                </c:pt>
                <c:pt idx="4">
                  <c:v>2.0278711201086458E-2</c:v>
                </c:pt>
                <c:pt idx="5">
                  <c:v>2.2111980037881753E-2</c:v>
                </c:pt>
                <c:pt idx="6">
                  <c:v>2.3131497502187334E-2</c:v>
                </c:pt>
                <c:pt idx="7">
                  <c:v>2.3319119777028753E-2</c:v>
                </c:pt>
                <c:pt idx="8">
                  <c:v>2.5021474693314647E-2</c:v>
                </c:pt>
                <c:pt idx="9">
                  <c:v>2.575847292221322E-2</c:v>
                </c:pt>
                <c:pt idx="10">
                  <c:v>2.5528042814767726E-2</c:v>
                </c:pt>
                <c:pt idx="11">
                  <c:v>2.5914896241807733E-2</c:v>
                </c:pt>
                <c:pt idx="12">
                  <c:v>2.5537922267844376E-2</c:v>
                </c:pt>
                <c:pt idx="13">
                  <c:v>2.5676828880469824E-2</c:v>
                </c:pt>
                <c:pt idx="14">
                  <c:v>2.6046178313680151E-2</c:v>
                </c:pt>
                <c:pt idx="15">
                  <c:v>2.5952205527974458E-2</c:v>
                </c:pt>
                <c:pt idx="16">
                  <c:v>2.5878540759704381E-2</c:v>
                </c:pt>
                <c:pt idx="17">
                  <c:v>2.571409167285324E-2</c:v>
                </c:pt>
                <c:pt idx="18">
                  <c:v>2.6786810343337721E-2</c:v>
                </c:pt>
                <c:pt idx="19">
                  <c:v>2.5535356590761317E-2</c:v>
                </c:pt>
                <c:pt idx="20">
                  <c:v>2.7437770608165744E-2</c:v>
                </c:pt>
                <c:pt idx="21">
                  <c:v>2.6041862068138175E-2</c:v>
                </c:pt>
                <c:pt idx="22">
                  <c:v>2.5985020382490735E-2</c:v>
                </c:pt>
                <c:pt idx="23">
                  <c:v>2.5819517701219041E-2</c:v>
                </c:pt>
                <c:pt idx="24">
                  <c:v>3.0583459155346941E-2</c:v>
                </c:pt>
                <c:pt idx="25">
                  <c:v>3.0840010120211217E-2</c:v>
                </c:pt>
                <c:pt idx="26">
                  <c:v>3.2194277999356057E-2</c:v>
                </c:pt>
                <c:pt idx="27">
                  <c:v>3.2313085755273183E-2</c:v>
                </c:pt>
                <c:pt idx="28">
                  <c:v>3.2215533121996071E-2</c:v>
                </c:pt>
                <c:pt idx="29">
                  <c:v>3.411826838581665E-2</c:v>
                </c:pt>
                <c:pt idx="30">
                  <c:v>3.1831234502383232E-2</c:v>
                </c:pt>
                <c:pt idx="31">
                  <c:v>3.0740530566432455E-2</c:v>
                </c:pt>
                <c:pt idx="32">
                  <c:v>3.3869670399833192E-2</c:v>
                </c:pt>
                <c:pt idx="33">
                  <c:v>3.9986986350894281E-2</c:v>
                </c:pt>
                <c:pt idx="34">
                  <c:v>3.7767887022110876E-2</c:v>
                </c:pt>
                <c:pt idx="35">
                  <c:v>3.8040477619187212E-2</c:v>
                </c:pt>
                <c:pt idx="36">
                  <c:v>3.9407580009481802E-2</c:v>
                </c:pt>
                <c:pt idx="37">
                  <c:v>3.8951807989642505E-2</c:v>
                </c:pt>
                <c:pt idx="38">
                  <c:v>3.9514522468176376E-2</c:v>
                </c:pt>
                <c:pt idx="39">
                  <c:v>3.7081348008770602E-2</c:v>
                </c:pt>
                <c:pt idx="40">
                  <c:v>3.7249368441575691E-2</c:v>
                </c:pt>
                <c:pt idx="41">
                  <c:v>3.7449691628681156E-2</c:v>
                </c:pt>
                <c:pt idx="42">
                  <c:v>3.7329912216428493E-2</c:v>
                </c:pt>
                <c:pt idx="43">
                  <c:v>3.7840186239364075E-2</c:v>
                </c:pt>
                <c:pt idx="44">
                  <c:v>3.8023518896553324E-2</c:v>
                </c:pt>
                <c:pt idx="45">
                  <c:v>3.8470522786111939E-2</c:v>
                </c:pt>
                <c:pt idx="46">
                  <c:v>3.9169573388788161E-2</c:v>
                </c:pt>
                <c:pt idx="47">
                  <c:v>3.7060022601275638E-2</c:v>
                </c:pt>
                <c:pt idx="48">
                  <c:v>3.9542063588877074E-2</c:v>
                </c:pt>
                <c:pt idx="49">
                  <c:v>3.9064683779715635E-2</c:v>
                </c:pt>
                <c:pt idx="50">
                  <c:v>4.1137280281152697E-2</c:v>
                </c:pt>
                <c:pt idx="51">
                  <c:v>4.1138725528588105E-2</c:v>
                </c:pt>
                <c:pt idx="52">
                  <c:v>4.1343049084297215E-2</c:v>
                </c:pt>
                <c:pt idx="53">
                  <c:v>4.0739267251870173E-2</c:v>
                </c:pt>
                <c:pt idx="54">
                  <c:v>4.2103119982288495E-2</c:v>
                </c:pt>
                <c:pt idx="55">
                  <c:v>4.1557662060376005E-2</c:v>
                </c:pt>
                <c:pt idx="56">
                  <c:v>4.2090754045708979E-2</c:v>
                </c:pt>
                <c:pt idx="57">
                  <c:v>4.2394953490413383E-2</c:v>
                </c:pt>
                <c:pt idx="58">
                  <c:v>4.2330362281777383E-2</c:v>
                </c:pt>
                <c:pt idx="59">
                  <c:v>4.0889010936135686E-2</c:v>
                </c:pt>
                <c:pt idx="60">
                  <c:v>4.2401655210124081E-2</c:v>
                </c:pt>
                <c:pt idx="61">
                  <c:v>4.1920786492725161E-2</c:v>
                </c:pt>
                <c:pt idx="62">
                  <c:v>4.2763564000890368E-2</c:v>
                </c:pt>
                <c:pt idx="63">
                  <c:v>4.2532831454025859E-2</c:v>
                </c:pt>
                <c:pt idx="64">
                  <c:v>4.2366811486274455E-2</c:v>
                </c:pt>
                <c:pt idx="65">
                  <c:v>3.3878431831769591E-2</c:v>
                </c:pt>
                <c:pt idx="66">
                  <c:v>3.6078785681260932E-2</c:v>
                </c:pt>
                <c:pt idx="67">
                  <c:v>3.6827274368385239E-2</c:v>
                </c:pt>
                <c:pt idx="68">
                  <c:v>3.7544582730699196E-2</c:v>
                </c:pt>
                <c:pt idx="69">
                  <c:v>3.7182133591986043E-2</c:v>
                </c:pt>
                <c:pt idx="70">
                  <c:v>3.718277555861664E-2</c:v>
                </c:pt>
                <c:pt idx="71">
                  <c:v>3.9207837205408332E-2</c:v>
                </c:pt>
                <c:pt idx="72">
                  <c:v>4.119464480943974E-2</c:v>
                </c:pt>
                <c:pt idx="73">
                  <c:v>4.0888024721287761E-2</c:v>
                </c:pt>
                <c:pt idx="74">
                  <c:v>4.109864606908633E-2</c:v>
                </c:pt>
                <c:pt idx="75">
                  <c:v>4.1650321282454793E-2</c:v>
                </c:pt>
                <c:pt idx="76">
                  <c:v>4.2512144114813057E-2</c:v>
                </c:pt>
                <c:pt idx="77">
                  <c:v>4.246351653841629E-2</c:v>
                </c:pt>
                <c:pt idx="78">
                  <c:v>4.2849126873108351E-2</c:v>
                </c:pt>
                <c:pt idx="79">
                  <c:v>4.1881616657522547E-2</c:v>
                </c:pt>
                <c:pt idx="80">
                  <c:v>4.3097225651796807E-2</c:v>
                </c:pt>
                <c:pt idx="81">
                  <c:v>4.2994295377423157E-2</c:v>
                </c:pt>
                <c:pt idx="82">
                  <c:v>4.2615152026811494E-2</c:v>
                </c:pt>
                <c:pt idx="83">
                  <c:v>4.0131373961989722E-2</c:v>
                </c:pt>
                <c:pt idx="84">
                  <c:v>4.1086749157229145E-2</c:v>
                </c:pt>
                <c:pt idx="85">
                  <c:v>4.1035401358154464E-2</c:v>
                </c:pt>
                <c:pt idx="86">
                  <c:v>4.132247834368305E-2</c:v>
                </c:pt>
                <c:pt idx="87">
                  <c:v>4.1716557856132035E-2</c:v>
                </c:pt>
                <c:pt idx="88">
                  <c:v>4.0793976819645972E-2</c:v>
                </c:pt>
                <c:pt idx="89">
                  <c:v>3.9572337545756807E-2</c:v>
                </c:pt>
                <c:pt idx="90">
                  <c:v>4.0301621593869422E-2</c:v>
                </c:pt>
                <c:pt idx="91">
                  <c:v>3.9817174072054692E-2</c:v>
                </c:pt>
                <c:pt idx="92">
                  <c:v>4.0432572627211685E-2</c:v>
                </c:pt>
                <c:pt idx="93">
                  <c:v>4.1068545417180843E-2</c:v>
                </c:pt>
                <c:pt idx="94">
                  <c:v>4.1740983759948572E-2</c:v>
                </c:pt>
                <c:pt idx="95">
                  <c:v>4.0921290547382937E-2</c:v>
                </c:pt>
                <c:pt idx="96">
                  <c:v>4.16800853231536E-2</c:v>
                </c:pt>
                <c:pt idx="97">
                  <c:v>3.9791727827489652E-2</c:v>
                </c:pt>
                <c:pt idx="98">
                  <c:v>3.9670847797427376E-2</c:v>
                </c:pt>
                <c:pt idx="99">
                  <c:v>4.0110764560379389E-2</c:v>
                </c:pt>
                <c:pt idx="100">
                  <c:v>4.0286916285705146E-2</c:v>
                </c:pt>
                <c:pt idx="101">
                  <c:v>4.1525391231372742E-2</c:v>
                </c:pt>
                <c:pt idx="102">
                  <c:v>4.1500353423285181E-2</c:v>
                </c:pt>
                <c:pt idx="103">
                  <c:v>4.0682083279685498E-2</c:v>
                </c:pt>
              </c:numCache>
            </c:numRef>
          </c:val>
        </c:ser>
        <c:ser>
          <c:idx val="5"/>
          <c:order val="5"/>
          <c:tx>
            <c:strRef>
              <c:f>'P2.1 Detentores'!$G$124</c:f>
              <c:strCache>
                <c:ptCount val="1"/>
                <c:pt idx="0">
                  <c:v>Outros</c:v>
                </c:pt>
              </c:strCache>
            </c:strRef>
          </c:tx>
          <c:spPr>
            <a:pattFill prst="wdUpDiag">
              <a:fgClr>
                <a:srgbClr val="96BA79"/>
              </a:fgClr>
              <a:bgClr>
                <a:srgbClr val="96BA79"/>
              </a:bgClr>
            </a:pattFill>
            <a:ln w="3175">
              <a:noFill/>
              <a:prstDash val="solid"/>
            </a:ln>
            <a:effectLst/>
          </c:spPr>
          <c:cat>
            <c:numRef>
              <c:f>'P2.1 Detentores'!$A$125:$A$228</c:f>
              <c:numCache>
                <c:formatCode>mmm\-yy</c:formatCode>
                <c:ptCount val="10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</c:numCache>
            </c:numRef>
          </c:cat>
          <c:val>
            <c:numRef>
              <c:f>'P2.1 Detentores'!$G$125:$G$228</c:f>
              <c:numCache>
                <c:formatCode>0.0%</c:formatCode>
                <c:ptCount val="104"/>
                <c:pt idx="0">
                  <c:v>0.10377387598299809</c:v>
                </c:pt>
                <c:pt idx="1">
                  <c:v>0.1073075482232803</c:v>
                </c:pt>
                <c:pt idx="2">
                  <c:v>0.10578715931496671</c:v>
                </c:pt>
                <c:pt idx="3">
                  <c:v>0.11084219757153702</c:v>
                </c:pt>
                <c:pt idx="4">
                  <c:v>0.11837586467315245</c:v>
                </c:pt>
                <c:pt idx="5">
                  <c:v>0.11697244484189954</c:v>
                </c:pt>
                <c:pt idx="6">
                  <c:v>0.12261224463688841</c:v>
                </c:pt>
                <c:pt idx="7">
                  <c:v>0.12457063469171302</c:v>
                </c:pt>
                <c:pt idx="8">
                  <c:v>0.12344441150588423</c:v>
                </c:pt>
                <c:pt idx="9">
                  <c:v>0.1233697750523427</c:v>
                </c:pt>
                <c:pt idx="10">
                  <c:v>0.1202734599397389</c:v>
                </c:pt>
                <c:pt idx="11">
                  <c:v>0.12154576447744489</c:v>
                </c:pt>
                <c:pt idx="12">
                  <c:v>0.12383888686493409</c:v>
                </c:pt>
                <c:pt idx="13">
                  <c:v>0.12416409852643538</c:v>
                </c:pt>
                <c:pt idx="14">
                  <c:v>0.13059535514241183</c:v>
                </c:pt>
                <c:pt idx="15">
                  <c:v>0.13535953113552432</c:v>
                </c:pt>
                <c:pt idx="16">
                  <c:v>0.13381685025167822</c:v>
                </c:pt>
                <c:pt idx="17">
                  <c:v>0.13371706907751224</c:v>
                </c:pt>
                <c:pt idx="18">
                  <c:v>0.144594174460937</c:v>
                </c:pt>
                <c:pt idx="19">
                  <c:v>0.14224188607880511</c:v>
                </c:pt>
                <c:pt idx="20">
                  <c:v>0.140259377984286</c:v>
                </c:pt>
                <c:pt idx="21">
                  <c:v>0.1307365507318004</c:v>
                </c:pt>
                <c:pt idx="22">
                  <c:v>0.1335146492065071</c:v>
                </c:pt>
                <c:pt idx="23">
                  <c:v>0.13801100165000108</c:v>
                </c:pt>
                <c:pt idx="24">
                  <c:v>0.13824937898049028</c:v>
                </c:pt>
                <c:pt idx="25">
                  <c:v>0.13428965008281121</c:v>
                </c:pt>
                <c:pt idx="26">
                  <c:v>0.12862630087603083</c:v>
                </c:pt>
                <c:pt idx="27">
                  <c:v>0.12632237182596581</c:v>
                </c:pt>
                <c:pt idx="28">
                  <c:v>0.12611905740789733</c:v>
                </c:pt>
                <c:pt idx="29">
                  <c:v>0.12704593806556363</c:v>
                </c:pt>
                <c:pt idx="30">
                  <c:v>0.13493888811984173</c:v>
                </c:pt>
                <c:pt idx="31">
                  <c:v>0.12662482538428155</c:v>
                </c:pt>
                <c:pt idx="32">
                  <c:v>0.13024348110748266</c:v>
                </c:pt>
                <c:pt idx="33">
                  <c:v>0.13796436091233735</c:v>
                </c:pt>
                <c:pt idx="34">
                  <c:v>0.13970510851071535</c:v>
                </c:pt>
                <c:pt idx="35">
                  <c:v>0.14044180580367846</c:v>
                </c:pt>
                <c:pt idx="36">
                  <c:v>0.15090327540401893</c:v>
                </c:pt>
                <c:pt idx="37">
                  <c:v>0.15009569559246216</c:v>
                </c:pt>
                <c:pt idx="38">
                  <c:v>0.1449340101822259</c:v>
                </c:pt>
                <c:pt idx="39">
                  <c:v>0.13956010950931264</c:v>
                </c:pt>
                <c:pt idx="40">
                  <c:v>0.14135098326086162</c:v>
                </c:pt>
                <c:pt idx="41">
                  <c:v>0.1468413876219708</c:v>
                </c:pt>
                <c:pt idx="42">
                  <c:v>0.14634302799665636</c:v>
                </c:pt>
                <c:pt idx="43">
                  <c:v>0.15086250045099375</c:v>
                </c:pt>
                <c:pt idx="44">
                  <c:v>0.15381617217497426</c:v>
                </c:pt>
                <c:pt idx="45">
                  <c:v>0.15631578104185664</c:v>
                </c:pt>
                <c:pt idx="46">
                  <c:v>0.15223260709794456</c:v>
                </c:pt>
                <c:pt idx="47">
                  <c:v>0.15099529665805017</c:v>
                </c:pt>
                <c:pt idx="48">
                  <c:v>0.1569060375484449</c:v>
                </c:pt>
                <c:pt idx="49">
                  <c:v>0.1471049932461253</c:v>
                </c:pt>
                <c:pt idx="50">
                  <c:v>0.14744891867929413</c:v>
                </c:pt>
                <c:pt idx="51">
                  <c:v>0.14562222290531313</c:v>
                </c:pt>
                <c:pt idx="52">
                  <c:v>0.14711856988280766</c:v>
                </c:pt>
                <c:pt idx="53">
                  <c:v>0.14294979908354652</c:v>
                </c:pt>
                <c:pt idx="54">
                  <c:v>0.14992515840073872</c:v>
                </c:pt>
                <c:pt idx="55">
                  <c:v>0.15093249583235638</c:v>
                </c:pt>
                <c:pt idx="56">
                  <c:v>0.14640710348967545</c:v>
                </c:pt>
                <c:pt idx="57">
                  <c:v>0.14743998580829143</c:v>
                </c:pt>
                <c:pt idx="58">
                  <c:v>0.14691061093529295</c:v>
                </c:pt>
                <c:pt idx="59">
                  <c:v>0.14920595980133372</c:v>
                </c:pt>
                <c:pt idx="60">
                  <c:v>0.15616051948960133</c:v>
                </c:pt>
                <c:pt idx="61">
                  <c:v>0.15691954136022335</c:v>
                </c:pt>
                <c:pt idx="62">
                  <c:v>0.15982021705357585</c:v>
                </c:pt>
                <c:pt idx="63">
                  <c:v>0.16220882470159853</c:v>
                </c:pt>
                <c:pt idx="64">
                  <c:v>0.16190092879238391</c:v>
                </c:pt>
                <c:pt idx="65">
                  <c:v>0.1606041617768994</c:v>
                </c:pt>
                <c:pt idx="66">
                  <c:v>0.17282737530227549</c:v>
                </c:pt>
                <c:pt idx="67">
                  <c:v>0.1746703990430474</c:v>
                </c:pt>
                <c:pt idx="68">
                  <c:v>0.17712617874336847</c:v>
                </c:pt>
                <c:pt idx="69">
                  <c:v>0.17964078713977544</c:v>
                </c:pt>
                <c:pt idx="70">
                  <c:v>0.18198792264454325</c:v>
                </c:pt>
                <c:pt idx="71">
                  <c:v>0.18052450289340671</c:v>
                </c:pt>
                <c:pt idx="72">
                  <c:v>0.18978844928873867</c:v>
                </c:pt>
                <c:pt idx="73">
                  <c:v>0.18790025495713514</c:v>
                </c:pt>
                <c:pt idx="74">
                  <c:v>0.19354371224545902</c:v>
                </c:pt>
                <c:pt idx="75">
                  <c:v>0.1905638065099573</c:v>
                </c:pt>
                <c:pt idx="76">
                  <c:v>0.18863725543475379</c:v>
                </c:pt>
                <c:pt idx="77">
                  <c:v>0.1878996148176105</c:v>
                </c:pt>
                <c:pt idx="78">
                  <c:v>0.19784519152103278</c:v>
                </c:pt>
                <c:pt idx="79">
                  <c:v>0.20479905162314926</c:v>
                </c:pt>
                <c:pt idx="80">
                  <c:v>0.21567706768711414</c:v>
                </c:pt>
                <c:pt idx="81">
                  <c:v>0.21177461885727217</c:v>
                </c:pt>
                <c:pt idx="82">
                  <c:v>0.20833748203259597</c:v>
                </c:pt>
                <c:pt idx="83">
                  <c:v>0.20405244696217942</c:v>
                </c:pt>
                <c:pt idx="84">
                  <c:v>0.21649890507987607</c:v>
                </c:pt>
                <c:pt idx="85">
                  <c:v>0.21784134284169079</c:v>
                </c:pt>
                <c:pt idx="86">
                  <c:v>0.22014216605729248</c:v>
                </c:pt>
                <c:pt idx="87">
                  <c:v>0.23161177915028347</c:v>
                </c:pt>
                <c:pt idx="88">
                  <c:v>0.22489160024476845</c:v>
                </c:pt>
                <c:pt idx="89">
                  <c:v>0.22287995988487186</c:v>
                </c:pt>
                <c:pt idx="90">
                  <c:v>0.22774703151881912</c:v>
                </c:pt>
                <c:pt idx="91">
                  <c:v>0.23156736078790791</c:v>
                </c:pt>
                <c:pt idx="92">
                  <c:v>0.23675334329151107</c:v>
                </c:pt>
                <c:pt idx="93">
                  <c:v>0.24995462228103174</c:v>
                </c:pt>
                <c:pt idx="94">
                  <c:v>0.24614773171818166</c:v>
                </c:pt>
                <c:pt idx="95">
                  <c:v>0.23072204319481948</c:v>
                </c:pt>
                <c:pt idx="96">
                  <c:v>0.24729529053185301</c:v>
                </c:pt>
                <c:pt idx="97">
                  <c:v>0.24724967377179935</c:v>
                </c:pt>
                <c:pt idx="98">
                  <c:v>0.24812608656579418</c:v>
                </c:pt>
                <c:pt idx="99">
                  <c:v>0.24963069315595371</c:v>
                </c:pt>
                <c:pt idx="100">
                  <c:v>0.25163491808274274</c:v>
                </c:pt>
                <c:pt idx="101">
                  <c:v>0.24742286839110117</c:v>
                </c:pt>
                <c:pt idx="102">
                  <c:v>0.24374389908112717</c:v>
                </c:pt>
                <c:pt idx="103">
                  <c:v>0.24038107622968902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990592"/>
        <c:axId val="950990984"/>
      </c:areaChart>
      <c:dateAx>
        <c:axId val="950990592"/>
        <c:scaling>
          <c:orientation val="minMax"/>
        </c:scaling>
        <c:delete val="0"/>
        <c:axPos val="b"/>
        <c:numFmt formatCode="[$-416]mmm\-yy;@" sourceLinked="0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0984"/>
        <c:crosses val="autoZero"/>
        <c:auto val="1"/>
        <c:lblOffset val="100"/>
        <c:baseTimeUnit val="months"/>
        <c:majorUnit val="6"/>
        <c:majorTimeUnit val="months"/>
      </c:dateAx>
      <c:valAx>
        <c:axId val="950990984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0592"/>
        <c:crosses val="autoZero"/>
        <c:crossBetween val="midCat"/>
      </c:valAx>
      <c:spPr>
        <a:solidFill>
          <a:srgbClr val="FFFFFF"/>
        </a:solidFill>
        <a:ln w="12700">
          <a:solidFill>
            <a:srgbClr val="B3B3B3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8328435484267398"/>
          <c:y val="0.12249301847203067"/>
          <c:w val="0.16275998439427242"/>
          <c:h val="0.659270726080499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2403377825354E-2"/>
          <c:y val="0.13450406289843159"/>
          <c:w val="0.88246708505802351"/>
          <c:h val="0.632034532846635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 w="3175">
              <a:noFill/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2.4903766836049942E-2"/>
                  <c:y val="-4.04143682975365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7"/>
              <c:layout>
                <c:manualLayout>
                  <c:x val="-1.9051357775613776E-2"/>
                  <c:y val="-8.08299517613856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Helvetica" panose="020B0604020202020204" pitchFamily="34" charset="0"/>
                    <a:ea typeface="+mn-ea"/>
                    <a:cs typeface="Helvetica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'P2.2 Estoque'!$B$52:$DE$52</c:f>
              <c:numCache>
                <c:formatCode>mmm\-yy</c:formatCode>
                <c:ptCount val="108"/>
                <c:pt idx="0">
                  <c:v>38718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39263</c:v>
                </c:pt>
                <c:pt idx="18">
                  <c:v>39294</c:v>
                </c:pt>
                <c:pt idx="19">
                  <c:v>39325</c:v>
                </c:pt>
                <c:pt idx="20">
                  <c:v>39355</c:v>
                </c:pt>
                <c:pt idx="21">
                  <c:v>39386</c:v>
                </c:pt>
                <c:pt idx="22">
                  <c:v>39416</c:v>
                </c:pt>
                <c:pt idx="23">
                  <c:v>39447</c:v>
                </c:pt>
                <c:pt idx="24">
                  <c:v>39478</c:v>
                </c:pt>
                <c:pt idx="25">
                  <c:v>39507</c:v>
                </c:pt>
                <c:pt idx="26">
                  <c:v>39538</c:v>
                </c:pt>
                <c:pt idx="27">
                  <c:v>39568</c:v>
                </c:pt>
                <c:pt idx="28">
                  <c:v>39599</c:v>
                </c:pt>
                <c:pt idx="29">
                  <c:v>39629</c:v>
                </c:pt>
                <c:pt idx="30">
                  <c:v>39660</c:v>
                </c:pt>
                <c:pt idx="31">
                  <c:v>39691</c:v>
                </c:pt>
                <c:pt idx="32">
                  <c:v>39721</c:v>
                </c:pt>
                <c:pt idx="33">
                  <c:v>39752</c:v>
                </c:pt>
                <c:pt idx="34">
                  <c:v>39782</c:v>
                </c:pt>
                <c:pt idx="35">
                  <c:v>39813</c:v>
                </c:pt>
                <c:pt idx="36">
                  <c:v>39844</c:v>
                </c:pt>
                <c:pt idx="37">
                  <c:v>39872</c:v>
                </c:pt>
                <c:pt idx="38">
                  <c:v>39903</c:v>
                </c:pt>
                <c:pt idx="39">
                  <c:v>39933</c:v>
                </c:pt>
                <c:pt idx="40">
                  <c:v>39964</c:v>
                </c:pt>
                <c:pt idx="41">
                  <c:v>39994</c:v>
                </c:pt>
                <c:pt idx="42">
                  <c:v>40025</c:v>
                </c:pt>
                <c:pt idx="43">
                  <c:v>40056</c:v>
                </c:pt>
                <c:pt idx="44">
                  <c:v>40086</c:v>
                </c:pt>
                <c:pt idx="45">
                  <c:v>40117</c:v>
                </c:pt>
                <c:pt idx="46">
                  <c:v>40147</c:v>
                </c:pt>
                <c:pt idx="47">
                  <c:v>40178</c:v>
                </c:pt>
                <c:pt idx="48">
                  <c:v>40209</c:v>
                </c:pt>
                <c:pt idx="49">
                  <c:v>40237</c:v>
                </c:pt>
                <c:pt idx="50">
                  <c:v>40268</c:v>
                </c:pt>
                <c:pt idx="51">
                  <c:v>40298</c:v>
                </c:pt>
                <c:pt idx="52">
                  <c:v>40329</c:v>
                </c:pt>
                <c:pt idx="53">
                  <c:v>40359</c:v>
                </c:pt>
                <c:pt idx="54">
                  <c:v>40390</c:v>
                </c:pt>
                <c:pt idx="55">
                  <c:v>40421</c:v>
                </c:pt>
                <c:pt idx="56">
                  <c:v>40451</c:v>
                </c:pt>
                <c:pt idx="57">
                  <c:v>40482</c:v>
                </c:pt>
                <c:pt idx="58">
                  <c:v>40512</c:v>
                </c:pt>
                <c:pt idx="59">
                  <c:v>40543</c:v>
                </c:pt>
                <c:pt idx="60">
                  <c:v>40574</c:v>
                </c:pt>
                <c:pt idx="61">
                  <c:v>40602</c:v>
                </c:pt>
                <c:pt idx="62">
                  <c:v>40633</c:v>
                </c:pt>
                <c:pt idx="63">
                  <c:v>40663</c:v>
                </c:pt>
                <c:pt idx="64">
                  <c:v>40694</c:v>
                </c:pt>
                <c:pt idx="65">
                  <c:v>40724</c:v>
                </c:pt>
                <c:pt idx="66">
                  <c:v>40755</c:v>
                </c:pt>
                <c:pt idx="67">
                  <c:v>40786</c:v>
                </c:pt>
                <c:pt idx="68">
                  <c:v>40816</c:v>
                </c:pt>
                <c:pt idx="69">
                  <c:v>40847</c:v>
                </c:pt>
                <c:pt idx="70">
                  <c:v>40877</c:v>
                </c:pt>
                <c:pt idx="71">
                  <c:v>40908</c:v>
                </c:pt>
                <c:pt idx="72">
                  <c:v>40939</c:v>
                </c:pt>
                <c:pt idx="73">
                  <c:v>40968</c:v>
                </c:pt>
                <c:pt idx="74">
                  <c:v>40999</c:v>
                </c:pt>
                <c:pt idx="75">
                  <c:v>41029</c:v>
                </c:pt>
                <c:pt idx="76">
                  <c:v>41060</c:v>
                </c:pt>
                <c:pt idx="77">
                  <c:v>41090</c:v>
                </c:pt>
                <c:pt idx="78">
                  <c:v>41121</c:v>
                </c:pt>
                <c:pt idx="79">
                  <c:v>41152</c:v>
                </c:pt>
                <c:pt idx="80">
                  <c:v>41182</c:v>
                </c:pt>
                <c:pt idx="81">
                  <c:v>41213</c:v>
                </c:pt>
                <c:pt idx="82">
                  <c:v>41243</c:v>
                </c:pt>
                <c:pt idx="83">
                  <c:v>41274</c:v>
                </c:pt>
                <c:pt idx="84">
                  <c:v>41305</c:v>
                </c:pt>
                <c:pt idx="85">
                  <c:v>41333</c:v>
                </c:pt>
                <c:pt idx="86">
                  <c:v>41364</c:v>
                </c:pt>
                <c:pt idx="87">
                  <c:v>41394</c:v>
                </c:pt>
                <c:pt idx="88">
                  <c:v>41425</c:v>
                </c:pt>
                <c:pt idx="89">
                  <c:v>41455</c:v>
                </c:pt>
                <c:pt idx="90">
                  <c:v>41486</c:v>
                </c:pt>
                <c:pt idx="91">
                  <c:v>41517</c:v>
                </c:pt>
                <c:pt idx="92">
                  <c:v>41547</c:v>
                </c:pt>
                <c:pt idx="93">
                  <c:v>41578</c:v>
                </c:pt>
                <c:pt idx="94">
                  <c:v>41608</c:v>
                </c:pt>
                <c:pt idx="95">
                  <c:v>41639</c:v>
                </c:pt>
                <c:pt idx="96">
                  <c:v>41670</c:v>
                </c:pt>
                <c:pt idx="97">
                  <c:v>41698</c:v>
                </c:pt>
                <c:pt idx="98">
                  <c:v>41729</c:v>
                </c:pt>
                <c:pt idx="99">
                  <c:v>41759</c:v>
                </c:pt>
                <c:pt idx="100">
                  <c:v>41790</c:v>
                </c:pt>
                <c:pt idx="101">
                  <c:v>41820</c:v>
                </c:pt>
                <c:pt idx="102">
                  <c:v>41851</c:v>
                </c:pt>
                <c:pt idx="103">
                  <c:v>41882</c:v>
                </c:pt>
                <c:pt idx="104">
                  <c:v>41912</c:v>
                </c:pt>
                <c:pt idx="105">
                  <c:v>41943</c:v>
                </c:pt>
                <c:pt idx="106">
                  <c:v>41973</c:v>
                </c:pt>
                <c:pt idx="107">
                  <c:v>42004</c:v>
                </c:pt>
              </c:numCache>
            </c:numRef>
          </c:cat>
          <c:val>
            <c:numRef>
              <c:f>'P2.2 Estoque'!$B$53:$DE$53</c:f>
              <c:numCache>
                <c:formatCode>General</c:formatCode>
                <c:ptCount val="108"/>
                <c:pt idx="0">
                  <c:v>14.443410171118853</c:v>
                </c:pt>
                <c:pt idx="1">
                  <c:v>13.383608485800366</c:v>
                </c:pt>
                <c:pt idx="2">
                  <c:v>13.182321672567124</c:v>
                </c:pt>
                <c:pt idx="3">
                  <c:v>11.945141405648044</c:v>
                </c:pt>
                <c:pt idx="4">
                  <c:v>13.20988158636251</c:v>
                </c:pt>
                <c:pt idx="5">
                  <c:v>12.128024206768071</c:v>
                </c:pt>
                <c:pt idx="6">
                  <c:v>12.205500523992326</c:v>
                </c:pt>
                <c:pt idx="7">
                  <c:v>11.571276130747425</c:v>
                </c:pt>
                <c:pt idx="8">
                  <c:v>11.593882577480555</c:v>
                </c:pt>
                <c:pt idx="9">
                  <c:v>11.743064288880081</c:v>
                </c:pt>
                <c:pt idx="10">
                  <c:v>11.757912621443863</c:v>
                </c:pt>
                <c:pt idx="11">
                  <c:v>11.59746546098213</c:v>
                </c:pt>
                <c:pt idx="12">
                  <c:v>11.439818606036946</c:v>
                </c:pt>
                <c:pt idx="13">
                  <c:v>11.13494464160248</c:v>
                </c:pt>
                <c:pt idx="14">
                  <c:v>10.609917582672878</c:v>
                </c:pt>
                <c:pt idx="15">
                  <c:v>10.457157691854224</c:v>
                </c:pt>
                <c:pt idx="16">
                  <c:v>9.6498842373367726</c:v>
                </c:pt>
                <c:pt idx="17">
                  <c:v>9.540096404250745</c:v>
                </c:pt>
                <c:pt idx="18">
                  <c:v>9.1730342641426681</c:v>
                </c:pt>
                <c:pt idx="19">
                  <c:v>9.2654695179631172</c:v>
                </c:pt>
                <c:pt idx="20">
                  <c:v>8.7454954301029222</c:v>
                </c:pt>
                <c:pt idx="21">
                  <c:v>8.2708530318567863</c:v>
                </c:pt>
                <c:pt idx="22">
                  <c:v>8.2880792241879853</c:v>
                </c:pt>
                <c:pt idx="23">
                  <c:v>8.1637274921917129</c:v>
                </c:pt>
                <c:pt idx="24">
                  <c:v>8.1885546474971864</c:v>
                </c:pt>
                <c:pt idx="25">
                  <c:v>7.6716481839851856</c:v>
                </c:pt>
                <c:pt idx="26">
                  <c:v>7.8336307647105894</c:v>
                </c:pt>
                <c:pt idx="27">
                  <c:v>7.5557795034152653</c:v>
                </c:pt>
                <c:pt idx="28">
                  <c:v>7.2971022946352377</c:v>
                </c:pt>
                <c:pt idx="29">
                  <c:v>7.1543842336412364</c:v>
                </c:pt>
                <c:pt idx="30">
                  <c:v>7.2049852461003097</c:v>
                </c:pt>
                <c:pt idx="31">
                  <c:v>7.2997068223381643</c:v>
                </c:pt>
                <c:pt idx="32">
                  <c:v>8.266377163333015</c:v>
                </c:pt>
                <c:pt idx="33">
                  <c:v>8.8515289079973467</c:v>
                </c:pt>
                <c:pt idx="34">
                  <c:v>9.4576755164673738</c:v>
                </c:pt>
                <c:pt idx="35">
                  <c:v>9.4832091151215234</c:v>
                </c:pt>
                <c:pt idx="36">
                  <c:v>9.6982494050652424</c:v>
                </c:pt>
                <c:pt idx="37">
                  <c:v>9.6741276133196692</c:v>
                </c:pt>
                <c:pt idx="38">
                  <c:v>9.3295683077532203</c:v>
                </c:pt>
                <c:pt idx="39">
                  <c:v>8.8327163539453775</c:v>
                </c:pt>
                <c:pt idx="40">
                  <c:v>8.2155774203763308</c:v>
                </c:pt>
                <c:pt idx="41">
                  <c:v>7.8577834576273542</c:v>
                </c:pt>
                <c:pt idx="42">
                  <c:v>7.3572168960937194</c:v>
                </c:pt>
                <c:pt idx="43">
                  <c:v>7.2166643570239986</c:v>
                </c:pt>
                <c:pt idx="44">
                  <c:v>6.920531411283851</c:v>
                </c:pt>
                <c:pt idx="45">
                  <c:v>6.9011957648729236</c:v>
                </c:pt>
                <c:pt idx="46">
                  <c:v>6.8355838392550812</c:v>
                </c:pt>
                <c:pt idx="47">
                  <c:v>6.609793915218054</c:v>
                </c:pt>
                <c:pt idx="48">
                  <c:v>6.9925836010440046</c:v>
                </c:pt>
                <c:pt idx="49">
                  <c:v>6.5089595266740981</c:v>
                </c:pt>
                <c:pt idx="50">
                  <c:v>6.3366129754780998</c:v>
                </c:pt>
                <c:pt idx="51">
                  <c:v>5.8141346155572675</c:v>
                </c:pt>
                <c:pt idx="52">
                  <c:v>5.8753803642899278</c:v>
                </c:pt>
                <c:pt idx="53">
                  <c:v>5.947888321442214</c:v>
                </c:pt>
                <c:pt idx="54">
                  <c:v>5.761127550848558</c:v>
                </c:pt>
                <c:pt idx="55">
                  <c:v>5.7785180638892255</c:v>
                </c:pt>
                <c:pt idx="56">
                  <c:v>5.6429408669354286</c:v>
                </c:pt>
                <c:pt idx="57">
                  <c:v>5.6056524349804251</c:v>
                </c:pt>
                <c:pt idx="58">
                  <c:v>5.4868022584716902</c:v>
                </c:pt>
                <c:pt idx="59">
                  <c:v>5.3184618247377387</c:v>
                </c:pt>
                <c:pt idx="60">
                  <c:v>5.3095239741881795</c:v>
                </c:pt>
                <c:pt idx="61">
                  <c:v>5.1315679482078336</c:v>
                </c:pt>
                <c:pt idx="62">
                  <c:v>4.9281693553396906</c:v>
                </c:pt>
                <c:pt idx="63">
                  <c:v>4.7040877591336168</c:v>
                </c:pt>
                <c:pt idx="64">
                  <c:v>4.6427500610615358</c:v>
                </c:pt>
                <c:pt idx="65">
                  <c:v>4.2080009571981636</c:v>
                </c:pt>
                <c:pt idx="66">
                  <c:v>4.3033353296900403</c:v>
                </c:pt>
                <c:pt idx="67">
                  <c:v>4.2657129959698743</c:v>
                </c:pt>
                <c:pt idx="68">
                  <c:v>4.6895262418892889</c:v>
                </c:pt>
                <c:pt idx="69">
                  <c:v>4.0926977788063725</c:v>
                </c:pt>
                <c:pt idx="70">
                  <c:v>4.413605785020934</c:v>
                </c:pt>
                <c:pt idx="71">
                  <c:v>4.462854273744683</c:v>
                </c:pt>
                <c:pt idx="72">
                  <c:v>4.2637031316673983</c:v>
                </c:pt>
                <c:pt idx="73">
                  <c:v>4.1312444394441634</c:v>
                </c:pt>
                <c:pt idx="74">
                  <c:v>4.3122531828192097</c:v>
                </c:pt>
                <c:pt idx="75">
                  <c:v>4.559204657470425</c:v>
                </c:pt>
                <c:pt idx="76">
                  <c:v>4.6256703003314348</c:v>
                </c:pt>
                <c:pt idx="77">
                  <c:v>4.5186764353505984</c:v>
                </c:pt>
                <c:pt idx="78">
                  <c:v>4.7107446433754188</c:v>
                </c:pt>
                <c:pt idx="79">
                  <c:v>4.7355880564861197</c:v>
                </c:pt>
                <c:pt idx="80">
                  <c:v>4.6683970273978463</c:v>
                </c:pt>
                <c:pt idx="81">
                  <c:v>4.5928764314182908</c:v>
                </c:pt>
                <c:pt idx="82">
                  <c:v>4.7318182127113904</c:v>
                </c:pt>
                <c:pt idx="83">
                  <c:v>4.5456371121933081</c:v>
                </c:pt>
                <c:pt idx="84">
                  <c:v>4.5714601944213138</c:v>
                </c:pt>
                <c:pt idx="85">
                  <c:v>4.4828733764758777</c:v>
                </c:pt>
                <c:pt idx="86">
                  <c:v>4.5710816423501104</c:v>
                </c:pt>
                <c:pt idx="87">
                  <c:v>4.562413778663081</c:v>
                </c:pt>
                <c:pt idx="88">
                  <c:v>4.8878770306338488</c:v>
                </c:pt>
                <c:pt idx="89">
                  <c:v>4.5788355329054911</c:v>
                </c:pt>
                <c:pt idx="90">
                  <c:v>4.7367360760466788</c:v>
                </c:pt>
                <c:pt idx="91">
                  <c:v>4.8119540037166466</c:v>
                </c:pt>
                <c:pt idx="92">
                  <c:v>4.5928104618674821</c:v>
                </c:pt>
                <c:pt idx="93">
                  <c:v>4.3932797472405865</c:v>
                </c:pt>
                <c:pt idx="94">
                  <c:v>4.6978836966858273</c:v>
                </c:pt>
                <c:pt idx="95">
                  <c:v>4.4602566208210694</c:v>
                </c:pt>
                <c:pt idx="96">
                  <c:v>4.7043824716790219</c:v>
                </c:pt>
                <c:pt idx="97">
                  <c:v>4.4726009359735741</c:v>
                </c:pt>
                <c:pt idx="98">
                  <c:v>4.3499665791778934</c:v>
                </c:pt>
                <c:pt idx="99">
                  <c:v>4.5261519378436761</c:v>
                </c:pt>
                <c:pt idx="100">
                  <c:v>4.3912798229641714</c:v>
                </c:pt>
                <c:pt idx="101">
                  <c:v>4.1634059224159667</c:v>
                </c:pt>
                <c:pt idx="102">
                  <c:v>4.1968754620826196</c:v>
                </c:pt>
                <c:pt idx="103">
                  <c:v>4.3523114298252938</c:v>
                </c:pt>
                <c:pt idx="104">
                  <c:v>4.7895249208887254</c:v>
                </c:pt>
                <c:pt idx="105">
                  <c:v>4.8497438227562286</c:v>
                </c:pt>
                <c:pt idx="106">
                  <c:v>4.932271823472246</c:v>
                </c:pt>
                <c:pt idx="107">
                  <c:v>4.890770722777833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950991768"/>
        <c:axId val="950992160"/>
      </c:barChart>
      <c:dateAx>
        <c:axId val="95099176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2160"/>
        <c:crosses val="autoZero"/>
        <c:auto val="0"/>
        <c:lblOffset val="100"/>
        <c:baseTimeUnit val="months"/>
        <c:majorUnit val="6"/>
        <c:minorUnit val="6"/>
      </c:dateAx>
      <c:valAx>
        <c:axId val="950992160"/>
        <c:scaling>
          <c:orientation val="minMax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176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2403377825354E-2"/>
          <c:y val="0.13450406289843159"/>
          <c:w val="0.88246708505802351"/>
          <c:h val="0.65823884585338077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'P2.4 Externa Pública e Privada'!$A$2:$A$126</c:f>
              <c:numCache>
                <c:formatCode>m/d/yyyy</c:formatCode>
                <c:ptCount val="125"/>
                <c:pt idx="0">
                  <c:v>26298</c:v>
                </c:pt>
                <c:pt idx="1">
                  <c:v>26664</c:v>
                </c:pt>
                <c:pt idx="2">
                  <c:v>27029</c:v>
                </c:pt>
                <c:pt idx="3">
                  <c:v>27394</c:v>
                </c:pt>
                <c:pt idx="4">
                  <c:v>27759</c:v>
                </c:pt>
                <c:pt idx="5">
                  <c:v>28125</c:v>
                </c:pt>
                <c:pt idx="6">
                  <c:v>28490</c:v>
                </c:pt>
                <c:pt idx="7">
                  <c:v>28855</c:v>
                </c:pt>
                <c:pt idx="8">
                  <c:v>29220</c:v>
                </c:pt>
                <c:pt idx="9">
                  <c:v>29586</c:v>
                </c:pt>
                <c:pt idx="10">
                  <c:v>29676</c:v>
                </c:pt>
                <c:pt idx="11">
                  <c:v>29767</c:v>
                </c:pt>
                <c:pt idx="12">
                  <c:v>29859</c:v>
                </c:pt>
                <c:pt idx="13">
                  <c:v>29951</c:v>
                </c:pt>
                <c:pt idx="14">
                  <c:v>30041</c:v>
                </c:pt>
                <c:pt idx="15">
                  <c:v>30132</c:v>
                </c:pt>
                <c:pt idx="16">
                  <c:v>30224</c:v>
                </c:pt>
                <c:pt idx="17">
                  <c:v>30316</c:v>
                </c:pt>
                <c:pt idx="18">
                  <c:v>30406</c:v>
                </c:pt>
                <c:pt idx="19">
                  <c:v>30497</c:v>
                </c:pt>
                <c:pt idx="20">
                  <c:v>30589</c:v>
                </c:pt>
                <c:pt idx="21">
                  <c:v>30681</c:v>
                </c:pt>
                <c:pt idx="22">
                  <c:v>30772</c:v>
                </c:pt>
                <c:pt idx="23">
                  <c:v>30863</c:v>
                </c:pt>
                <c:pt idx="24">
                  <c:v>30955</c:v>
                </c:pt>
                <c:pt idx="25">
                  <c:v>31047</c:v>
                </c:pt>
                <c:pt idx="26">
                  <c:v>31137</c:v>
                </c:pt>
                <c:pt idx="27">
                  <c:v>31228</c:v>
                </c:pt>
                <c:pt idx="28">
                  <c:v>31320</c:v>
                </c:pt>
                <c:pt idx="29">
                  <c:v>31412</c:v>
                </c:pt>
                <c:pt idx="30">
                  <c:v>31502</c:v>
                </c:pt>
                <c:pt idx="31">
                  <c:v>31593</c:v>
                </c:pt>
                <c:pt idx="32">
                  <c:v>31685</c:v>
                </c:pt>
                <c:pt idx="33">
                  <c:v>31777</c:v>
                </c:pt>
                <c:pt idx="34">
                  <c:v>31867</c:v>
                </c:pt>
                <c:pt idx="35">
                  <c:v>31958</c:v>
                </c:pt>
                <c:pt idx="36">
                  <c:v>32050</c:v>
                </c:pt>
                <c:pt idx="37">
                  <c:v>32142</c:v>
                </c:pt>
                <c:pt idx="38">
                  <c:v>32233</c:v>
                </c:pt>
                <c:pt idx="39">
                  <c:v>32324</c:v>
                </c:pt>
                <c:pt idx="40">
                  <c:v>32416</c:v>
                </c:pt>
                <c:pt idx="41">
                  <c:v>32508</c:v>
                </c:pt>
                <c:pt idx="42">
                  <c:v>32873</c:v>
                </c:pt>
                <c:pt idx="43">
                  <c:v>32963</c:v>
                </c:pt>
                <c:pt idx="44">
                  <c:v>33054</c:v>
                </c:pt>
                <c:pt idx="45">
                  <c:v>33146</c:v>
                </c:pt>
                <c:pt idx="46">
                  <c:v>33238</c:v>
                </c:pt>
                <c:pt idx="47">
                  <c:v>33328</c:v>
                </c:pt>
                <c:pt idx="48">
                  <c:v>33419</c:v>
                </c:pt>
                <c:pt idx="49">
                  <c:v>33511</c:v>
                </c:pt>
                <c:pt idx="50">
                  <c:v>33603</c:v>
                </c:pt>
                <c:pt idx="51">
                  <c:v>33694</c:v>
                </c:pt>
                <c:pt idx="52">
                  <c:v>33969</c:v>
                </c:pt>
                <c:pt idx="53">
                  <c:v>34334</c:v>
                </c:pt>
                <c:pt idx="54">
                  <c:v>34424</c:v>
                </c:pt>
                <c:pt idx="55">
                  <c:v>34699</c:v>
                </c:pt>
                <c:pt idx="56">
                  <c:v>34880</c:v>
                </c:pt>
                <c:pt idx="57">
                  <c:v>35064</c:v>
                </c:pt>
                <c:pt idx="58">
                  <c:v>35246</c:v>
                </c:pt>
                <c:pt idx="59">
                  <c:v>35430</c:v>
                </c:pt>
                <c:pt idx="60">
                  <c:v>35795</c:v>
                </c:pt>
                <c:pt idx="61">
                  <c:v>36160</c:v>
                </c:pt>
                <c:pt idx="62">
                  <c:v>36525</c:v>
                </c:pt>
                <c:pt idx="63">
                  <c:v>36616</c:v>
                </c:pt>
                <c:pt idx="64">
                  <c:v>36707</c:v>
                </c:pt>
                <c:pt idx="65">
                  <c:v>36799</c:v>
                </c:pt>
                <c:pt idx="66">
                  <c:v>36891</c:v>
                </c:pt>
                <c:pt idx="67">
                  <c:v>36981</c:v>
                </c:pt>
                <c:pt idx="68">
                  <c:v>37072</c:v>
                </c:pt>
                <c:pt idx="69">
                  <c:v>37164</c:v>
                </c:pt>
                <c:pt idx="70">
                  <c:v>37256</c:v>
                </c:pt>
                <c:pt idx="71">
                  <c:v>37346</c:v>
                </c:pt>
                <c:pt idx="72">
                  <c:v>37437</c:v>
                </c:pt>
                <c:pt idx="73">
                  <c:v>37529</c:v>
                </c:pt>
                <c:pt idx="74">
                  <c:v>37621</c:v>
                </c:pt>
                <c:pt idx="75">
                  <c:v>37711</c:v>
                </c:pt>
                <c:pt idx="76">
                  <c:v>37802</c:v>
                </c:pt>
                <c:pt idx="77">
                  <c:v>37894</c:v>
                </c:pt>
                <c:pt idx="78">
                  <c:v>37986</c:v>
                </c:pt>
                <c:pt idx="79">
                  <c:v>38077</c:v>
                </c:pt>
                <c:pt idx="80">
                  <c:v>38168</c:v>
                </c:pt>
                <c:pt idx="81">
                  <c:v>38260</c:v>
                </c:pt>
                <c:pt idx="82">
                  <c:v>38352</c:v>
                </c:pt>
                <c:pt idx="83">
                  <c:v>38442</c:v>
                </c:pt>
                <c:pt idx="84">
                  <c:v>38533</c:v>
                </c:pt>
                <c:pt idx="85">
                  <c:v>38625</c:v>
                </c:pt>
                <c:pt idx="86">
                  <c:v>38717</c:v>
                </c:pt>
                <c:pt idx="87">
                  <c:v>38807</c:v>
                </c:pt>
                <c:pt idx="88">
                  <c:v>38898</c:v>
                </c:pt>
                <c:pt idx="89">
                  <c:v>38990</c:v>
                </c:pt>
                <c:pt idx="90">
                  <c:v>39082</c:v>
                </c:pt>
                <c:pt idx="91">
                  <c:v>39172</c:v>
                </c:pt>
                <c:pt idx="92">
                  <c:v>39263</c:v>
                </c:pt>
                <c:pt idx="93">
                  <c:v>39355</c:v>
                </c:pt>
                <c:pt idx="94">
                  <c:v>39447</c:v>
                </c:pt>
                <c:pt idx="95">
                  <c:v>39538</c:v>
                </c:pt>
                <c:pt idx="96">
                  <c:v>39629</c:v>
                </c:pt>
                <c:pt idx="97">
                  <c:v>39721</c:v>
                </c:pt>
                <c:pt idx="98">
                  <c:v>39813</c:v>
                </c:pt>
                <c:pt idx="99">
                  <c:v>39903</c:v>
                </c:pt>
                <c:pt idx="100">
                  <c:v>39994</c:v>
                </c:pt>
                <c:pt idx="101">
                  <c:v>40086</c:v>
                </c:pt>
                <c:pt idx="102">
                  <c:v>40178</c:v>
                </c:pt>
                <c:pt idx="103">
                  <c:v>40268</c:v>
                </c:pt>
                <c:pt idx="104">
                  <c:v>40359</c:v>
                </c:pt>
                <c:pt idx="105">
                  <c:v>40451</c:v>
                </c:pt>
                <c:pt idx="106">
                  <c:v>40543</c:v>
                </c:pt>
                <c:pt idx="107">
                  <c:v>40633</c:v>
                </c:pt>
                <c:pt idx="108">
                  <c:v>40724</c:v>
                </c:pt>
                <c:pt idx="109">
                  <c:v>40816</c:v>
                </c:pt>
                <c:pt idx="110">
                  <c:v>40908</c:v>
                </c:pt>
                <c:pt idx="111">
                  <c:v>40999</c:v>
                </c:pt>
                <c:pt idx="112">
                  <c:v>41090</c:v>
                </c:pt>
                <c:pt idx="113">
                  <c:v>41182</c:v>
                </c:pt>
                <c:pt idx="114">
                  <c:v>41274</c:v>
                </c:pt>
                <c:pt idx="115">
                  <c:v>41364</c:v>
                </c:pt>
                <c:pt idx="116">
                  <c:v>41455</c:v>
                </c:pt>
                <c:pt idx="117">
                  <c:v>41547</c:v>
                </c:pt>
                <c:pt idx="118">
                  <c:v>41639</c:v>
                </c:pt>
                <c:pt idx="119">
                  <c:v>41729</c:v>
                </c:pt>
                <c:pt idx="120">
                  <c:v>41820</c:v>
                </c:pt>
                <c:pt idx="121">
                  <c:v>41912</c:v>
                </c:pt>
                <c:pt idx="122">
                  <c:v>42004</c:v>
                </c:pt>
                <c:pt idx="123">
                  <c:v>42094</c:v>
                </c:pt>
                <c:pt idx="124">
                  <c:v>42185</c:v>
                </c:pt>
              </c:numCache>
            </c:numRef>
          </c:cat>
          <c:val>
            <c:numRef>
              <c:f>'P.2.3 Dívida Externa em USD2014'!$B$2:$B$126</c:f>
              <c:numCache>
                <c:formatCode>General</c:formatCode>
                <c:ptCount val="125"/>
                <c:pt idx="0">
                  <c:v>47622.799645924228</c:v>
                </c:pt>
                <c:pt idx="1">
                  <c:v>63899.685542373809</c:v>
                </c:pt>
                <c:pt idx="2">
                  <c:v>75944.846091176019</c:v>
                </c:pt>
                <c:pt idx="3">
                  <c:v>91327.607475798737</c:v>
                </c:pt>
                <c:pt idx="4">
                  <c:v>106891.33939751257</c:v>
                </c:pt>
                <c:pt idx="5">
                  <c:v>130410.78217674549</c:v>
                </c:pt>
                <c:pt idx="6">
                  <c:v>144445.95549480515</c:v>
                </c:pt>
                <c:pt idx="7">
                  <c:v>182318.97624484746</c:v>
                </c:pt>
                <c:pt idx="8">
                  <c:v>172157.99097313132</c:v>
                </c:pt>
                <c:pt idx="9">
                  <c:v>176469.84583154187</c:v>
                </c:pt>
                <c:pt idx="10">
                  <c:v>176105.47619757877</c:v>
                </c:pt>
                <c:pt idx="11">
                  <c:v>175590.44563358685</c:v>
                </c:pt>
                <c:pt idx="12">
                  <c:v>177560.10693790778</c:v>
                </c:pt>
                <c:pt idx="13">
                  <c:v>186443.5859148406</c:v>
                </c:pt>
                <c:pt idx="14">
                  <c:v>189762.30334070855</c:v>
                </c:pt>
                <c:pt idx="15">
                  <c:v>189408.19508778924</c:v>
                </c:pt>
                <c:pt idx="16">
                  <c:v>194032.16383912179</c:v>
                </c:pt>
                <c:pt idx="17">
                  <c:v>207904.29275319178</c:v>
                </c:pt>
                <c:pt idx="18">
                  <c:v>214941.56489467158</c:v>
                </c:pt>
                <c:pt idx="19">
                  <c:v>214995.36891305994</c:v>
                </c:pt>
                <c:pt idx="20">
                  <c:v>215998.81673581968</c:v>
                </c:pt>
                <c:pt idx="21">
                  <c:v>219721.18912778632</c:v>
                </c:pt>
                <c:pt idx="22">
                  <c:v>222715.41655707962</c:v>
                </c:pt>
                <c:pt idx="23">
                  <c:v>227121.99610268677</c:v>
                </c:pt>
                <c:pt idx="24">
                  <c:v>227427.71521013411</c:v>
                </c:pt>
                <c:pt idx="25">
                  <c:v>229769.89167043235</c:v>
                </c:pt>
                <c:pt idx="26">
                  <c:v>225291.82536691386</c:v>
                </c:pt>
                <c:pt idx="27">
                  <c:v>223431.73861580985</c:v>
                </c:pt>
                <c:pt idx="28">
                  <c:v>226416.67187661072</c:v>
                </c:pt>
                <c:pt idx="29">
                  <c:v>227357.74620694647</c:v>
                </c:pt>
                <c:pt idx="30">
                  <c:v>234055.54367679861</c:v>
                </c:pt>
                <c:pt idx="31">
                  <c:v>236412.23550987523</c:v>
                </c:pt>
                <c:pt idx="32">
                  <c:v>238069.50588262439</c:v>
                </c:pt>
                <c:pt idx="33">
                  <c:v>237070.97901021567</c:v>
                </c:pt>
                <c:pt idx="34">
                  <c:v>240989.02278010556</c:v>
                </c:pt>
                <c:pt idx="35">
                  <c:v>240389.01695076705</c:v>
                </c:pt>
                <c:pt idx="36">
                  <c:v>241188.30127115129</c:v>
                </c:pt>
                <c:pt idx="37">
                  <c:v>247751.55196621266</c:v>
                </c:pt>
                <c:pt idx="38">
                  <c:v>241978.6997776801</c:v>
                </c:pt>
                <c:pt idx="39">
                  <c:v>232163.86403335174</c:v>
                </c:pt>
                <c:pt idx="40">
                  <c:v>225817.06842843341</c:v>
                </c:pt>
                <c:pt idx="41">
                  <c:v>222529.63049453616</c:v>
                </c:pt>
                <c:pt idx="42">
                  <c:v>216714.28055680112</c:v>
                </c:pt>
                <c:pt idx="43">
                  <c:v>216498.2518607681</c:v>
                </c:pt>
                <c:pt idx="44">
                  <c:v>215641.09213552179</c:v>
                </c:pt>
                <c:pt idx="45">
                  <c:v>216437.23237834673</c:v>
                </c:pt>
                <c:pt idx="46">
                  <c:v>217717.05756607334</c:v>
                </c:pt>
                <c:pt idx="47">
                  <c:v>211511.27035168611</c:v>
                </c:pt>
                <c:pt idx="48">
                  <c:v>205886.72859897965</c:v>
                </c:pt>
                <c:pt idx="49">
                  <c:v>207430.13794722743</c:v>
                </c:pt>
                <c:pt idx="50">
                  <c:v>212312.10442961336</c:v>
                </c:pt>
                <c:pt idx="51">
                  <c:v>225039.46630562918</c:v>
                </c:pt>
                <c:pt idx="52">
                  <c:v>226290.01295919329</c:v>
                </c:pt>
                <c:pt idx="53">
                  <c:v>236111.45409690062</c:v>
                </c:pt>
                <c:pt idx="54">
                  <c:v>242061.098076158</c:v>
                </c:pt>
                <c:pt idx="55">
                  <c:v>233882.48859088225</c:v>
                </c:pt>
                <c:pt idx="56">
                  <c:v>243908.32979907995</c:v>
                </c:pt>
                <c:pt idx="57">
                  <c:v>244975.83864685902</c:v>
                </c:pt>
                <c:pt idx="58">
                  <c:v>254599.91037491642</c:v>
                </c:pt>
                <c:pt idx="59">
                  <c:v>267813.02873940952</c:v>
                </c:pt>
                <c:pt idx="60">
                  <c:v>292661.04368919734</c:v>
                </c:pt>
                <c:pt idx="61">
                  <c:v>348691.03733704542</c:v>
                </c:pt>
                <c:pt idx="62">
                  <c:v>339174.24770922004</c:v>
                </c:pt>
                <c:pt idx="63">
                  <c:v>336284.34339192684</c:v>
                </c:pt>
                <c:pt idx="64">
                  <c:v>319834.15824965091</c:v>
                </c:pt>
                <c:pt idx="65">
                  <c:v>317427.78704778705</c:v>
                </c:pt>
                <c:pt idx="66">
                  <c:v>320647.53393562912</c:v>
                </c:pt>
                <c:pt idx="67">
                  <c:v>274637.8995576817</c:v>
                </c:pt>
                <c:pt idx="68">
                  <c:v>277044.5489625904</c:v>
                </c:pt>
                <c:pt idx="69">
                  <c:v>288182.85570979404</c:v>
                </c:pt>
                <c:pt idx="70">
                  <c:v>280814.4446162149</c:v>
                </c:pt>
                <c:pt idx="71">
                  <c:v>279977.14210669574</c:v>
                </c:pt>
                <c:pt idx="72">
                  <c:v>289212.90218461602</c:v>
                </c:pt>
                <c:pt idx="73">
                  <c:v>279114.10207926651</c:v>
                </c:pt>
                <c:pt idx="74">
                  <c:v>274628.88143582048</c:v>
                </c:pt>
                <c:pt idx="75">
                  <c:v>277537.95735115802</c:v>
                </c:pt>
                <c:pt idx="76">
                  <c:v>283543.7804476858</c:v>
                </c:pt>
                <c:pt idx="77">
                  <c:v>281843.80184625025</c:v>
                </c:pt>
                <c:pt idx="78">
                  <c:v>274869.85964068276</c:v>
                </c:pt>
                <c:pt idx="79">
                  <c:v>270821.73089741793</c:v>
                </c:pt>
                <c:pt idx="80">
                  <c:v>258202.23817956285</c:v>
                </c:pt>
                <c:pt idx="81">
                  <c:v>252703.419871511</c:v>
                </c:pt>
                <c:pt idx="82">
                  <c:v>249189.03537255878</c:v>
                </c:pt>
                <c:pt idx="83">
                  <c:v>248128.04181838856</c:v>
                </c:pt>
                <c:pt idx="84">
                  <c:v>234383.87926537238</c:v>
                </c:pt>
                <c:pt idx="85">
                  <c:v>218658.83154267728</c:v>
                </c:pt>
                <c:pt idx="86">
                  <c:v>202912.8888086298</c:v>
                </c:pt>
                <c:pt idx="87">
                  <c:v>197777.51854525515</c:v>
                </c:pt>
                <c:pt idx="88">
                  <c:v>184074.21289659577</c:v>
                </c:pt>
                <c:pt idx="89">
                  <c:v>186738.67605024637</c:v>
                </c:pt>
                <c:pt idx="90">
                  <c:v>201788.91167283265</c:v>
                </c:pt>
                <c:pt idx="91">
                  <c:v>210563.36383708959</c:v>
                </c:pt>
                <c:pt idx="92">
                  <c:v>219311.55404031023</c:v>
                </c:pt>
                <c:pt idx="93">
                  <c:v>222528.08028260671</c:v>
                </c:pt>
                <c:pt idx="94">
                  <c:v>217070.23504947693</c:v>
                </c:pt>
                <c:pt idx="95">
                  <c:v>224500.87478400127</c:v>
                </c:pt>
                <c:pt idx="96">
                  <c:v>224775.82258543206</c:v>
                </c:pt>
                <c:pt idx="97">
                  <c:v>229560.91021490333</c:v>
                </c:pt>
                <c:pt idx="98">
                  <c:v>223123.97304901964</c:v>
                </c:pt>
                <c:pt idx="99">
                  <c:v>215458.06337044237</c:v>
                </c:pt>
                <c:pt idx="100">
                  <c:v>220318.60138900991</c:v>
                </c:pt>
                <c:pt idx="101">
                  <c:v>225762.736184804</c:v>
                </c:pt>
                <c:pt idx="102">
                  <c:v>216814.10466973763</c:v>
                </c:pt>
                <c:pt idx="103">
                  <c:v>231407.94539937374</c:v>
                </c:pt>
                <c:pt idx="104">
                  <c:v>250384.035706606</c:v>
                </c:pt>
                <c:pt idx="105">
                  <c:v>270015.81407719298</c:v>
                </c:pt>
                <c:pt idx="106">
                  <c:v>277034.05573783367</c:v>
                </c:pt>
                <c:pt idx="107">
                  <c:v>294435.506381354</c:v>
                </c:pt>
                <c:pt idx="108">
                  <c:v>308406.4149209552</c:v>
                </c:pt>
                <c:pt idx="109">
                  <c:v>312533.67439460679</c:v>
                </c:pt>
                <c:pt idx="110">
                  <c:v>311582.52078483155</c:v>
                </c:pt>
                <c:pt idx="111">
                  <c:v>312183.71932258958</c:v>
                </c:pt>
                <c:pt idx="112">
                  <c:v>314622.2948353588</c:v>
                </c:pt>
                <c:pt idx="113">
                  <c:v>317939.04425641627</c:v>
                </c:pt>
                <c:pt idx="114">
                  <c:v>321120.23005189374</c:v>
                </c:pt>
                <c:pt idx="115">
                  <c:v>331651.16069054662</c:v>
                </c:pt>
                <c:pt idx="116">
                  <c:v>324131.8849037675</c:v>
                </c:pt>
                <c:pt idx="117">
                  <c:v>311738.55926186027</c:v>
                </c:pt>
                <c:pt idx="118">
                  <c:v>311096.49727048771</c:v>
                </c:pt>
                <c:pt idx="119">
                  <c:v>321122.30914978782</c:v>
                </c:pt>
                <c:pt idx="120">
                  <c:v>331917.95773981296</c:v>
                </c:pt>
                <c:pt idx="121">
                  <c:v>336673.38718784763</c:v>
                </c:pt>
                <c:pt idx="122">
                  <c:v>348489.45</c:v>
                </c:pt>
                <c:pt idx="123">
                  <c:v>346534.99151732819</c:v>
                </c:pt>
                <c:pt idx="124">
                  <c:v>345145.13524357224</c:v>
                </c:pt>
              </c:numCache>
            </c:numRef>
          </c:val>
          <c:smooth val="0"/>
        </c:ser>
        <c:ser>
          <c:idx val="1"/>
          <c:order val="1"/>
          <c:spPr>
            <a:ln w="635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'P2.4 Externa Pública e Privada'!$A$2:$A$126</c:f>
              <c:numCache>
                <c:formatCode>m/d/yyyy</c:formatCode>
                <c:ptCount val="125"/>
                <c:pt idx="0">
                  <c:v>26298</c:v>
                </c:pt>
                <c:pt idx="1">
                  <c:v>26664</c:v>
                </c:pt>
                <c:pt idx="2">
                  <c:v>27029</c:v>
                </c:pt>
                <c:pt idx="3">
                  <c:v>27394</c:v>
                </c:pt>
                <c:pt idx="4">
                  <c:v>27759</c:v>
                </c:pt>
                <c:pt idx="5">
                  <c:v>28125</c:v>
                </c:pt>
                <c:pt idx="6">
                  <c:v>28490</c:v>
                </c:pt>
                <c:pt idx="7">
                  <c:v>28855</c:v>
                </c:pt>
                <c:pt idx="8">
                  <c:v>29220</c:v>
                </c:pt>
                <c:pt idx="9">
                  <c:v>29586</c:v>
                </c:pt>
                <c:pt idx="10">
                  <c:v>29676</c:v>
                </c:pt>
                <c:pt idx="11">
                  <c:v>29767</c:v>
                </c:pt>
                <c:pt idx="12">
                  <c:v>29859</c:v>
                </c:pt>
                <c:pt idx="13">
                  <c:v>29951</c:v>
                </c:pt>
                <c:pt idx="14">
                  <c:v>30041</c:v>
                </c:pt>
                <c:pt idx="15">
                  <c:v>30132</c:v>
                </c:pt>
                <c:pt idx="16">
                  <c:v>30224</c:v>
                </c:pt>
                <c:pt idx="17">
                  <c:v>30316</c:v>
                </c:pt>
                <c:pt idx="18">
                  <c:v>30406</c:v>
                </c:pt>
                <c:pt idx="19">
                  <c:v>30497</c:v>
                </c:pt>
                <c:pt idx="20">
                  <c:v>30589</c:v>
                </c:pt>
                <c:pt idx="21">
                  <c:v>30681</c:v>
                </c:pt>
                <c:pt idx="22">
                  <c:v>30772</c:v>
                </c:pt>
                <c:pt idx="23">
                  <c:v>30863</c:v>
                </c:pt>
                <c:pt idx="24">
                  <c:v>30955</c:v>
                </c:pt>
                <c:pt idx="25">
                  <c:v>31047</c:v>
                </c:pt>
                <c:pt idx="26">
                  <c:v>31137</c:v>
                </c:pt>
                <c:pt idx="27">
                  <c:v>31228</c:v>
                </c:pt>
                <c:pt idx="28">
                  <c:v>31320</c:v>
                </c:pt>
                <c:pt idx="29">
                  <c:v>31412</c:v>
                </c:pt>
                <c:pt idx="30">
                  <c:v>31502</c:v>
                </c:pt>
                <c:pt idx="31">
                  <c:v>31593</c:v>
                </c:pt>
                <c:pt idx="32">
                  <c:v>31685</c:v>
                </c:pt>
                <c:pt idx="33">
                  <c:v>31777</c:v>
                </c:pt>
                <c:pt idx="34">
                  <c:v>31867</c:v>
                </c:pt>
                <c:pt idx="35">
                  <c:v>31958</c:v>
                </c:pt>
                <c:pt idx="36">
                  <c:v>32050</c:v>
                </c:pt>
                <c:pt idx="37">
                  <c:v>32142</c:v>
                </c:pt>
                <c:pt idx="38">
                  <c:v>32233</c:v>
                </c:pt>
                <c:pt idx="39">
                  <c:v>32324</c:v>
                </c:pt>
                <c:pt idx="40">
                  <c:v>32416</c:v>
                </c:pt>
                <c:pt idx="41">
                  <c:v>32508</c:v>
                </c:pt>
                <c:pt idx="42">
                  <c:v>32873</c:v>
                </c:pt>
                <c:pt idx="43">
                  <c:v>32963</c:v>
                </c:pt>
                <c:pt idx="44">
                  <c:v>33054</c:v>
                </c:pt>
                <c:pt idx="45">
                  <c:v>33146</c:v>
                </c:pt>
                <c:pt idx="46">
                  <c:v>33238</c:v>
                </c:pt>
                <c:pt idx="47">
                  <c:v>33328</c:v>
                </c:pt>
                <c:pt idx="48">
                  <c:v>33419</c:v>
                </c:pt>
                <c:pt idx="49">
                  <c:v>33511</c:v>
                </c:pt>
                <c:pt idx="50">
                  <c:v>33603</c:v>
                </c:pt>
                <c:pt idx="51">
                  <c:v>33694</c:v>
                </c:pt>
                <c:pt idx="52">
                  <c:v>33969</c:v>
                </c:pt>
                <c:pt idx="53">
                  <c:v>34334</c:v>
                </c:pt>
                <c:pt idx="54">
                  <c:v>34424</c:v>
                </c:pt>
                <c:pt idx="55">
                  <c:v>34699</c:v>
                </c:pt>
                <c:pt idx="56">
                  <c:v>34880</c:v>
                </c:pt>
                <c:pt idx="57">
                  <c:v>35064</c:v>
                </c:pt>
                <c:pt idx="58">
                  <c:v>35246</c:v>
                </c:pt>
                <c:pt idx="59">
                  <c:v>35430</c:v>
                </c:pt>
                <c:pt idx="60">
                  <c:v>35795</c:v>
                </c:pt>
                <c:pt idx="61">
                  <c:v>36160</c:v>
                </c:pt>
                <c:pt idx="62">
                  <c:v>36525</c:v>
                </c:pt>
                <c:pt idx="63">
                  <c:v>36616</c:v>
                </c:pt>
                <c:pt idx="64">
                  <c:v>36707</c:v>
                </c:pt>
                <c:pt idx="65">
                  <c:v>36799</c:v>
                </c:pt>
                <c:pt idx="66">
                  <c:v>36891</c:v>
                </c:pt>
                <c:pt idx="67">
                  <c:v>36981</c:v>
                </c:pt>
                <c:pt idx="68">
                  <c:v>37072</c:v>
                </c:pt>
                <c:pt idx="69">
                  <c:v>37164</c:v>
                </c:pt>
                <c:pt idx="70">
                  <c:v>37256</c:v>
                </c:pt>
                <c:pt idx="71">
                  <c:v>37346</c:v>
                </c:pt>
                <c:pt idx="72">
                  <c:v>37437</c:v>
                </c:pt>
                <c:pt idx="73">
                  <c:v>37529</c:v>
                </c:pt>
                <c:pt idx="74">
                  <c:v>37621</c:v>
                </c:pt>
                <c:pt idx="75">
                  <c:v>37711</c:v>
                </c:pt>
                <c:pt idx="76">
                  <c:v>37802</c:v>
                </c:pt>
                <c:pt idx="77">
                  <c:v>37894</c:v>
                </c:pt>
                <c:pt idx="78">
                  <c:v>37986</c:v>
                </c:pt>
                <c:pt idx="79">
                  <c:v>38077</c:v>
                </c:pt>
                <c:pt idx="80">
                  <c:v>38168</c:v>
                </c:pt>
                <c:pt idx="81">
                  <c:v>38260</c:v>
                </c:pt>
                <c:pt idx="82">
                  <c:v>38352</c:v>
                </c:pt>
                <c:pt idx="83">
                  <c:v>38442</c:v>
                </c:pt>
                <c:pt idx="84">
                  <c:v>38533</c:v>
                </c:pt>
                <c:pt idx="85">
                  <c:v>38625</c:v>
                </c:pt>
                <c:pt idx="86">
                  <c:v>38717</c:v>
                </c:pt>
                <c:pt idx="87">
                  <c:v>38807</c:v>
                </c:pt>
                <c:pt idx="88">
                  <c:v>38898</c:v>
                </c:pt>
                <c:pt idx="89">
                  <c:v>38990</c:v>
                </c:pt>
                <c:pt idx="90">
                  <c:v>39082</c:v>
                </c:pt>
                <c:pt idx="91">
                  <c:v>39172</c:v>
                </c:pt>
                <c:pt idx="92">
                  <c:v>39263</c:v>
                </c:pt>
                <c:pt idx="93">
                  <c:v>39355</c:v>
                </c:pt>
                <c:pt idx="94">
                  <c:v>39447</c:v>
                </c:pt>
                <c:pt idx="95">
                  <c:v>39538</c:v>
                </c:pt>
                <c:pt idx="96">
                  <c:v>39629</c:v>
                </c:pt>
                <c:pt idx="97">
                  <c:v>39721</c:v>
                </c:pt>
                <c:pt idx="98">
                  <c:v>39813</c:v>
                </c:pt>
                <c:pt idx="99">
                  <c:v>39903</c:v>
                </c:pt>
                <c:pt idx="100">
                  <c:v>39994</c:v>
                </c:pt>
                <c:pt idx="101">
                  <c:v>40086</c:v>
                </c:pt>
                <c:pt idx="102">
                  <c:v>40178</c:v>
                </c:pt>
                <c:pt idx="103">
                  <c:v>40268</c:v>
                </c:pt>
                <c:pt idx="104">
                  <c:v>40359</c:v>
                </c:pt>
                <c:pt idx="105">
                  <c:v>40451</c:v>
                </c:pt>
                <c:pt idx="106">
                  <c:v>40543</c:v>
                </c:pt>
                <c:pt idx="107">
                  <c:v>40633</c:v>
                </c:pt>
                <c:pt idx="108">
                  <c:v>40724</c:v>
                </c:pt>
                <c:pt idx="109">
                  <c:v>40816</c:v>
                </c:pt>
                <c:pt idx="110">
                  <c:v>40908</c:v>
                </c:pt>
                <c:pt idx="111">
                  <c:v>40999</c:v>
                </c:pt>
                <c:pt idx="112">
                  <c:v>41090</c:v>
                </c:pt>
                <c:pt idx="113">
                  <c:v>41182</c:v>
                </c:pt>
                <c:pt idx="114">
                  <c:v>41274</c:v>
                </c:pt>
                <c:pt idx="115">
                  <c:v>41364</c:v>
                </c:pt>
                <c:pt idx="116">
                  <c:v>41455</c:v>
                </c:pt>
                <c:pt idx="117">
                  <c:v>41547</c:v>
                </c:pt>
                <c:pt idx="118">
                  <c:v>41639</c:v>
                </c:pt>
                <c:pt idx="119">
                  <c:v>41729</c:v>
                </c:pt>
                <c:pt idx="120">
                  <c:v>41820</c:v>
                </c:pt>
                <c:pt idx="121">
                  <c:v>41912</c:v>
                </c:pt>
                <c:pt idx="122">
                  <c:v>42004</c:v>
                </c:pt>
                <c:pt idx="123">
                  <c:v>42094</c:v>
                </c:pt>
                <c:pt idx="124">
                  <c:v>42185</c:v>
                </c:pt>
              </c:numCache>
            </c:numRef>
          </c:cat>
          <c:val>
            <c:numRef>
              <c:f>'P.2.3 Dívida Externa em USD2014'!$C$2:$C$126</c:f>
              <c:numCache>
                <c:formatCode>General</c:formatCode>
                <c:ptCount val="125"/>
                <c:pt idx="42">
                  <c:v>183669.19855030003</c:v>
                </c:pt>
                <c:pt idx="43">
                  <c:v>184619.79793426956</c:v>
                </c:pt>
                <c:pt idx="44">
                  <c:v>182768.5798717181</c:v>
                </c:pt>
                <c:pt idx="45">
                  <c:v>183124.02268489328</c:v>
                </c:pt>
                <c:pt idx="46">
                  <c:v>186013.8304964565</c:v>
                </c:pt>
                <c:pt idx="47">
                  <c:v>179879.7264468543</c:v>
                </c:pt>
                <c:pt idx="48">
                  <c:v>174882.16912181862</c:v>
                </c:pt>
                <c:pt idx="49">
                  <c:v>175113.35837200528</c:v>
                </c:pt>
                <c:pt idx="50">
                  <c:v>178339.70723182862</c:v>
                </c:pt>
                <c:pt idx="51">
                  <c:v>180902.26368395722</c:v>
                </c:pt>
                <c:pt idx="52">
                  <c:v>177789.61787956711</c:v>
                </c:pt>
                <c:pt idx="53">
                  <c:v>172322.95037615678</c:v>
                </c:pt>
                <c:pt idx="54">
                  <c:v>171989.41123116878</c:v>
                </c:pt>
                <c:pt idx="55">
                  <c:v>167822.3469469336</c:v>
                </c:pt>
                <c:pt idx="56">
                  <c:v>169650.21513563339</c:v>
                </c:pt>
                <c:pt idx="57">
                  <c:v>158070.71672522073</c:v>
                </c:pt>
                <c:pt idx="58">
                  <c:v>153025.52446722749</c:v>
                </c:pt>
                <c:pt idx="59">
                  <c:v>151997.77753575114</c:v>
                </c:pt>
                <c:pt idx="60">
                  <c:v>138762.86357875774</c:v>
                </c:pt>
                <c:pt idx="61">
                  <c:v>160904.26840691775</c:v>
                </c:pt>
                <c:pt idx="62">
                  <c:v>157815.87945072536</c:v>
                </c:pt>
                <c:pt idx="63">
                  <c:v>157808.42198612032</c:v>
                </c:pt>
                <c:pt idx="64">
                  <c:v>144210.34942101798</c:v>
                </c:pt>
                <c:pt idx="65">
                  <c:v>141853.33632031674</c:v>
                </c:pt>
                <c:pt idx="66">
                  <c:v>142947.36345200503</c:v>
                </c:pt>
                <c:pt idx="67">
                  <c:v>138511.96490056967</c:v>
                </c:pt>
                <c:pt idx="68">
                  <c:v>138863.93019443474</c:v>
                </c:pt>
                <c:pt idx="69">
                  <c:v>148596.3529413963</c:v>
                </c:pt>
                <c:pt idx="70">
                  <c:v>144743.77988099924</c:v>
                </c:pt>
                <c:pt idx="71">
                  <c:v>147180.70398320383</c:v>
                </c:pt>
                <c:pt idx="72">
                  <c:v>158622.80525684546</c:v>
                </c:pt>
                <c:pt idx="73">
                  <c:v>159880.92588523767</c:v>
                </c:pt>
                <c:pt idx="74">
                  <c:v>163237.18022514158</c:v>
                </c:pt>
                <c:pt idx="75">
                  <c:v>166865.05184639135</c:v>
                </c:pt>
                <c:pt idx="76">
                  <c:v>175719.1632185565</c:v>
                </c:pt>
                <c:pt idx="77">
                  <c:v>177943.8206037143</c:v>
                </c:pt>
                <c:pt idx="78">
                  <c:v>173530.22550914166</c:v>
                </c:pt>
                <c:pt idx="79">
                  <c:v>172216.57087686981</c:v>
                </c:pt>
                <c:pt idx="80">
                  <c:v>164177.28111731447</c:v>
                </c:pt>
                <c:pt idx="81">
                  <c:v>163138.3671720635</c:v>
                </c:pt>
                <c:pt idx="82">
                  <c:v>163662.51328795499</c:v>
                </c:pt>
                <c:pt idx="83">
                  <c:v>162866.14910209097</c:v>
                </c:pt>
                <c:pt idx="84">
                  <c:v>150111.30599834409</c:v>
                </c:pt>
                <c:pt idx="85">
                  <c:v>138255.21647978906</c:v>
                </c:pt>
                <c:pt idx="86">
                  <c:v>120088.25774889313</c:v>
                </c:pt>
                <c:pt idx="87">
                  <c:v>114328.06103122621</c:v>
                </c:pt>
                <c:pt idx="88">
                  <c:v>104459.4219873167</c:v>
                </c:pt>
                <c:pt idx="89">
                  <c:v>103034.91565137585</c:v>
                </c:pt>
                <c:pt idx="90">
                  <c:v>104344.54889897302</c:v>
                </c:pt>
                <c:pt idx="91">
                  <c:v>102034.3695070487</c:v>
                </c:pt>
                <c:pt idx="92">
                  <c:v>100167.6469833625</c:v>
                </c:pt>
                <c:pt idx="93">
                  <c:v>99167.51190644264</c:v>
                </c:pt>
                <c:pt idx="94">
                  <c:v>96566.144549739751</c:v>
                </c:pt>
                <c:pt idx="95">
                  <c:v>95583.31132132058</c:v>
                </c:pt>
                <c:pt idx="96">
                  <c:v>93527.23726519612</c:v>
                </c:pt>
                <c:pt idx="97">
                  <c:v>92181.71219797786</c:v>
                </c:pt>
                <c:pt idx="98">
                  <c:v>94676.722021521869</c:v>
                </c:pt>
                <c:pt idx="99">
                  <c:v>93234.882399681956</c:v>
                </c:pt>
                <c:pt idx="100">
                  <c:v>95766.069381391397</c:v>
                </c:pt>
                <c:pt idx="101">
                  <c:v>102693.14498728229</c:v>
                </c:pt>
                <c:pt idx="102">
                  <c:v>104475.17451882518</c:v>
                </c:pt>
                <c:pt idx="103">
                  <c:v>107330.08354798141</c:v>
                </c:pt>
                <c:pt idx="104">
                  <c:v>109118.10591080337</c:v>
                </c:pt>
                <c:pt idx="105">
                  <c:v>111524.02348357569</c:v>
                </c:pt>
                <c:pt idx="106">
                  <c:v>112128.12553256795</c:v>
                </c:pt>
                <c:pt idx="107">
                  <c:v>108567.12558740012</c:v>
                </c:pt>
                <c:pt idx="108">
                  <c:v>106390.04180544794</c:v>
                </c:pt>
                <c:pt idx="109">
                  <c:v>105429.54949355702</c:v>
                </c:pt>
                <c:pt idx="110">
                  <c:v>107036.44158659354</c:v>
                </c:pt>
                <c:pt idx="111">
                  <c:v>109157.24436011263</c:v>
                </c:pt>
                <c:pt idx="112">
                  <c:v>111348.66724592095</c:v>
                </c:pt>
                <c:pt idx="113">
                  <c:v>111422.63390433564</c:v>
                </c:pt>
                <c:pt idx="114">
                  <c:v>116545.99937427981</c:v>
                </c:pt>
                <c:pt idx="115">
                  <c:v>119619.44069737858</c:v>
                </c:pt>
                <c:pt idx="116">
                  <c:v>117099.71476246088</c:v>
                </c:pt>
                <c:pt idx="117">
                  <c:v>118570.69176864195</c:v>
                </c:pt>
                <c:pt idx="118">
                  <c:v>119700.13120020974</c:v>
                </c:pt>
                <c:pt idx="119">
                  <c:v>121798.68013844998</c:v>
                </c:pt>
                <c:pt idx="120">
                  <c:v>127944.08348184425</c:v>
                </c:pt>
                <c:pt idx="121">
                  <c:v>129681.03066989068</c:v>
                </c:pt>
                <c:pt idx="122">
                  <c:v>134856.79999999999</c:v>
                </c:pt>
                <c:pt idx="123">
                  <c:v>133594.8947022366</c:v>
                </c:pt>
                <c:pt idx="124">
                  <c:v>134756.95896417974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92944"/>
        <c:axId val="950993336"/>
      </c:lineChart>
      <c:dateAx>
        <c:axId val="950992944"/>
        <c:scaling>
          <c:orientation val="minMax"/>
        </c:scaling>
        <c:delete val="0"/>
        <c:axPos val="b"/>
        <c:numFmt formatCode="[$-416]mmm\-yy;@" sourceLinked="0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3336"/>
        <c:crosses val="autoZero"/>
        <c:auto val="0"/>
        <c:lblOffset val="100"/>
        <c:baseTimeUnit val="months"/>
        <c:majorUnit val="48"/>
        <c:majorTimeUnit val="months"/>
        <c:minorUnit val="6"/>
      </c:dateAx>
      <c:valAx>
        <c:axId val="950993336"/>
        <c:scaling>
          <c:orientation val="minMax"/>
          <c:min val="0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2944"/>
        <c:crosses val="autoZero"/>
        <c:crossBetween val="between"/>
        <c:majorUnit val="100000"/>
        <c:dispUnits>
          <c:builtInUnit val="thousands"/>
        </c:dispUnits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2403377825354E-2"/>
          <c:y val="0.13450406289843159"/>
          <c:w val="0.88246708505802351"/>
          <c:h val="0.64211309547428286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'P2.6 Prazo da Dívida'!$B$5:$DD$5</c:f>
              <c:strCache>
                <c:ptCount val="107"/>
                <c:pt idx="0">
                  <c:v>Dez/05</c:v>
                </c:pt>
                <c:pt idx="1">
                  <c:v>Nov/06</c:v>
                </c:pt>
                <c:pt idx="2">
                  <c:v>Dez/06</c:v>
                </c:pt>
                <c:pt idx="3">
                  <c:v>Jan/07</c:v>
                </c:pt>
                <c:pt idx="4">
                  <c:v>Fev/07</c:v>
                </c:pt>
                <c:pt idx="5">
                  <c:v>Mar/07</c:v>
                </c:pt>
                <c:pt idx="6">
                  <c:v>Abr/07</c:v>
                </c:pt>
                <c:pt idx="7">
                  <c:v>Mai/07</c:v>
                </c:pt>
                <c:pt idx="8">
                  <c:v>Jun/07</c:v>
                </c:pt>
                <c:pt idx="9">
                  <c:v>Jul/07</c:v>
                </c:pt>
                <c:pt idx="10">
                  <c:v>Ago/07</c:v>
                </c:pt>
                <c:pt idx="11">
                  <c:v>Set/07</c:v>
                </c:pt>
                <c:pt idx="12">
                  <c:v>Out/07</c:v>
                </c:pt>
                <c:pt idx="13">
                  <c:v>Nov/07</c:v>
                </c:pt>
                <c:pt idx="14">
                  <c:v>Dez/07</c:v>
                </c:pt>
                <c:pt idx="15">
                  <c:v>Jan/08</c:v>
                </c:pt>
                <c:pt idx="16">
                  <c:v>Fev/08</c:v>
                </c:pt>
                <c:pt idx="17">
                  <c:v>Mar/08</c:v>
                </c:pt>
                <c:pt idx="18">
                  <c:v>Abr/08</c:v>
                </c:pt>
                <c:pt idx="19">
                  <c:v>Mai/08</c:v>
                </c:pt>
                <c:pt idx="20">
                  <c:v>Jun/08</c:v>
                </c:pt>
                <c:pt idx="21">
                  <c:v>Jul/08</c:v>
                </c:pt>
                <c:pt idx="22">
                  <c:v>Ago/08</c:v>
                </c:pt>
                <c:pt idx="23">
                  <c:v>Set/08</c:v>
                </c:pt>
                <c:pt idx="24">
                  <c:v>Out/08</c:v>
                </c:pt>
                <c:pt idx="25">
                  <c:v>Nov/08</c:v>
                </c:pt>
                <c:pt idx="26">
                  <c:v>Dez/08</c:v>
                </c:pt>
                <c:pt idx="27">
                  <c:v>Jan/09</c:v>
                </c:pt>
                <c:pt idx="28">
                  <c:v>Fev/09</c:v>
                </c:pt>
                <c:pt idx="29">
                  <c:v>Mar/09</c:v>
                </c:pt>
                <c:pt idx="30">
                  <c:v>Abr/09</c:v>
                </c:pt>
                <c:pt idx="31">
                  <c:v>Mai/09</c:v>
                </c:pt>
                <c:pt idx="32">
                  <c:v>Jun/09</c:v>
                </c:pt>
                <c:pt idx="33">
                  <c:v>Jul/09</c:v>
                </c:pt>
                <c:pt idx="34">
                  <c:v>Ago/09</c:v>
                </c:pt>
                <c:pt idx="35">
                  <c:v>Set/09</c:v>
                </c:pt>
                <c:pt idx="36">
                  <c:v>Out/09</c:v>
                </c:pt>
                <c:pt idx="37">
                  <c:v>Nov/09</c:v>
                </c:pt>
                <c:pt idx="38">
                  <c:v>Dez/09</c:v>
                </c:pt>
                <c:pt idx="39">
                  <c:v>Jan/10</c:v>
                </c:pt>
                <c:pt idx="40">
                  <c:v>Fev/10</c:v>
                </c:pt>
                <c:pt idx="41">
                  <c:v>Mar/10</c:v>
                </c:pt>
                <c:pt idx="42">
                  <c:v>Abr/10</c:v>
                </c:pt>
                <c:pt idx="43">
                  <c:v>Mai/10</c:v>
                </c:pt>
                <c:pt idx="44">
                  <c:v>Jun/10</c:v>
                </c:pt>
                <c:pt idx="45">
                  <c:v>Jul/10</c:v>
                </c:pt>
                <c:pt idx="46">
                  <c:v>Ago/10</c:v>
                </c:pt>
                <c:pt idx="47">
                  <c:v>Set/10</c:v>
                </c:pt>
                <c:pt idx="48">
                  <c:v>Out/10</c:v>
                </c:pt>
                <c:pt idx="49">
                  <c:v>Nov/10</c:v>
                </c:pt>
                <c:pt idx="50">
                  <c:v>Dez/10</c:v>
                </c:pt>
                <c:pt idx="51">
                  <c:v>Jan/11</c:v>
                </c:pt>
                <c:pt idx="52">
                  <c:v>Fev/11</c:v>
                </c:pt>
                <c:pt idx="53">
                  <c:v>Mar/11</c:v>
                </c:pt>
                <c:pt idx="54">
                  <c:v>Abr/11</c:v>
                </c:pt>
                <c:pt idx="55">
                  <c:v>Mai/11</c:v>
                </c:pt>
                <c:pt idx="56">
                  <c:v>Jun/11</c:v>
                </c:pt>
                <c:pt idx="57">
                  <c:v>Jul/11</c:v>
                </c:pt>
                <c:pt idx="58">
                  <c:v>Ago/11</c:v>
                </c:pt>
                <c:pt idx="59">
                  <c:v>Set/11</c:v>
                </c:pt>
                <c:pt idx="60">
                  <c:v>Out/11</c:v>
                </c:pt>
                <c:pt idx="61">
                  <c:v>Nov/11</c:v>
                </c:pt>
                <c:pt idx="62">
                  <c:v>Dez/11</c:v>
                </c:pt>
                <c:pt idx="63">
                  <c:v>Jan/12</c:v>
                </c:pt>
                <c:pt idx="64">
                  <c:v>Fev/12</c:v>
                </c:pt>
                <c:pt idx="65">
                  <c:v>Mar/12</c:v>
                </c:pt>
                <c:pt idx="66">
                  <c:v>Abr/12</c:v>
                </c:pt>
                <c:pt idx="67">
                  <c:v>Mai/12</c:v>
                </c:pt>
                <c:pt idx="68">
                  <c:v>Jun/12</c:v>
                </c:pt>
                <c:pt idx="69">
                  <c:v>Jul/12</c:v>
                </c:pt>
                <c:pt idx="70">
                  <c:v>Ago/12</c:v>
                </c:pt>
                <c:pt idx="71">
                  <c:v>Set/12</c:v>
                </c:pt>
                <c:pt idx="72">
                  <c:v>Out/12</c:v>
                </c:pt>
                <c:pt idx="73">
                  <c:v>Nov/12</c:v>
                </c:pt>
                <c:pt idx="74">
                  <c:v>Dez/12</c:v>
                </c:pt>
                <c:pt idx="75">
                  <c:v>Jan/13</c:v>
                </c:pt>
                <c:pt idx="76">
                  <c:v>Fev/13</c:v>
                </c:pt>
                <c:pt idx="77">
                  <c:v>Mar/13</c:v>
                </c:pt>
                <c:pt idx="78">
                  <c:v>Abr/13</c:v>
                </c:pt>
                <c:pt idx="79">
                  <c:v>Mai/13</c:v>
                </c:pt>
                <c:pt idx="80">
                  <c:v>Jun/13</c:v>
                </c:pt>
                <c:pt idx="81">
                  <c:v>Jul/13</c:v>
                </c:pt>
                <c:pt idx="82">
                  <c:v>Ago/13</c:v>
                </c:pt>
                <c:pt idx="83">
                  <c:v>Set/13</c:v>
                </c:pt>
                <c:pt idx="84">
                  <c:v>Out/13</c:v>
                </c:pt>
                <c:pt idx="85">
                  <c:v>Nov/13</c:v>
                </c:pt>
                <c:pt idx="86">
                  <c:v>Dez/13</c:v>
                </c:pt>
                <c:pt idx="87">
                  <c:v>Jan/14</c:v>
                </c:pt>
                <c:pt idx="88">
                  <c:v>Fev/14</c:v>
                </c:pt>
                <c:pt idx="89">
                  <c:v>Mar/14</c:v>
                </c:pt>
                <c:pt idx="90">
                  <c:v>Abr/14</c:v>
                </c:pt>
                <c:pt idx="91">
                  <c:v>Mai/14</c:v>
                </c:pt>
                <c:pt idx="92">
                  <c:v>Jun/14</c:v>
                </c:pt>
                <c:pt idx="93">
                  <c:v>Jul/14</c:v>
                </c:pt>
                <c:pt idx="94">
                  <c:v>Ago/14</c:v>
                </c:pt>
                <c:pt idx="95">
                  <c:v>Set/14</c:v>
                </c:pt>
                <c:pt idx="96">
                  <c:v>Out/14</c:v>
                </c:pt>
                <c:pt idx="97">
                  <c:v>Nov/14</c:v>
                </c:pt>
                <c:pt idx="98">
                  <c:v>Dez/14</c:v>
                </c:pt>
                <c:pt idx="99">
                  <c:v>Jan/15</c:v>
                </c:pt>
                <c:pt idx="100">
                  <c:v>Fev/15</c:v>
                </c:pt>
                <c:pt idx="101">
                  <c:v>Mar/15</c:v>
                </c:pt>
                <c:pt idx="102">
                  <c:v>Abr/15</c:v>
                </c:pt>
                <c:pt idx="103">
                  <c:v>Mai/15</c:v>
                </c:pt>
                <c:pt idx="104">
                  <c:v>Jun/15</c:v>
                </c:pt>
                <c:pt idx="105">
                  <c:v>Jul/15</c:v>
                </c:pt>
                <c:pt idx="106">
                  <c:v>Ago/15</c:v>
                </c:pt>
              </c:strCache>
            </c:strRef>
          </c:cat>
          <c:val>
            <c:numRef>
              <c:f>'P2.6 Prazo da Dívida'!$B$7:$DD$7</c:f>
              <c:numCache>
                <c:formatCode>_(* #,##0.00_);_(* \(#,##0.00\);_(* "-"??_);_(@_)</c:formatCode>
                <c:ptCount val="107"/>
                <c:pt idx="0">
                  <c:v>2.7744360826399141</c:v>
                </c:pt>
                <c:pt idx="1">
                  <c:v>2.9583076992565336</c:v>
                </c:pt>
                <c:pt idx="2">
                  <c:v>2.9562258398646262</c:v>
                </c:pt>
                <c:pt idx="3">
                  <c:v>3.0261259554503277</c:v>
                </c:pt>
                <c:pt idx="4">
                  <c:v>3.0083333333333333</c:v>
                </c:pt>
                <c:pt idx="5">
                  <c:v>3.0061439582473213</c:v>
                </c:pt>
                <c:pt idx="6">
                  <c:v>3.0660450459103745</c:v>
                </c:pt>
                <c:pt idx="7">
                  <c:v>3.0785446189978032</c:v>
                </c:pt>
                <c:pt idx="8">
                  <c:v>3.1583732055878535</c:v>
                </c:pt>
                <c:pt idx="9">
                  <c:v>3.2399809011204588</c:v>
                </c:pt>
                <c:pt idx="10">
                  <c:v>3.2176794745050579</c:v>
                </c:pt>
                <c:pt idx="11">
                  <c:v>3.2541666666666664</c:v>
                </c:pt>
                <c:pt idx="12">
                  <c:v>3.2992772046869323</c:v>
                </c:pt>
                <c:pt idx="13">
                  <c:v>3.2635178534131111</c:v>
                </c:pt>
                <c:pt idx="14">
                  <c:v>3.2651759531814499</c:v>
                </c:pt>
                <c:pt idx="15">
                  <c:v>3.3544653060585348</c:v>
                </c:pt>
                <c:pt idx="16">
                  <c:v>3.3298317892617235</c:v>
                </c:pt>
                <c:pt idx="17">
                  <c:v>3.3428512358951856</c:v>
                </c:pt>
                <c:pt idx="18">
                  <c:v>3.4708333333333332</c:v>
                </c:pt>
                <c:pt idx="19">
                  <c:v>3.4305493206646656</c:v>
                </c:pt>
                <c:pt idx="20">
                  <c:v>3.4399648422085414</c:v>
                </c:pt>
                <c:pt idx="21">
                  <c:v>3.6172399139115021</c:v>
                </c:pt>
                <c:pt idx="22">
                  <c:v>3.5554003690049751</c:v>
                </c:pt>
                <c:pt idx="23">
                  <c:v>3.5597494975574033</c:v>
                </c:pt>
                <c:pt idx="24">
                  <c:v>3.562621122023971</c:v>
                </c:pt>
                <c:pt idx="25">
                  <c:v>3.5276523000066344</c:v>
                </c:pt>
                <c:pt idx="26">
                  <c:v>3.5018889791695904</c:v>
                </c:pt>
                <c:pt idx="27">
                  <c:v>3.6639761669801114</c:v>
                </c:pt>
                <c:pt idx="28">
                  <c:v>3.6070746819716959</c:v>
                </c:pt>
                <c:pt idx="29">
                  <c:v>3.5358859466614878</c:v>
                </c:pt>
                <c:pt idx="30">
                  <c:v>3.5489516019948875</c:v>
                </c:pt>
                <c:pt idx="31">
                  <c:v>3.5561349753778284</c:v>
                </c:pt>
                <c:pt idx="32">
                  <c:v>3.52846281299409</c:v>
                </c:pt>
                <c:pt idx="33">
                  <c:v>3.5802904258477368</c:v>
                </c:pt>
                <c:pt idx="34">
                  <c:v>3.5428574088100526</c:v>
                </c:pt>
                <c:pt idx="35">
                  <c:v>3.5526016064330839</c:v>
                </c:pt>
                <c:pt idx="36">
                  <c:v>3.5936589445459539</c:v>
                </c:pt>
                <c:pt idx="37">
                  <c:v>3.5440306578032486</c:v>
                </c:pt>
                <c:pt idx="38">
                  <c:v>3.5330841462587679</c:v>
                </c:pt>
                <c:pt idx="39">
                  <c:v>3.7160244657352952</c:v>
                </c:pt>
                <c:pt idx="40">
                  <c:v>3.6996365041272838</c:v>
                </c:pt>
                <c:pt idx="41">
                  <c:v>3.7272802865636034</c:v>
                </c:pt>
                <c:pt idx="42">
                  <c:v>3.5744573550966185</c:v>
                </c:pt>
                <c:pt idx="43">
                  <c:v>3.5090774715869268</c:v>
                </c:pt>
                <c:pt idx="44">
                  <c:v>3.5542349820578569</c:v>
                </c:pt>
                <c:pt idx="45">
                  <c:v>3.5858113174279502</c:v>
                </c:pt>
                <c:pt idx="46">
                  <c:v>3.5923149667307008</c:v>
                </c:pt>
                <c:pt idx="47">
                  <c:v>3.5748339050899784</c:v>
                </c:pt>
                <c:pt idx="48">
                  <c:v>3.5889617683856399</c:v>
                </c:pt>
                <c:pt idx="49">
                  <c:v>3.5339485689795564</c:v>
                </c:pt>
                <c:pt idx="50">
                  <c:v>3.5055406310307791</c:v>
                </c:pt>
                <c:pt idx="51">
                  <c:v>3.6859081503207958</c:v>
                </c:pt>
                <c:pt idx="52">
                  <c:v>3.6399179373100541</c:v>
                </c:pt>
                <c:pt idx="53">
                  <c:v>3.6439047267784095</c:v>
                </c:pt>
                <c:pt idx="54">
                  <c:v>3.6095537228856633</c:v>
                </c:pt>
                <c:pt idx="55">
                  <c:v>3.6269274923230017</c:v>
                </c:pt>
                <c:pt idx="56">
                  <c:v>3.5825214844377751</c:v>
                </c:pt>
                <c:pt idx="57">
                  <c:v>3.7725352576683293</c:v>
                </c:pt>
                <c:pt idx="58">
                  <c:v>3.7140761305128529</c:v>
                </c:pt>
                <c:pt idx="59">
                  <c:v>3.6721678481966573</c:v>
                </c:pt>
                <c:pt idx="60">
                  <c:v>3.637126430426989</c:v>
                </c:pt>
                <c:pt idx="61">
                  <c:v>3.653823868735953</c:v>
                </c:pt>
                <c:pt idx="62">
                  <c:v>3.6192807788909112</c:v>
                </c:pt>
                <c:pt idx="63">
                  <c:v>3.77868830810666</c:v>
                </c:pt>
                <c:pt idx="64">
                  <c:v>3.8284620056148722</c:v>
                </c:pt>
                <c:pt idx="65">
                  <c:v>3.8299451784923826</c:v>
                </c:pt>
                <c:pt idx="66">
                  <c:v>3.8512886874939327</c:v>
                </c:pt>
                <c:pt idx="67">
                  <c:v>3.8084748510335755</c:v>
                </c:pt>
                <c:pt idx="68">
                  <c:v>3.783826975865384</c:v>
                </c:pt>
                <c:pt idx="69">
                  <c:v>3.9850077707262916</c:v>
                </c:pt>
                <c:pt idx="70">
                  <c:v>4.0473355385936269</c:v>
                </c:pt>
                <c:pt idx="71">
                  <c:v>4.0489115325525855</c:v>
                </c:pt>
                <c:pt idx="72">
                  <c:v>3.9923485131398566</c:v>
                </c:pt>
                <c:pt idx="73">
                  <c:v>3.9852459175148138</c:v>
                </c:pt>
                <c:pt idx="74">
                  <c:v>3.9699582771632169</c:v>
                </c:pt>
                <c:pt idx="75">
                  <c:v>4.1640760702688544</c:v>
                </c:pt>
                <c:pt idx="76">
                  <c:v>4.127685005882574</c:v>
                </c:pt>
                <c:pt idx="77">
                  <c:v>4.1833903605406135</c:v>
                </c:pt>
                <c:pt idx="78">
                  <c:v>4.2215849149029756</c:v>
                </c:pt>
                <c:pt idx="79">
                  <c:v>4.3021335896238533</c:v>
                </c:pt>
                <c:pt idx="80">
                  <c:v>4.264566272233739</c:v>
                </c:pt>
                <c:pt idx="81">
                  <c:v>4.3849902276546846</c:v>
                </c:pt>
                <c:pt idx="82">
                  <c:v>4.3486649760843701</c:v>
                </c:pt>
                <c:pt idx="83">
                  <c:v>4.3844756894782533</c:v>
                </c:pt>
                <c:pt idx="84">
                  <c:v>4.3216181312515385</c:v>
                </c:pt>
                <c:pt idx="85">
                  <c:v>4.269353077460992</c:v>
                </c:pt>
                <c:pt idx="86">
                  <c:v>4.1806699929062816</c:v>
                </c:pt>
                <c:pt idx="87">
                  <c:v>4.3940085944483185</c:v>
                </c:pt>
                <c:pt idx="88">
                  <c:v>4.3556847103668597</c:v>
                </c:pt>
                <c:pt idx="89">
                  <c:v>4.3992755635778531</c:v>
                </c:pt>
                <c:pt idx="90">
                  <c:v>4.512099266128927</c:v>
                </c:pt>
                <c:pt idx="91">
                  <c:v>4.4264142529206003</c:v>
                </c:pt>
                <c:pt idx="92">
                  <c:v>4.3246334432019182</c:v>
                </c:pt>
                <c:pt idx="93">
                  <c:v>4.41</c:v>
                </c:pt>
                <c:pt idx="94">
                  <c:v>4.4705013950122492</c:v>
                </c:pt>
                <c:pt idx="95">
                  <c:v>4.5045925155276354</c:v>
                </c:pt>
                <c:pt idx="96">
                  <c:v>4.58659510911379</c:v>
                </c:pt>
                <c:pt idx="97">
                  <c:v>4.5110052989069569</c:v>
                </c:pt>
                <c:pt idx="98">
                  <c:v>4.4151194551926913</c:v>
                </c:pt>
                <c:pt idx="99">
                  <c:v>4.5859879637039036</c:v>
                </c:pt>
                <c:pt idx="100">
                  <c:v>4.5394108193296656</c:v>
                </c:pt>
                <c:pt idx="101">
                  <c:v>4.5863949589889472</c:v>
                </c:pt>
                <c:pt idx="102">
                  <c:v>4.6669179058839534</c:v>
                </c:pt>
                <c:pt idx="103">
                  <c:v>4.6900752748240757</c:v>
                </c:pt>
                <c:pt idx="104">
                  <c:v>4.5827325331102982</c:v>
                </c:pt>
                <c:pt idx="105">
                  <c:v>4.628387229448589</c:v>
                </c:pt>
                <c:pt idx="106">
                  <c:v>4.5649425402914252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94120"/>
        <c:axId val="950994512"/>
      </c:lineChart>
      <c:dateAx>
        <c:axId val="950994120"/>
        <c:scaling>
          <c:orientation val="minMax"/>
        </c:scaling>
        <c:delete val="0"/>
        <c:axPos val="b"/>
        <c:numFmt formatCode="[$-416]mmm\-yy;@" sourceLinked="0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4512"/>
        <c:crosses val="autoZero"/>
        <c:auto val="0"/>
        <c:lblOffset val="100"/>
        <c:baseTimeUnit val="months"/>
        <c:majorUnit val="6"/>
        <c:majorTimeUnit val="months"/>
        <c:minorUnit val="2"/>
      </c:dateAx>
      <c:valAx>
        <c:axId val="950994512"/>
        <c:scaling>
          <c:orientation val="minMax"/>
          <c:min val="2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4120"/>
        <c:crosses val="autoZero"/>
        <c:crossBetween val="between"/>
        <c:majorUnit val="1"/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74514143814674E-2"/>
          <c:y val="0.14659830787549269"/>
          <c:w val="0.88246708505802351"/>
          <c:h val="0.63405022028473379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'P2.4 Externa Pública e Privada'!$A$2:$A$126</c:f>
              <c:numCache>
                <c:formatCode>m/d/yyyy</c:formatCode>
                <c:ptCount val="125"/>
                <c:pt idx="0">
                  <c:v>26298</c:v>
                </c:pt>
                <c:pt idx="1">
                  <c:v>26664</c:v>
                </c:pt>
                <c:pt idx="2">
                  <c:v>27029</c:v>
                </c:pt>
                <c:pt idx="3">
                  <c:v>27394</c:v>
                </c:pt>
                <c:pt idx="4">
                  <c:v>27759</c:v>
                </c:pt>
                <c:pt idx="5">
                  <c:v>28125</c:v>
                </c:pt>
                <c:pt idx="6">
                  <c:v>28490</c:v>
                </c:pt>
                <c:pt idx="7">
                  <c:v>28855</c:v>
                </c:pt>
                <c:pt idx="8">
                  <c:v>29220</c:v>
                </c:pt>
                <c:pt idx="9">
                  <c:v>29586</c:v>
                </c:pt>
                <c:pt idx="10">
                  <c:v>29676</c:v>
                </c:pt>
                <c:pt idx="11">
                  <c:v>29767</c:v>
                </c:pt>
                <c:pt idx="12">
                  <c:v>29859</c:v>
                </c:pt>
                <c:pt idx="13">
                  <c:v>29951</c:v>
                </c:pt>
                <c:pt idx="14">
                  <c:v>30041</c:v>
                </c:pt>
                <c:pt idx="15">
                  <c:v>30132</c:v>
                </c:pt>
                <c:pt idx="16">
                  <c:v>30224</c:v>
                </c:pt>
                <c:pt idx="17">
                  <c:v>30316</c:v>
                </c:pt>
                <c:pt idx="18">
                  <c:v>30406</c:v>
                </c:pt>
                <c:pt idx="19">
                  <c:v>30497</c:v>
                </c:pt>
                <c:pt idx="20">
                  <c:v>30589</c:v>
                </c:pt>
                <c:pt idx="21">
                  <c:v>30681</c:v>
                </c:pt>
                <c:pt idx="22">
                  <c:v>30772</c:v>
                </c:pt>
                <c:pt idx="23">
                  <c:v>30863</c:v>
                </c:pt>
                <c:pt idx="24">
                  <c:v>30955</c:v>
                </c:pt>
                <c:pt idx="25">
                  <c:v>31047</c:v>
                </c:pt>
                <c:pt idx="26">
                  <c:v>31137</c:v>
                </c:pt>
                <c:pt idx="27">
                  <c:v>31228</c:v>
                </c:pt>
                <c:pt idx="28">
                  <c:v>31320</c:v>
                </c:pt>
                <c:pt idx="29">
                  <c:v>31412</c:v>
                </c:pt>
                <c:pt idx="30">
                  <c:v>31502</c:v>
                </c:pt>
                <c:pt idx="31">
                  <c:v>31593</c:v>
                </c:pt>
                <c:pt idx="32">
                  <c:v>31685</c:v>
                </c:pt>
                <c:pt idx="33">
                  <c:v>31777</c:v>
                </c:pt>
                <c:pt idx="34">
                  <c:v>31867</c:v>
                </c:pt>
                <c:pt idx="35">
                  <c:v>31958</c:v>
                </c:pt>
                <c:pt idx="36">
                  <c:v>32050</c:v>
                </c:pt>
                <c:pt idx="37">
                  <c:v>32142</c:v>
                </c:pt>
                <c:pt idx="38">
                  <c:v>32233</c:v>
                </c:pt>
                <c:pt idx="39">
                  <c:v>32324</c:v>
                </c:pt>
                <c:pt idx="40">
                  <c:v>32416</c:v>
                </c:pt>
                <c:pt idx="41">
                  <c:v>32508</c:v>
                </c:pt>
                <c:pt idx="42">
                  <c:v>32873</c:v>
                </c:pt>
                <c:pt idx="43">
                  <c:v>32963</c:v>
                </c:pt>
                <c:pt idx="44">
                  <c:v>33054</c:v>
                </c:pt>
                <c:pt idx="45">
                  <c:v>33146</c:v>
                </c:pt>
                <c:pt idx="46">
                  <c:v>33238</c:v>
                </c:pt>
                <c:pt idx="47">
                  <c:v>33328</c:v>
                </c:pt>
                <c:pt idx="48">
                  <c:v>33419</c:v>
                </c:pt>
                <c:pt idx="49">
                  <c:v>33511</c:v>
                </c:pt>
                <c:pt idx="50">
                  <c:v>33603</c:v>
                </c:pt>
                <c:pt idx="51">
                  <c:v>33694</c:v>
                </c:pt>
                <c:pt idx="52">
                  <c:v>33969</c:v>
                </c:pt>
                <c:pt idx="53">
                  <c:v>34334</c:v>
                </c:pt>
                <c:pt idx="54">
                  <c:v>34424</c:v>
                </c:pt>
                <c:pt idx="55">
                  <c:v>34699</c:v>
                </c:pt>
                <c:pt idx="56">
                  <c:v>34880</c:v>
                </c:pt>
                <c:pt idx="57">
                  <c:v>35064</c:v>
                </c:pt>
                <c:pt idx="58">
                  <c:v>35246</c:v>
                </c:pt>
                <c:pt idx="59">
                  <c:v>35430</c:v>
                </c:pt>
                <c:pt idx="60">
                  <c:v>35795</c:v>
                </c:pt>
                <c:pt idx="61">
                  <c:v>36160</c:v>
                </c:pt>
                <c:pt idx="62">
                  <c:v>36525</c:v>
                </c:pt>
                <c:pt idx="63">
                  <c:v>36616</c:v>
                </c:pt>
                <c:pt idx="64">
                  <c:v>36707</c:v>
                </c:pt>
                <c:pt idx="65">
                  <c:v>36799</c:v>
                </c:pt>
                <c:pt idx="66">
                  <c:v>36891</c:v>
                </c:pt>
                <c:pt idx="67">
                  <c:v>36981</c:v>
                </c:pt>
                <c:pt idx="68">
                  <c:v>37072</c:v>
                </c:pt>
                <c:pt idx="69">
                  <c:v>37164</c:v>
                </c:pt>
                <c:pt idx="70">
                  <c:v>37256</c:v>
                </c:pt>
                <c:pt idx="71">
                  <c:v>37346</c:v>
                </c:pt>
                <c:pt idx="72">
                  <c:v>37437</c:v>
                </c:pt>
                <c:pt idx="73">
                  <c:v>37529</c:v>
                </c:pt>
                <c:pt idx="74">
                  <c:v>37621</c:v>
                </c:pt>
                <c:pt idx="75">
                  <c:v>37711</c:v>
                </c:pt>
                <c:pt idx="76">
                  <c:v>37802</c:v>
                </c:pt>
                <c:pt idx="77">
                  <c:v>37894</c:v>
                </c:pt>
                <c:pt idx="78">
                  <c:v>37986</c:v>
                </c:pt>
                <c:pt idx="79">
                  <c:v>38077</c:v>
                </c:pt>
                <c:pt idx="80">
                  <c:v>38168</c:v>
                </c:pt>
                <c:pt idx="81">
                  <c:v>38260</c:v>
                </c:pt>
                <c:pt idx="82">
                  <c:v>38352</c:v>
                </c:pt>
                <c:pt idx="83">
                  <c:v>38442</c:v>
                </c:pt>
                <c:pt idx="84">
                  <c:v>38533</c:v>
                </c:pt>
                <c:pt idx="85">
                  <c:v>38625</c:v>
                </c:pt>
                <c:pt idx="86">
                  <c:v>38717</c:v>
                </c:pt>
                <c:pt idx="87">
                  <c:v>38807</c:v>
                </c:pt>
                <c:pt idx="88">
                  <c:v>38898</c:v>
                </c:pt>
                <c:pt idx="89">
                  <c:v>38990</c:v>
                </c:pt>
                <c:pt idx="90">
                  <c:v>39082</c:v>
                </c:pt>
                <c:pt idx="91">
                  <c:v>39172</c:v>
                </c:pt>
                <c:pt idx="92">
                  <c:v>39263</c:v>
                </c:pt>
                <c:pt idx="93">
                  <c:v>39355</c:v>
                </c:pt>
                <c:pt idx="94">
                  <c:v>39447</c:v>
                </c:pt>
                <c:pt idx="95">
                  <c:v>39538</c:v>
                </c:pt>
                <c:pt idx="96">
                  <c:v>39629</c:v>
                </c:pt>
                <c:pt idx="97">
                  <c:v>39721</c:v>
                </c:pt>
                <c:pt idx="98">
                  <c:v>39813</c:v>
                </c:pt>
                <c:pt idx="99">
                  <c:v>39903</c:v>
                </c:pt>
                <c:pt idx="100">
                  <c:v>39994</c:v>
                </c:pt>
                <c:pt idx="101">
                  <c:v>40086</c:v>
                </c:pt>
                <c:pt idx="102">
                  <c:v>40178</c:v>
                </c:pt>
                <c:pt idx="103">
                  <c:v>40268</c:v>
                </c:pt>
                <c:pt idx="104">
                  <c:v>40359</c:v>
                </c:pt>
                <c:pt idx="105">
                  <c:v>40451</c:v>
                </c:pt>
                <c:pt idx="106">
                  <c:v>40543</c:v>
                </c:pt>
                <c:pt idx="107">
                  <c:v>40633</c:v>
                </c:pt>
                <c:pt idx="108">
                  <c:v>40724</c:v>
                </c:pt>
                <c:pt idx="109">
                  <c:v>40816</c:v>
                </c:pt>
                <c:pt idx="110">
                  <c:v>40908</c:v>
                </c:pt>
                <c:pt idx="111">
                  <c:v>40999</c:v>
                </c:pt>
                <c:pt idx="112">
                  <c:v>41090</c:v>
                </c:pt>
                <c:pt idx="113">
                  <c:v>41182</c:v>
                </c:pt>
                <c:pt idx="114">
                  <c:v>41274</c:v>
                </c:pt>
                <c:pt idx="115">
                  <c:v>41364</c:v>
                </c:pt>
                <c:pt idx="116">
                  <c:v>41455</c:v>
                </c:pt>
                <c:pt idx="117">
                  <c:v>41547</c:v>
                </c:pt>
                <c:pt idx="118">
                  <c:v>41639</c:v>
                </c:pt>
                <c:pt idx="119">
                  <c:v>41729</c:v>
                </c:pt>
                <c:pt idx="120">
                  <c:v>41820</c:v>
                </c:pt>
                <c:pt idx="121">
                  <c:v>41912</c:v>
                </c:pt>
                <c:pt idx="122">
                  <c:v>42004</c:v>
                </c:pt>
                <c:pt idx="123">
                  <c:v>42094</c:v>
                </c:pt>
                <c:pt idx="124">
                  <c:v>42185</c:v>
                </c:pt>
              </c:numCache>
            </c:numRef>
          </c:cat>
          <c:val>
            <c:numRef>
              <c:f>'P.2.3 Dívida Externa em USD2014'!$D$2:$D$126</c:f>
              <c:numCache>
                <c:formatCode>General</c:formatCode>
                <c:ptCount val="125"/>
                <c:pt idx="0">
                  <c:v>9905.8458833241712</c:v>
                </c:pt>
                <c:pt idx="1">
                  <c:v>23316.008044709888</c:v>
                </c:pt>
                <c:pt idx="2">
                  <c:v>32796.363549052672</c:v>
                </c:pt>
                <c:pt idx="3">
                  <c:v>24021.343612846365</c:v>
                </c:pt>
                <c:pt idx="4">
                  <c:v>17194.134767473239</c:v>
                </c:pt>
                <c:pt idx="5">
                  <c:v>26548.623540279004</c:v>
                </c:pt>
                <c:pt idx="6">
                  <c:v>27617.405029954814</c:v>
                </c:pt>
                <c:pt idx="7">
                  <c:v>41556.501740538923</c:v>
                </c:pt>
                <c:pt idx="8">
                  <c:v>29891.614495638572</c:v>
                </c:pt>
                <c:pt idx="9">
                  <c:v>18984.524377460904</c:v>
                </c:pt>
                <c:pt idx="10">
                  <c:v>17341.795329761739</c:v>
                </c:pt>
                <c:pt idx="11">
                  <c:v>16116.764482006325</c:v>
                </c:pt>
                <c:pt idx="12">
                  <c:v>16159.881827025059</c:v>
                </c:pt>
                <c:pt idx="13">
                  <c:v>18923.458812574812</c:v>
                </c:pt>
                <c:pt idx="14">
                  <c:v>17745.49669766951</c:v>
                </c:pt>
                <c:pt idx="15">
                  <c:v>16998.516725984213</c:v>
                </c:pt>
                <c:pt idx="16">
                  <c:v>12283.795217760395</c:v>
                </c:pt>
                <c:pt idx="17">
                  <c:v>9713.3469250621201</c:v>
                </c:pt>
                <c:pt idx="18">
                  <c:v>8429.5464346516455</c:v>
                </c:pt>
                <c:pt idx="19">
                  <c:v>9093.2762276664653</c:v>
                </c:pt>
                <c:pt idx="20">
                  <c:v>9386.4564886797798</c:v>
                </c:pt>
                <c:pt idx="21">
                  <c:v>10694.817291872962</c:v>
                </c:pt>
                <c:pt idx="22">
                  <c:v>13706.30298007797</c:v>
                </c:pt>
                <c:pt idx="23">
                  <c:v>18210.60642201587</c:v>
                </c:pt>
                <c:pt idx="24">
                  <c:v>21860.177349511254</c:v>
                </c:pt>
                <c:pt idx="25">
                  <c:v>26986.887410643965</c:v>
                </c:pt>
                <c:pt idx="26">
                  <c:v>25437.706940138476</c:v>
                </c:pt>
                <c:pt idx="27">
                  <c:v>25686.118409173429</c:v>
                </c:pt>
                <c:pt idx="28">
                  <c:v>25999.555863781541</c:v>
                </c:pt>
                <c:pt idx="29">
                  <c:v>25094.16812274756</c:v>
                </c:pt>
                <c:pt idx="30">
                  <c:v>21839.555056949193</c:v>
                </c:pt>
                <c:pt idx="31">
                  <c:v>22464.22444460907</c:v>
                </c:pt>
                <c:pt idx="32">
                  <c:v>19394.537504903161</c:v>
                </c:pt>
                <c:pt idx="33">
                  <c:v>14411.518947912757</c:v>
                </c:pt>
                <c:pt idx="34">
                  <c:v>10225.309752040172</c:v>
                </c:pt>
                <c:pt idx="35">
                  <c:v>11718.434853140281</c:v>
                </c:pt>
                <c:pt idx="36">
                  <c:v>15220.710986839629</c:v>
                </c:pt>
                <c:pt idx="37">
                  <c:v>15246.790319222615</c:v>
                </c:pt>
                <c:pt idx="38">
                  <c:v>13886.307848528631</c:v>
                </c:pt>
                <c:pt idx="39">
                  <c:v>14884.519090823385</c:v>
                </c:pt>
                <c:pt idx="40">
                  <c:v>18463.774724292925</c:v>
                </c:pt>
                <c:pt idx="41">
                  <c:v>17918.270676146458</c:v>
                </c:pt>
                <c:pt idx="42">
                  <c:v>18159.916692647545</c:v>
                </c:pt>
                <c:pt idx="43">
                  <c:v>13596.048756731932</c:v>
                </c:pt>
                <c:pt idx="44">
                  <c:v>18542.907608177375</c:v>
                </c:pt>
                <c:pt idx="45">
                  <c:v>18173.408126501268</c:v>
                </c:pt>
                <c:pt idx="46">
                  <c:v>17590.072911664101</c:v>
                </c:pt>
                <c:pt idx="47">
                  <c:v>15203.456809749219</c:v>
                </c:pt>
                <c:pt idx="48">
                  <c:v>18090.341249969271</c:v>
                </c:pt>
                <c:pt idx="49">
                  <c:v>13741.384564020089</c:v>
                </c:pt>
                <c:pt idx="50">
                  <c:v>16116.545941784898</c:v>
                </c:pt>
                <c:pt idx="51">
                  <c:v>29032.663138047825</c:v>
                </c:pt>
                <c:pt idx="52">
                  <c:v>39539.098306367385</c:v>
                </c:pt>
                <c:pt idx="53">
                  <c:v>52189.665995648451</c:v>
                </c:pt>
                <c:pt idx="54">
                  <c:v>61655.675821407262</c:v>
                </c:pt>
                <c:pt idx="55">
                  <c:v>61202.546355227787</c:v>
                </c:pt>
                <c:pt idx="56">
                  <c:v>52015.432757234135</c:v>
                </c:pt>
                <c:pt idx="57">
                  <c:v>79742.876418332031</c:v>
                </c:pt>
                <c:pt idx="58">
                  <c:v>90646.818761702219</c:v>
                </c:pt>
                <c:pt idx="59">
                  <c:v>89467.278950139094</c:v>
                </c:pt>
                <c:pt idx="60">
                  <c:v>76346.053833709215</c:v>
                </c:pt>
                <c:pt idx="61">
                  <c:v>64294.175102357949</c:v>
                </c:pt>
                <c:pt idx="62">
                  <c:v>51047.044041990994</c:v>
                </c:pt>
                <c:pt idx="63">
                  <c:v>54351.960647293039</c:v>
                </c:pt>
                <c:pt idx="64">
                  <c:v>38917.680413390095</c:v>
                </c:pt>
                <c:pt idx="65">
                  <c:v>42932.794872281549</c:v>
                </c:pt>
                <c:pt idx="66">
                  <c:v>44821.509517557242</c:v>
                </c:pt>
                <c:pt idx="67">
                  <c:v>46299.3427477765</c:v>
                </c:pt>
                <c:pt idx="68">
                  <c:v>49767.391010352905</c:v>
                </c:pt>
                <c:pt idx="69">
                  <c:v>53309.935006719301</c:v>
                </c:pt>
                <c:pt idx="70">
                  <c:v>47975.451317975276</c:v>
                </c:pt>
                <c:pt idx="71">
                  <c:v>48776.905938086711</c:v>
                </c:pt>
                <c:pt idx="72">
                  <c:v>55454.504725805258</c:v>
                </c:pt>
                <c:pt idx="73">
                  <c:v>50324.305574451268</c:v>
                </c:pt>
                <c:pt idx="74">
                  <c:v>49296.298758638302</c:v>
                </c:pt>
                <c:pt idx="75">
                  <c:v>54574.580776201947</c:v>
                </c:pt>
                <c:pt idx="76">
                  <c:v>62131.213858617855</c:v>
                </c:pt>
                <c:pt idx="77">
                  <c:v>67567.189169146281</c:v>
                </c:pt>
                <c:pt idx="78">
                  <c:v>63043.815645190196</c:v>
                </c:pt>
                <c:pt idx="79">
                  <c:v>65480.553552055149</c:v>
                </c:pt>
                <c:pt idx="80">
                  <c:v>62560.39048782891</c:v>
                </c:pt>
                <c:pt idx="81">
                  <c:v>61862.507778485247</c:v>
                </c:pt>
                <c:pt idx="82">
                  <c:v>65504.059024501214</c:v>
                </c:pt>
                <c:pt idx="83">
                  <c:v>76138.407712581931</c:v>
                </c:pt>
                <c:pt idx="84">
                  <c:v>73368.550021676027</c:v>
                </c:pt>
                <c:pt idx="85">
                  <c:v>68060.286182513679</c:v>
                </c:pt>
                <c:pt idx="86">
                  <c:v>64423.062596303134</c:v>
                </c:pt>
                <c:pt idx="87">
                  <c:v>70997.46326769187</c:v>
                </c:pt>
                <c:pt idx="88">
                  <c:v>73636.368478630451</c:v>
                </c:pt>
                <c:pt idx="89">
                  <c:v>85894.321310255211</c:v>
                </c:pt>
                <c:pt idx="90">
                  <c:v>100361.94323890383</c:v>
                </c:pt>
                <c:pt idx="91">
                  <c:v>126664.22456160303</c:v>
                </c:pt>
                <c:pt idx="92">
                  <c:v>168589.36455480824</c:v>
                </c:pt>
                <c:pt idx="93">
                  <c:v>185651.92653778347</c:v>
                </c:pt>
                <c:pt idx="94">
                  <c:v>202594.81768765228</c:v>
                </c:pt>
                <c:pt idx="95">
                  <c:v>217369.87322911189</c:v>
                </c:pt>
                <c:pt idx="96">
                  <c:v>219625.80860385939</c:v>
                </c:pt>
                <c:pt idx="97">
                  <c:v>224253.72906913931</c:v>
                </c:pt>
                <c:pt idx="98">
                  <c:v>217997.29116658872</c:v>
                </c:pt>
                <c:pt idx="99">
                  <c:v>212899.60696684735</c:v>
                </c:pt>
                <c:pt idx="100">
                  <c:v>223054.25918417328</c:v>
                </c:pt>
                <c:pt idx="101">
                  <c:v>244154.38763839894</c:v>
                </c:pt>
                <c:pt idx="102">
                  <c:v>260931.67583645298</c:v>
                </c:pt>
                <c:pt idx="103">
                  <c:v>266666.48822126549</c:v>
                </c:pt>
                <c:pt idx="104">
                  <c:v>277174.39997096802</c:v>
                </c:pt>
                <c:pt idx="105">
                  <c:v>299864.68809269997</c:v>
                </c:pt>
                <c:pt idx="106">
                  <c:v>311308.1953584837</c:v>
                </c:pt>
                <c:pt idx="107">
                  <c:v>338394.39421662508</c:v>
                </c:pt>
                <c:pt idx="108">
                  <c:v>355068.7939172865</c:v>
                </c:pt>
                <c:pt idx="109">
                  <c:v>366494.0392491587</c:v>
                </c:pt>
                <c:pt idx="110">
                  <c:v>367804.48255652504</c:v>
                </c:pt>
                <c:pt idx="111">
                  <c:v>378564.38814626093</c:v>
                </c:pt>
                <c:pt idx="112">
                  <c:v>388353.24179672421</c:v>
                </c:pt>
                <c:pt idx="113">
                  <c:v>389063.89747610607</c:v>
                </c:pt>
                <c:pt idx="114">
                  <c:v>382951.95601094014</c:v>
                </c:pt>
                <c:pt idx="115">
                  <c:v>384916.96383451478</c:v>
                </c:pt>
                <c:pt idx="116">
                  <c:v>376474.38189835305</c:v>
                </c:pt>
                <c:pt idx="117">
                  <c:v>373466.77582862438</c:v>
                </c:pt>
                <c:pt idx="118">
                  <c:v>361681.29701661022</c:v>
                </c:pt>
                <c:pt idx="119">
                  <c:v>365000.26255683135</c:v>
                </c:pt>
                <c:pt idx="120">
                  <c:v>372020.82143235998</c:v>
                </c:pt>
                <c:pt idx="121">
                  <c:v>373636.5649186169</c:v>
                </c:pt>
                <c:pt idx="122">
                  <c:v>363551</c:v>
                </c:pt>
                <c:pt idx="123">
                  <c:v>363844.27527607459</c:v>
                </c:pt>
                <c:pt idx="124">
                  <c:v>366844.51340064319</c:v>
                </c:pt>
              </c:numCache>
            </c:numRef>
          </c:val>
          <c:smooth val="0"/>
        </c:ser>
        <c:ser>
          <c:idx val="1"/>
          <c:order val="1"/>
          <c:spPr>
            <a:ln w="635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'P2.4 Externa Pública e Privada'!$A$2:$A$126</c:f>
              <c:numCache>
                <c:formatCode>m/d/yyyy</c:formatCode>
                <c:ptCount val="125"/>
                <c:pt idx="0">
                  <c:v>26298</c:v>
                </c:pt>
                <c:pt idx="1">
                  <c:v>26664</c:v>
                </c:pt>
                <c:pt idx="2">
                  <c:v>27029</c:v>
                </c:pt>
                <c:pt idx="3">
                  <c:v>27394</c:v>
                </c:pt>
                <c:pt idx="4">
                  <c:v>27759</c:v>
                </c:pt>
                <c:pt idx="5">
                  <c:v>28125</c:v>
                </c:pt>
                <c:pt idx="6">
                  <c:v>28490</c:v>
                </c:pt>
                <c:pt idx="7">
                  <c:v>28855</c:v>
                </c:pt>
                <c:pt idx="8">
                  <c:v>29220</c:v>
                </c:pt>
                <c:pt idx="9">
                  <c:v>29586</c:v>
                </c:pt>
                <c:pt idx="10">
                  <c:v>29676</c:v>
                </c:pt>
                <c:pt idx="11">
                  <c:v>29767</c:v>
                </c:pt>
                <c:pt idx="12">
                  <c:v>29859</c:v>
                </c:pt>
                <c:pt idx="13">
                  <c:v>29951</c:v>
                </c:pt>
                <c:pt idx="14">
                  <c:v>30041</c:v>
                </c:pt>
                <c:pt idx="15">
                  <c:v>30132</c:v>
                </c:pt>
                <c:pt idx="16">
                  <c:v>30224</c:v>
                </c:pt>
                <c:pt idx="17">
                  <c:v>30316</c:v>
                </c:pt>
                <c:pt idx="18">
                  <c:v>30406</c:v>
                </c:pt>
                <c:pt idx="19">
                  <c:v>30497</c:v>
                </c:pt>
                <c:pt idx="20">
                  <c:v>30589</c:v>
                </c:pt>
                <c:pt idx="21">
                  <c:v>30681</c:v>
                </c:pt>
                <c:pt idx="22">
                  <c:v>30772</c:v>
                </c:pt>
                <c:pt idx="23">
                  <c:v>30863</c:v>
                </c:pt>
                <c:pt idx="24">
                  <c:v>30955</c:v>
                </c:pt>
                <c:pt idx="25">
                  <c:v>31047</c:v>
                </c:pt>
                <c:pt idx="26">
                  <c:v>31137</c:v>
                </c:pt>
                <c:pt idx="27">
                  <c:v>31228</c:v>
                </c:pt>
                <c:pt idx="28">
                  <c:v>31320</c:v>
                </c:pt>
                <c:pt idx="29">
                  <c:v>31412</c:v>
                </c:pt>
                <c:pt idx="30">
                  <c:v>31502</c:v>
                </c:pt>
                <c:pt idx="31">
                  <c:v>31593</c:v>
                </c:pt>
                <c:pt idx="32">
                  <c:v>31685</c:v>
                </c:pt>
                <c:pt idx="33">
                  <c:v>31777</c:v>
                </c:pt>
                <c:pt idx="34">
                  <c:v>31867</c:v>
                </c:pt>
                <c:pt idx="35">
                  <c:v>31958</c:v>
                </c:pt>
                <c:pt idx="36">
                  <c:v>32050</c:v>
                </c:pt>
                <c:pt idx="37">
                  <c:v>32142</c:v>
                </c:pt>
                <c:pt idx="38">
                  <c:v>32233</c:v>
                </c:pt>
                <c:pt idx="39">
                  <c:v>32324</c:v>
                </c:pt>
                <c:pt idx="40">
                  <c:v>32416</c:v>
                </c:pt>
                <c:pt idx="41">
                  <c:v>32508</c:v>
                </c:pt>
                <c:pt idx="42">
                  <c:v>32873</c:v>
                </c:pt>
                <c:pt idx="43">
                  <c:v>32963</c:v>
                </c:pt>
                <c:pt idx="44">
                  <c:v>33054</c:v>
                </c:pt>
                <c:pt idx="45">
                  <c:v>33146</c:v>
                </c:pt>
                <c:pt idx="46">
                  <c:v>33238</c:v>
                </c:pt>
                <c:pt idx="47">
                  <c:v>33328</c:v>
                </c:pt>
                <c:pt idx="48">
                  <c:v>33419</c:v>
                </c:pt>
                <c:pt idx="49">
                  <c:v>33511</c:v>
                </c:pt>
                <c:pt idx="50">
                  <c:v>33603</c:v>
                </c:pt>
                <c:pt idx="51">
                  <c:v>33694</c:v>
                </c:pt>
                <c:pt idx="52">
                  <c:v>33969</c:v>
                </c:pt>
                <c:pt idx="53">
                  <c:v>34334</c:v>
                </c:pt>
                <c:pt idx="54">
                  <c:v>34424</c:v>
                </c:pt>
                <c:pt idx="55">
                  <c:v>34699</c:v>
                </c:pt>
                <c:pt idx="56">
                  <c:v>34880</c:v>
                </c:pt>
                <c:pt idx="57">
                  <c:v>35064</c:v>
                </c:pt>
                <c:pt idx="58">
                  <c:v>35246</c:v>
                </c:pt>
                <c:pt idx="59">
                  <c:v>35430</c:v>
                </c:pt>
                <c:pt idx="60">
                  <c:v>35795</c:v>
                </c:pt>
                <c:pt idx="61">
                  <c:v>36160</c:v>
                </c:pt>
                <c:pt idx="62">
                  <c:v>36525</c:v>
                </c:pt>
                <c:pt idx="63">
                  <c:v>36616</c:v>
                </c:pt>
                <c:pt idx="64">
                  <c:v>36707</c:v>
                </c:pt>
                <c:pt idx="65">
                  <c:v>36799</c:v>
                </c:pt>
                <c:pt idx="66">
                  <c:v>36891</c:v>
                </c:pt>
                <c:pt idx="67">
                  <c:v>36981</c:v>
                </c:pt>
                <c:pt idx="68">
                  <c:v>37072</c:v>
                </c:pt>
                <c:pt idx="69">
                  <c:v>37164</c:v>
                </c:pt>
                <c:pt idx="70">
                  <c:v>37256</c:v>
                </c:pt>
                <c:pt idx="71">
                  <c:v>37346</c:v>
                </c:pt>
                <c:pt idx="72">
                  <c:v>37437</c:v>
                </c:pt>
                <c:pt idx="73">
                  <c:v>37529</c:v>
                </c:pt>
                <c:pt idx="74">
                  <c:v>37621</c:v>
                </c:pt>
                <c:pt idx="75">
                  <c:v>37711</c:v>
                </c:pt>
                <c:pt idx="76">
                  <c:v>37802</c:v>
                </c:pt>
                <c:pt idx="77">
                  <c:v>37894</c:v>
                </c:pt>
                <c:pt idx="78">
                  <c:v>37986</c:v>
                </c:pt>
                <c:pt idx="79">
                  <c:v>38077</c:v>
                </c:pt>
                <c:pt idx="80">
                  <c:v>38168</c:v>
                </c:pt>
                <c:pt idx="81">
                  <c:v>38260</c:v>
                </c:pt>
                <c:pt idx="82">
                  <c:v>38352</c:v>
                </c:pt>
                <c:pt idx="83">
                  <c:v>38442</c:v>
                </c:pt>
                <c:pt idx="84">
                  <c:v>38533</c:v>
                </c:pt>
                <c:pt idx="85">
                  <c:v>38625</c:v>
                </c:pt>
                <c:pt idx="86">
                  <c:v>38717</c:v>
                </c:pt>
                <c:pt idx="87">
                  <c:v>38807</c:v>
                </c:pt>
                <c:pt idx="88">
                  <c:v>38898</c:v>
                </c:pt>
                <c:pt idx="89">
                  <c:v>38990</c:v>
                </c:pt>
                <c:pt idx="90">
                  <c:v>39082</c:v>
                </c:pt>
                <c:pt idx="91">
                  <c:v>39172</c:v>
                </c:pt>
                <c:pt idx="92">
                  <c:v>39263</c:v>
                </c:pt>
                <c:pt idx="93">
                  <c:v>39355</c:v>
                </c:pt>
                <c:pt idx="94">
                  <c:v>39447</c:v>
                </c:pt>
                <c:pt idx="95">
                  <c:v>39538</c:v>
                </c:pt>
                <c:pt idx="96">
                  <c:v>39629</c:v>
                </c:pt>
                <c:pt idx="97">
                  <c:v>39721</c:v>
                </c:pt>
                <c:pt idx="98">
                  <c:v>39813</c:v>
                </c:pt>
                <c:pt idx="99">
                  <c:v>39903</c:v>
                </c:pt>
                <c:pt idx="100">
                  <c:v>39994</c:v>
                </c:pt>
                <c:pt idx="101">
                  <c:v>40086</c:v>
                </c:pt>
                <c:pt idx="102">
                  <c:v>40178</c:v>
                </c:pt>
                <c:pt idx="103">
                  <c:v>40268</c:v>
                </c:pt>
                <c:pt idx="104">
                  <c:v>40359</c:v>
                </c:pt>
                <c:pt idx="105">
                  <c:v>40451</c:v>
                </c:pt>
                <c:pt idx="106">
                  <c:v>40543</c:v>
                </c:pt>
                <c:pt idx="107">
                  <c:v>40633</c:v>
                </c:pt>
                <c:pt idx="108">
                  <c:v>40724</c:v>
                </c:pt>
                <c:pt idx="109">
                  <c:v>40816</c:v>
                </c:pt>
                <c:pt idx="110">
                  <c:v>40908</c:v>
                </c:pt>
                <c:pt idx="111">
                  <c:v>40999</c:v>
                </c:pt>
                <c:pt idx="112">
                  <c:v>41090</c:v>
                </c:pt>
                <c:pt idx="113">
                  <c:v>41182</c:v>
                </c:pt>
                <c:pt idx="114">
                  <c:v>41274</c:v>
                </c:pt>
                <c:pt idx="115">
                  <c:v>41364</c:v>
                </c:pt>
                <c:pt idx="116">
                  <c:v>41455</c:v>
                </c:pt>
                <c:pt idx="117">
                  <c:v>41547</c:v>
                </c:pt>
                <c:pt idx="118">
                  <c:v>41639</c:v>
                </c:pt>
                <c:pt idx="119">
                  <c:v>41729</c:v>
                </c:pt>
                <c:pt idx="120">
                  <c:v>41820</c:v>
                </c:pt>
                <c:pt idx="121">
                  <c:v>41912</c:v>
                </c:pt>
                <c:pt idx="122">
                  <c:v>42004</c:v>
                </c:pt>
                <c:pt idx="123">
                  <c:v>42094</c:v>
                </c:pt>
                <c:pt idx="124">
                  <c:v>42185</c:v>
                </c:pt>
              </c:numCache>
            </c:numRef>
          </c:cat>
          <c:val>
            <c:numRef>
              <c:f>'P.2.3 Dívida Externa em USD2014'!$C$2:$C$126</c:f>
              <c:numCache>
                <c:formatCode>General</c:formatCode>
                <c:ptCount val="125"/>
                <c:pt idx="42">
                  <c:v>183669.19855030003</c:v>
                </c:pt>
                <c:pt idx="43">
                  <c:v>184619.79793426956</c:v>
                </c:pt>
                <c:pt idx="44">
                  <c:v>182768.5798717181</c:v>
                </c:pt>
                <c:pt idx="45">
                  <c:v>183124.02268489328</c:v>
                </c:pt>
                <c:pt idx="46">
                  <c:v>186013.8304964565</c:v>
                </c:pt>
                <c:pt idx="47">
                  <c:v>179879.7264468543</c:v>
                </c:pt>
                <c:pt idx="48">
                  <c:v>174882.16912181862</c:v>
                </c:pt>
                <c:pt idx="49">
                  <c:v>175113.35837200528</c:v>
                </c:pt>
                <c:pt idx="50">
                  <c:v>178339.70723182862</c:v>
                </c:pt>
                <c:pt idx="51">
                  <c:v>180902.26368395722</c:v>
                </c:pt>
                <c:pt idx="52">
                  <c:v>177789.61787956711</c:v>
                </c:pt>
                <c:pt idx="53">
                  <c:v>172322.95037615678</c:v>
                </c:pt>
                <c:pt idx="54">
                  <c:v>171989.41123116878</c:v>
                </c:pt>
                <c:pt idx="55">
                  <c:v>167822.3469469336</c:v>
                </c:pt>
                <c:pt idx="56">
                  <c:v>169650.21513563339</c:v>
                </c:pt>
                <c:pt idx="57">
                  <c:v>158070.71672522073</c:v>
                </c:pt>
                <c:pt idx="58">
                  <c:v>153025.52446722749</c:v>
                </c:pt>
                <c:pt idx="59">
                  <c:v>151997.77753575114</c:v>
                </c:pt>
                <c:pt idx="60">
                  <c:v>138762.86357875774</c:v>
                </c:pt>
                <c:pt idx="61">
                  <c:v>160904.26840691775</c:v>
                </c:pt>
                <c:pt idx="62">
                  <c:v>157815.87945072536</c:v>
                </c:pt>
                <c:pt idx="63">
                  <c:v>157808.42198612032</c:v>
                </c:pt>
                <c:pt idx="64">
                  <c:v>144210.34942101798</c:v>
                </c:pt>
                <c:pt idx="65">
                  <c:v>141853.33632031674</c:v>
                </c:pt>
                <c:pt idx="66">
                  <c:v>142947.36345200503</c:v>
                </c:pt>
                <c:pt idx="67">
                  <c:v>138511.96490056967</c:v>
                </c:pt>
                <c:pt idx="68">
                  <c:v>138863.93019443474</c:v>
                </c:pt>
                <c:pt idx="69">
                  <c:v>148596.3529413963</c:v>
                </c:pt>
                <c:pt idx="70">
                  <c:v>144743.77988099924</c:v>
                </c:pt>
                <c:pt idx="71">
                  <c:v>147180.70398320383</c:v>
                </c:pt>
                <c:pt idx="72">
                  <c:v>158622.80525684546</c:v>
                </c:pt>
                <c:pt idx="73">
                  <c:v>159880.92588523767</c:v>
                </c:pt>
                <c:pt idx="74">
                  <c:v>163237.18022514158</c:v>
                </c:pt>
                <c:pt idx="75">
                  <c:v>166865.05184639135</c:v>
                </c:pt>
                <c:pt idx="76">
                  <c:v>175719.1632185565</c:v>
                </c:pt>
                <c:pt idx="77">
                  <c:v>177943.8206037143</c:v>
                </c:pt>
                <c:pt idx="78">
                  <c:v>173530.22550914166</c:v>
                </c:pt>
                <c:pt idx="79">
                  <c:v>172216.57087686981</c:v>
                </c:pt>
                <c:pt idx="80">
                  <c:v>164177.28111731447</c:v>
                </c:pt>
                <c:pt idx="81">
                  <c:v>163138.3671720635</c:v>
                </c:pt>
                <c:pt idx="82">
                  <c:v>163662.51328795499</c:v>
                </c:pt>
                <c:pt idx="83">
                  <c:v>162866.14910209097</c:v>
                </c:pt>
                <c:pt idx="84">
                  <c:v>150111.30599834409</c:v>
                </c:pt>
                <c:pt idx="85">
                  <c:v>138255.21647978906</c:v>
                </c:pt>
                <c:pt idx="86">
                  <c:v>120088.25774889313</c:v>
                </c:pt>
                <c:pt idx="87">
                  <c:v>114328.06103122621</c:v>
                </c:pt>
                <c:pt idx="88">
                  <c:v>104459.4219873167</c:v>
                </c:pt>
                <c:pt idx="89">
                  <c:v>103034.91565137585</c:v>
                </c:pt>
                <c:pt idx="90">
                  <c:v>104344.54889897302</c:v>
                </c:pt>
                <c:pt idx="91">
                  <c:v>102034.3695070487</c:v>
                </c:pt>
                <c:pt idx="92">
                  <c:v>100167.6469833625</c:v>
                </c:pt>
                <c:pt idx="93">
                  <c:v>99167.51190644264</c:v>
                </c:pt>
                <c:pt idx="94">
                  <c:v>96566.144549739751</c:v>
                </c:pt>
                <c:pt idx="95">
                  <c:v>95583.31132132058</c:v>
                </c:pt>
                <c:pt idx="96">
                  <c:v>93527.23726519612</c:v>
                </c:pt>
                <c:pt idx="97">
                  <c:v>92181.71219797786</c:v>
                </c:pt>
                <c:pt idx="98">
                  <c:v>94676.722021521869</c:v>
                </c:pt>
                <c:pt idx="99">
                  <c:v>93234.882399681956</c:v>
                </c:pt>
                <c:pt idx="100">
                  <c:v>95766.069381391397</c:v>
                </c:pt>
                <c:pt idx="101">
                  <c:v>102693.14498728229</c:v>
                </c:pt>
                <c:pt idx="102">
                  <c:v>104475.17451882518</c:v>
                </c:pt>
                <c:pt idx="103">
                  <c:v>107330.08354798141</c:v>
                </c:pt>
                <c:pt idx="104">
                  <c:v>109118.10591080337</c:v>
                </c:pt>
                <c:pt idx="105">
                  <c:v>111524.02348357569</c:v>
                </c:pt>
                <c:pt idx="106">
                  <c:v>112128.12553256795</c:v>
                </c:pt>
                <c:pt idx="107">
                  <c:v>108567.12558740012</c:v>
                </c:pt>
                <c:pt idx="108">
                  <c:v>106390.04180544794</c:v>
                </c:pt>
                <c:pt idx="109">
                  <c:v>105429.54949355702</c:v>
                </c:pt>
                <c:pt idx="110">
                  <c:v>107036.44158659354</c:v>
                </c:pt>
                <c:pt idx="111">
                  <c:v>109157.24436011263</c:v>
                </c:pt>
                <c:pt idx="112">
                  <c:v>111348.66724592095</c:v>
                </c:pt>
                <c:pt idx="113">
                  <c:v>111422.63390433564</c:v>
                </c:pt>
                <c:pt idx="114">
                  <c:v>116545.99937427981</c:v>
                </c:pt>
                <c:pt idx="115">
                  <c:v>119619.44069737858</c:v>
                </c:pt>
                <c:pt idx="116">
                  <c:v>117099.71476246088</c:v>
                </c:pt>
                <c:pt idx="117">
                  <c:v>118570.69176864195</c:v>
                </c:pt>
                <c:pt idx="118">
                  <c:v>119700.13120020974</c:v>
                </c:pt>
                <c:pt idx="119">
                  <c:v>121798.68013844998</c:v>
                </c:pt>
                <c:pt idx="120">
                  <c:v>127944.08348184425</c:v>
                </c:pt>
                <c:pt idx="121">
                  <c:v>129681.03066989068</c:v>
                </c:pt>
                <c:pt idx="122">
                  <c:v>134856.79999999999</c:v>
                </c:pt>
                <c:pt idx="123">
                  <c:v>133594.8947022366</c:v>
                </c:pt>
                <c:pt idx="124">
                  <c:v>134756.95896417974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95296"/>
        <c:axId val="950995688"/>
      </c:lineChart>
      <c:dateAx>
        <c:axId val="950995296"/>
        <c:scaling>
          <c:orientation val="minMax"/>
          <c:min val="33573"/>
        </c:scaling>
        <c:delete val="0"/>
        <c:axPos val="b"/>
        <c:numFmt formatCode="[$-416]mmm\-yy;@" sourceLinked="0"/>
        <c:majorTickMark val="in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Segoe UI"/>
              </a:defRPr>
            </a:pPr>
            <a:endParaRPr lang="en-US"/>
          </a:p>
        </c:txPr>
        <c:crossAx val="950995688"/>
        <c:crosses val="autoZero"/>
        <c:auto val="0"/>
        <c:lblOffset val="100"/>
        <c:baseTimeUnit val="months"/>
        <c:majorUnit val="48"/>
        <c:majorTimeUnit val="months"/>
        <c:minorUnit val="6"/>
      </c:dateAx>
      <c:valAx>
        <c:axId val="950995688"/>
        <c:scaling>
          <c:orientation val="minMax"/>
          <c:max val="400000"/>
          <c:min val="0"/>
        </c:scaling>
        <c:delete val="0"/>
        <c:axPos val="l"/>
        <c:majorGridlines>
          <c:spPr>
            <a:ln w="38100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Franklin Gothic Medium" panose="020B0603020102020204" pitchFamily="34" charset="0"/>
                <a:ea typeface="Segoe UI"/>
                <a:cs typeface="Helvetica" panose="020B0604020202020204" pitchFamily="34" charset="0"/>
              </a:defRPr>
            </a:pPr>
            <a:endParaRPr lang="en-US"/>
          </a:p>
        </c:txPr>
        <c:crossAx val="950995296"/>
        <c:crosses val="autoZero"/>
        <c:crossBetween val="between"/>
        <c:majorUnit val="100000"/>
        <c:dispUnits>
          <c:builtInUnit val="thousands"/>
        </c:dispUnits>
      </c:valAx>
      <c:spPr>
        <a:solidFill>
          <a:schemeClr val="bg1"/>
        </a:solidFill>
        <a:ln w="12700"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9" tint="0.39997558519241921"/>
  </sheetPr>
  <sheetViews>
    <sheetView zoomScale="10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3</xdr:row>
      <xdr:rowOff>134428</xdr:rowOff>
    </xdr:from>
    <xdr:to>
      <xdr:col>2</xdr:col>
      <xdr:colOff>3410626</xdr:colOff>
      <xdr:row>14</xdr:row>
      <xdr:rowOff>9525</xdr:rowOff>
    </xdr:to>
    <xdr:pic>
      <xdr:nvPicPr>
        <xdr:cNvPr id="2" name="Picture 1" descr="https://scontent.xx.fbcdn.net/hphotos-xft1/t31.0-8/11127713_10155556051635524_1132098327396924505_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839278"/>
          <a:ext cx="3858300" cy="1970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3714751</xdr:colOff>
      <xdr:row>5</xdr:row>
      <xdr:rowOff>142875</xdr:rowOff>
    </xdr:from>
    <xdr:to>
      <xdr:col>4</xdr:col>
      <xdr:colOff>7000876</xdr:colOff>
      <xdr:row>12</xdr:row>
      <xdr:rowOff>95250</xdr:rowOff>
    </xdr:to>
    <xdr:sp macro="" textlink="">
      <xdr:nvSpPr>
        <xdr:cNvPr id="3" name="TextBox 2"/>
        <xdr:cNvSpPr txBox="1"/>
      </xdr:nvSpPr>
      <xdr:spPr>
        <a:xfrm>
          <a:off x="4600576" y="1228725"/>
          <a:ext cx="12039600" cy="128587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600" b="1">
              <a:latin typeface="Helvetica" panose="020B0604020202020204" pitchFamily="34" charset="0"/>
              <a:cs typeface="Helvetica" panose="020B0604020202020204" pitchFamily="34" charset="0"/>
            </a:rPr>
            <a:t>Organizados por Carlos Góes, MA,</a:t>
          </a:r>
          <a:r>
            <a:rPr lang="en-US" sz="1600" b="1" baseline="0">
              <a:latin typeface="Helvetica" panose="020B0604020202020204" pitchFamily="34" charset="0"/>
              <a:cs typeface="Helvetica" panose="020B0604020202020204" pitchFamily="34" charset="0"/>
            </a:rPr>
            <a:t> Diretor de Pesquisas do Instituto Mercado Popular</a:t>
          </a:r>
        </a:p>
        <a:p>
          <a:pPr algn="l"/>
          <a:r>
            <a:rPr lang="en-US" sz="1600" b="1">
              <a:latin typeface="Helvetica" panose="020B0604020202020204" pitchFamily="34" charset="0"/>
              <a:cs typeface="Helvetica" panose="020B0604020202020204" pitchFamily="34" charset="0"/>
            </a:rPr>
            <a:t>www.mercadopopular.org</a:t>
          </a:r>
          <a:r>
            <a:rPr lang="en-US" sz="1600" b="1" baseline="0">
              <a:latin typeface="Helvetica" panose="020B0604020202020204" pitchFamily="34" charset="0"/>
              <a:cs typeface="Helvetica" panose="020B0604020202020204" pitchFamily="34" charset="0"/>
            </a:rPr>
            <a:t> - </a:t>
          </a:r>
          <a:r>
            <a:rPr lang="en-US" sz="1600" b="1">
              <a:latin typeface="Helvetica" panose="020B0604020202020204" pitchFamily="34" charset="0"/>
              <a:cs typeface="Helvetica" panose="020B0604020202020204" pitchFamily="34" charset="0"/>
            </a:rPr>
            <a:t>cgoes@mercadopopular.org</a:t>
          </a:r>
          <a:br>
            <a:rPr lang="en-US" sz="1600" b="1">
              <a:latin typeface="Helvetica" panose="020B0604020202020204" pitchFamily="34" charset="0"/>
              <a:cs typeface="Helvetica" panose="020B0604020202020204" pitchFamily="34" charset="0"/>
            </a:rPr>
          </a:br>
          <a:endParaRPr lang="en-US" sz="1600" b="1"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n-US" sz="1600" b="1">
              <a:latin typeface="Helvetica" panose="020B0604020202020204" pitchFamily="34" charset="0"/>
              <a:cs typeface="Helvetica" panose="020B0604020202020204" pitchFamily="34" charset="0"/>
            </a:rPr>
            <a:t>Versão finalizada em</a:t>
          </a:r>
          <a:r>
            <a:rPr lang="en-US" sz="1600" b="1" baseline="0">
              <a:latin typeface="Helvetica" panose="020B0604020202020204" pitchFamily="34" charset="0"/>
              <a:cs typeface="Helvetica" panose="020B0604020202020204" pitchFamily="34" charset="0"/>
            </a:rPr>
            <a:t> Outubro de 2015.</a:t>
          </a:r>
          <a:endParaRPr lang="en-US" sz="1600" b="1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23</xdr:col>
      <xdr:colOff>511175</xdr:colOff>
      <xdr:row>0</xdr:row>
      <xdr:rowOff>66675</xdr:rowOff>
    </xdr:from>
    <xdr:to>
      <xdr:col>25</xdr:col>
      <xdr:colOff>542925</xdr:colOff>
      <xdr:row>2</xdr:row>
      <xdr:rowOff>314325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6675"/>
          <a:ext cx="1247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219075</xdr:colOff>
      <xdr:row>0</xdr:row>
      <xdr:rowOff>47625</xdr:rowOff>
    </xdr:from>
    <xdr:to>
      <xdr:col>20</xdr:col>
      <xdr:colOff>1485900</xdr:colOff>
      <xdr:row>2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0" y="47625"/>
          <a:ext cx="1266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0.00586</cdr:x>
      <cdr:y>0</cdr:y>
    </cdr:from>
    <cdr:to>
      <cdr:x>1</cdr:x>
      <cdr:y>0.13678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49" y="0"/>
          <a:ext cx="8626513" cy="8617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Detentores da Dívida Pública Mobiliária Interna, 2007-15</a:t>
          </a:r>
          <a:b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</a:br>
          <a:r>
            <a:rPr lang="en-US" sz="18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percentual do total da dívida)</a:t>
          </a:r>
        </a:p>
      </cdr:txBody>
    </cdr:sp>
  </cdr:relSizeAnchor>
  <cdr:relSizeAnchor xmlns:cdr="http://schemas.openxmlformats.org/drawingml/2006/chartDrawing">
    <cdr:from>
      <cdr:x>0.00294</cdr:x>
      <cdr:y>0.91892</cdr:y>
    </cdr:from>
    <cdr:to>
      <cdr:x>0.99532</cdr:x>
      <cdr:y>0.98512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3" y="5775234"/>
          <a:ext cx="8599941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Segoe UI"/>
              <a:cs typeface="Arial"/>
            </a:rPr>
            <a:t>Fonte: Secretaria do Tesouro Nacional.</a:t>
          </a:r>
        </a:p>
      </cdr:txBody>
    </cdr:sp>
  </cdr:relSizeAnchor>
  <cdr:relSizeAnchor xmlns:cdr="http://schemas.openxmlformats.org/drawingml/2006/chartDrawing">
    <cdr:from>
      <cdr:x>0.75856</cdr:x>
      <cdr:y>0.93329</cdr:y>
    </cdr:from>
    <cdr:to>
      <cdr:x>0.98082</cdr:x>
      <cdr:y>0.97475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6573724" y="5865512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0.87024</cdr:x>
      <cdr:y>0.89848</cdr:y>
    </cdr:from>
    <cdr:to>
      <cdr:x>0.96918</cdr:x>
      <cdr:y>0.94308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41543" y="5646737"/>
          <a:ext cx="857419" cy="280346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0.0162</cdr:y>
    </cdr:from>
    <cdr:to>
      <cdr:x>1</cdr:x>
      <cdr:y>0.12179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2068"/>
          <a:ext cx="867736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1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Porcentagem da Dívida Externa na Dívida Pública Total, 2006-2014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porcento, por mês)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Secretaria do Tesouro Nacional.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0.0162</cdr:y>
    </cdr:from>
    <cdr:to>
      <cdr:x>1</cdr:x>
      <cdr:y>0.12179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2068"/>
          <a:ext cx="867736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Dívida Externa Total e Pública, 1971-2014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bilhões de dólares constantes de 2014)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Banco Central do Brasil e Haver Analytics.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0.24673</cdr:x>
      <cdr:y>0.18421</cdr:y>
    </cdr:from>
    <cdr:to>
      <cdr:x>0.60222</cdr:x>
      <cdr:y>0.25041</cdr:y>
    </cdr:to>
    <cdr:sp macro="" textlink="">
      <cdr:nvSpPr>
        <cdr:cNvPr id="10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0940" y="1160594"/>
          <a:ext cx="3084702" cy="417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2000" b="1" i="0" u="none" strike="noStrike" baseline="0">
              <a:solidFill>
                <a:srgbClr val="C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Dívida externa total</a:t>
          </a:r>
        </a:p>
        <a:p xmlns:a="http://schemas.openxmlformats.org/drawingml/2006/main">
          <a:pPr algn="r" rtl="0">
            <a:defRPr sz="1000"/>
          </a:pPr>
          <a:r>
            <a:rPr lang="en-US" sz="2000" b="1" i="0" u="none" strike="noStrike" baseline="0">
              <a:solidFill>
                <a:srgbClr val="C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(inclusive setor privado)</a:t>
          </a:r>
        </a:p>
      </cdr:txBody>
    </cdr:sp>
  </cdr:relSizeAnchor>
  <cdr:relSizeAnchor xmlns:cdr="http://schemas.openxmlformats.org/drawingml/2006/chartDrawing">
    <cdr:from>
      <cdr:x>0.53676</cdr:x>
      <cdr:y>0.6419</cdr:y>
    </cdr:from>
    <cdr:to>
      <cdr:x>0.86084</cdr:x>
      <cdr:y>0.7081</cdr:y>
    </cdr:to>
    <cdr:sp macro="" textlink="">
      <cdr:nvSpPr>
        <cdr:cNvPr id="11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57638" y="4044310"/>
          <a:ext cx="2812176" cy="417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0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Dívida externa pública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0.00372</cdr:y>
    </cdr:from>
    <cdr:to>
      <cdr:x>1</cdr:x>
      <cdr:y>0.10931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3422"/>
          <a:ext cx="867736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Prazo Médio da Dívida Pública Federal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anos)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Secretaria do Tesouro Nacional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0.0051</cdr:y>
    </cdr:from>
    <cdr:to>
      <cdr:x>1</cdr:x>
      <cdr:y>0.11069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60"/>
          <a:ext cx="867736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Dívida Externa Pública e Reservas Internacionais, </a:t>
          </a:r>
          <a:r>
            <a:rPr lang="en-US" sz="18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1991-2014</a:t>
          </a:r>
          <a:endParaRPr lang="en-US" sz="2000" b="1" i="0" u="none" strike="noStrike" cap="small" baseline="0">
            <a:solidFill>
              <a:sysClr val="windowText" lastClr="000000"/>
            </a:solidFill>
            <a:latin typeface="Franklin Gothic Medium" panose="020B06030201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bilhões de dólares constantes de 2014)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Banco Central do Brasil e Haver Analytics.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0.45318</cdr:x>
      <cdr:y>0.15231</cdr:y>
    </cdr:from>
    <cdr:to>
      <cdr:x>0.80867</cdr:x>
      <cdr:y>0.21851</cdr:y>
    </cdr:to>
    <cdr:sp macro="" textlink="">
      <cdr:nvSpPr>
        <cdr:cNvPr id="10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32365" y="959625"/>
          <a:ext cx="3084715" cy="4170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2000" b="1" i="0" u="none" strike="noStrike" baseline="0">
              <a:solidFill>
                <a:srgbClr val="C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Reservas internacionais</a:t>
          </a:r>
        </a:p>
      </cdr:txBody>
    </cdr:sp>
  </cdr:relSizeAnchor>
  <cdr:relSizeAnchor xmlns:cdr="http://schemas.openxmlformats.org/drawingml/2006/chartDrawing">
    <cdr:from>
      <cdr:x>0.09265</cdr:x>
      <cdr:y>0.55452</cdr:y>
    </cdr:from>
    <cdr:to>
      <cdr:x>0.41673</cdr:x>
      <cdr:y>0.62072</cdr:y>
    </cdr:to>
    <cdr:sp macro="" textlink="">
      <cdr:nvSpPr>
        <cdr:cNvPr id="11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3968" y="3493752"/>
          <a:ext cx="2812159" cy="4170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0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Dívida externa pública</a:t>
          </a:r>
        </a:p>
      </cdr:txBody>
    </cdr:sp>
  </cdr:relSizeAnchor>
  <cdr:relSizeAnchor xmlns:cdr="http://schemas.openxmlformats.org/drawingml/2006/chartDrawing">
    <cdr:from>
      <cdr:x>0.61833</cdr:x>
      <cdr:y>0.6699</cdr:y>
    </cdr:from>
    <cdr:to>
      <cdr:x>0.95166</cdr:x>
      <cdr:y>0.76422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365457" y="4220711"/>
          <a:ext cx="2892455" cy="594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Helvetica" panose="020B0604020202020204" pitchFamily="34" charset="0"/>
              <a:cs typeface="Helvetica" panose="020B0604020202020204" pitchFamily="34" charset="0"/>
            </a:rPr>
            <a:t>Nesse</a:t>
          </a:r>
          <a:r>
            <a:rPr lang="en-US" sz="1400" b="1" baseline="0">
              <a:latin typeface="Helvetica" panose="020B0604020202020204" pitchFamily="34" charset="0"/>
              <a:cs typeface="Helvetica" panose="020B0604020202020204" pitchFamily="34" charset="0"/>
            </a:rPr>
            <a:t> momento a dívida externa</a:t>
          </a:r>
        </a:p>
        <a:p xmlns:a="http://schemas.openxmlformats.org/drawingml/2006/main">
          <a:r>
            <a:rPr lang="en-US" sz="1400" b="1" baseline="0">
              <a:latin typeface="Helvetica" panose="020B0604020202020204" pitchFamily="34" charset="0"/>
              <a:cs typeface="Helvetica" panose="020B0604020202020204" pitchFamily="34" charset="0"/>
            </a:rPr>
            <a:t>pública "líquida" era zero</a:t>
          </a:r>
          <a:endParaRPr lang="en-US" sz="1400" b="1">
            <a:latin typeface="Helvetica" panose="020B0604020202020204" pitchFamily="34" charset="0"/>
            <a:cs typeface="Helvetica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0.64451</cdr:x>
      <cdr:y>0.62691</cdr:y>
    </cdr:from>
    <cdr:to>
      <cdr:x>0.66062</cdr:x>
      <cdr:y>0.66852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5592661" y="3949817"/>
          <a:ext cx="139816" cy="26215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0.4699</cdr:x>
      <cdr:y>0.31736</cdr:y>
    </cdr:from>
    <cdr:to>
      <cdr:x>0.82518</cdr:x>
      <cdr:y>0.3835</cdr:y>
    </cdr:to>
    <cdr:sp macro="" textlink="">
      <cdr:nvSpPr>
        <cdr:cNvPr id="4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77489" y="1999493"/>
          <a:ext cx="3082911" cy="416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2000" b="1" i="0" u="none" strike="noStrike" baseline="0">
              <a:solidFill>
                <a:srgbClr val="C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Títulos Flutuantes</a:t>
          </a:r>
        </a:p>
      </cdr:txBody>
    </cdr:sp>
  </cdr:relSizeAnchor>
  <cdr:relSizeAnchor xmlns:cdr="http://schemas.openxmlformats.org/drawingml/2006/chartDrawing">
    <cdr:from>
      <cdr:x>0.50032</cdr:x>
      <cdr:y>0.55004</cdr:y>
    </cdr:from>
    <cdr:to>
      <cdr:x>0.82421</cdr:x>
      <cdr:y>0.61619</cdr:y>
    </cdr:to>
    <cdr:sp macro="" textlink="">
      <cdr:nvSpPr>
        <cdr:cNvPr id="5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41419" y="3465534"/>
          <a:ext cx="2810515" cy="416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0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Títulos pré-fixados</a:t>
          </a:r>
        </a:p>
      </cdr:txBody>
    </cdr:sp>
  </cdr:relSizeAnchor>
  <cdr:relSizeAnchor xmlns:cdr="http://schemas.openxmlformats.org/drawingml/2006/chartDrawing">
    <cdr:from>
      <cdr:x>0.00058</cdr:x>
      <cdr:y>0.00806</cdr:y>
    </cdr:from>
    <cdr:to>
      <cdr:x>1</cdr:x>
      <cdr:y>0.11357</cdr:y>
    </cdr:to>
    <cdr:sp macro="" textlink="">
      <cdr:nvSpPr>
        <cdr:cNvPr id="6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72286" cy="6647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Remuneração de Juros em Títulos Flutuantes e Pré-Fixados</a:t>
          </a:r>
          <a:endParaRPr lang="en-US" sz="2000" b="1" i="0" u="none" strike="noStrike" cap="small" baseline="0">
            <a:solidFill>
              <a:sysClr val="windowText" lastClr="000000"/>
            </a:solidFill>
            <a:latin typeface="Franklin Gothic Medium" panose="020B06030201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(taxa de juros porcentual média ao ano, média móvel dos 12-meses anteriores)</a:t>
          </a:r>
        </a:p>
      </cdr:txBody>
    </cdr:sp>
  </cdr:relSizeAnchor>
  <cdr:relSizeAnchor xmlns:cdr="http://schemas.openxmlformats.org/drawingml/2006/chartDrawing">
    <cdr:from>
      <cdr:x>0.00585</cdr:x>
      <cdr:y>0.92457</cdr:y>
    </cdr:from>
    <cdr:to>
      <cdr:x>0.94778</cdr:x>
      <cdr:y>0.99072</cdr:y>
    </cdr:to>
    <cdr:sp macro="" textlink="">
      <cdr:nvSpPr>
        <cdr:cNvPr id="10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825228"/>
          <a:ext cx="8173456" cy="416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Secretaria do Tesouro Nacional.</a:t>
          </a:r>
        </a:p>
      </cdr:txBody>
    </cdr:sp>
  </cdr:relSizeAnchor>
  <cdr:relSizeAnchor xmlns:cdr="http://schemas.openxmlformats.org/drawingml/2006/chartDrawing">
    <cdr:from>
      <cdr:x>0.74926</cdr:x>
      <cdr:y>0.94298</cdr:y>
    </cdr:from>
    <cdr:to>
      <cdr:x>0.97139</cdr:x>
      <cdr:y>0.98441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501593" y="5941255"/>
          <a:ext cx="1927502" cy="261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0.86087</cdr:x>
      <cdr:y>0.9082</cdr:y>
    </cdr:from>
    <cdr:to>
      <cdr:x>0.95976</cdr:x>
      <cdr:y>0.95278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470114" y="5722107"/>
          <a:ext cx="858036" cy="280845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0.0162</cdr:y>
    </cdr:from>
    <cdr:to>
      <cdr:x>1</cdr:x>
      <cdr:y>0.12179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2068"/>
          <a:ext cx="867736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1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Dívida Pública Federal Líquida, 2001-15</a:t>
          </a:r>
          <a:br>
            <a:rPr lang="en-US" sz="21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</a:b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porcento do PIB)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Banco Central do Brasil.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0.18429</cdr:x>
      <cdr:y>0.28294</cdr:y>
    </cdr:from>
    <cdr:to>
      <cdr:x>0.56798</cdr:x>
      <cdr:y>0.5423</cdr:y>
    </cdr:to>
    <cdr:cxnSp macro="">
      <cdr:nvCxnSpPr>
        <cdr:cNvPr id="7" name="Straight Arrow Connector 6"/>
        <cdr:cNvCxnSpPr/>
      </cdr:nvCxnSpPr>
      <cdr:spPr>
        <a:xfrm xmlns:a="http://schemas.openxmlformats.org/drawingml/2006/main">
          <a:off x="1599151" y="1782661"/>
          <a:ext cx="3329381" cy="1634105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0.73515</cdr:x>
      <cdr:y>0.7448</cdr:y>
    </cdr:from>
    <cdr:to>
      <cdr:x>0.86203</cdr:x>
      <cdr:y>0.74619</cdr:y>
    </cdr:to>
    <cdr:cxnSp macro="">
      <cdr:nvCxnSpPr>
        <cdr:cNvPr id="9" name="Straight Arrow Connector 8"/>
        <cdr:cNvCxnSpPr/>
      </cdr:nvCxnSpPr>
      <cdr:spPr>
        <a:xfrm xmlns:a="http://schemas.openxmlformats.org/drawingml/2006/main">
          <a:off x="6379128" y="4692591"/>
          <a:ext cx="1101056" cy="8739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0.8548</cdr:x>
      <cdr:y>0.61581</cdr:y>
    </cdr:from>
    <cdr:to>
      <cdr:x>0.95871</cdr:x>
      <cdr:y>0.70016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417383" y="3879908"/>
          <a:ext cx="901700" cy="531419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0.0051</cdr:y>
    </cdr:from>
    <cdr:to>
      <cdr:x>0.98528</cdr:x>
      <cdr:y>0.11069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49" y="32160"/>
          <a:ext cx="8498782" cy="665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8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FrankRuehl" panose="020E0503060101010101" pitchFamily="34" charset="-79"/>
            </a:rPr>
            <a:t>Países Emergentes: Dívida Pública Bruta, 2014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porcento do PIB)</a:t>
          </a:r>
        </a:p>
      </cdr:txBody>
    </cdr:sp>
  </cdr:relSizeAnchor>
  <cdr:relSizeAnchor xmlns:cdr="http://schemas.openxmlformats.org/drawingml/2006/chartDrawing">
    <cdr:from>
      <cdr:x>0.01668</cdr:x>
      <cdr:y>0.92027</cdr:y>
    </cdr:from>
    <cdr:to>
      <cdr:x>0.95916</cdr:x>
      <cdr:y>0.98647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576" y="5783738"/>
          <a:ext cx="8167574" cy="416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Segoe UI"/>
              <a:cs typeface="Arial"/>
            </a:rPr>
            <a:t>Fonte: Fundo Monetário Internacional.</a:t>
          </a:r>
        </a:p>
      </cdr:txBody>
    </cdr:sp>
  </cdr:relSizeAnchor>
  <cdr:relSizeAnchor xmlns:cdr="http://schemas.openxmlformats.org/drawingml/2006/chartDrawing">
    <cdr:from>
      <cdr:x>0.76052</cdr:x>
      <cdr:y>0.9387</cdr:y>
    </cdr:from>
    <cdr:to>
      <cdr:x>0.98278</cdr:x>
      <cdr:y>0.98016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590733" y="5899530"/>
          <a:ext cx="1926088" cy="260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0.8722</cdr:x>
      <cdr:y>0.90389</cdr:y>
    </cdr:from>
    <cdr:to>
      <cdr:x>0.97114</cdr:x>
      <cdr:y>0.9485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58552" y="5680755"/>
          <a:ext cx="857419" cy="28034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0.27694</cdr:x>
      <cdr:y>0.42025</cdr:y>
    </cdr:from>
    <cdr:to>
      <cdr:x>0.38232</cdr:x>
      <cdr:y>0.56538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403096" y="26477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400" b="1"/>
            <a:t>Brasil</a:t>
          </a:r>
          <a:endParaRPr lang="en-US" sz="1100" b="1"/>
        </a:p>
      </cdr:txBody>
    </cdr:sp>
  </cdr:relSizeAnchor>
  <cdr:relSizeAnchor xmlns:cdr="http://schemas.openxmlformats.org/drawingml/2006/chartDrawing">
    <cdr:from>
      <cdr:x>0.43404</cdr:x>
      <cdr:y>0.84163</cdr:y>
    </cdr:from>
    <cdr:to>
      <cdr:x>0.98288</cdr:x>
      <cdr:y>0.90291</cdr:y>
    </cdr:to>
    <cdr:sp macro="" textlink="">
      <cdr:nvSpPr>
        <cdr:cNvPr id="7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6307" y="5302657"/>
          <a:ext cx="4762500" cy="386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Posição no ranking da dívida pública, entre 146 países</a:t>
          </a:r>
          <a:endParaRPr lang="en-US" sz="1050" b="1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0.25176</cdr:x>
      <cdr:y>0.46463</cdr:y>
    </cdr:from>
    <cdr:to>
      <cdr:x>0.285</cdr:x>
      <cdr:y>0.50347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H="1">
          <a:off x="2184633" y="2927408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0.41975</cdr:x>
      <cdr:y>0.48518</cdr:y>
    </cdr:from>
    <cdr:to>
      <cdr:x>0.52513</cdr:x>
      <cdr:y>0.63031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642337" y="305685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México</a:t>
          </a:r>
          <a:endParaRPr lang="en-US" sz="1000" b="1"/>
        </a:p>
      </cdr:txBody>
    </cdr:sp>
  </cdr:relSizeAnchor>
  <cdr:relSizeAnchor xmlns:cdr="http://schemas.openxmlformats.org/drawingml/2006/chartDrawing">
    <cdr:from>
      <cdr:x>0.39155</cdr:x>
      <cdr:y>0.52401</cdr:y>
    </cdr:from>
    <cdr:to>
      <cdr:x>0.42479</cdr:x>
      <cdr:y>0.56285</cdr:y>
    </cdr:to>
    <cdr:cxnSp macro="">
      <cdr:nvCxnSpPr>
        <cdr:cNvPr id="12" name="Straight Arrow Connector 11"/>
        <cdr:cNvCxnSpPr/>
      </cdr:nvCxnSpPr>
      <cdr:spPr>
        <a:xfrm xmlns:a="http://schemas.openxmlformats.org/drawingml/2006/main" flipH="1">
          <a:off x="3397658" y="3301535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0.48521</cdr:x>
      <cdr:y>0.50598</cdr:y>
    </cdr:from>
    <cdr:to>
      <cdr:x>0.59059</cdr:x>
      <cdr:y>0.65111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10341" y="318793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Venezuela</a:t>
          </a:r>
          <a:endParaRPr lang="en-US" sz="1000" b="1"/>
        </a:p>
      </cdr:txBody>
    </cdr:sp>
  </cdr:relSizeAnchor>
  <cdr:relSizeAnchor xmlns:cdr="http://schemas.openxmlformats.org/drawingml/2006/chartDrawing">
    <cdr:from>
      <cdr:x>0.45701</cdr:x>
      <cdr:y>0.54482</cdr:y>
    </cdr:from>
    <cdr:to>
      <cdr:x>0.49025</cdr:x>
      <cdr:y>0.58365</cdr:y>
    </cdr:to>
    <cdr:cxnSp macro="">
      <cdr:nvCxnSpPr>
        <cdr:cNvPr id="14" name="Straight Arrow Connector 13"/>
        <cdr:cNvCxnSpPr/>
      </cdr:nvCxnSpPr>
      <cdr:spPr>
        <a:xfrm xmlns:a="http://schemas.openxmlformats.org/drawingml/2006/main" flipH="1">
          <a:off x="3965662" y="3432612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0.85178</cdr:x>
      <cdr:y>0.59752</cdr:y>
    </cdr:from>
    <cdr:to>
      <cdr:x>0.95715</cdr:x>
      <cdr:y>0.74265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7391167" y="37646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Peru</a:t>
          </a:r>
          <a:endParaRPr lang="en-US" sz="1000" b="1"/>
        </a:p>
      </cdr:txBody>
    </cdr:sp>
  </cdr:relSizeAnchor>
  <cdr:relSizeAnchor xmlns:cdr="http://schemas.openxmlformats.org/drawingml/2006/chartDrawing">
    <cdr:from>
      <cdr:x>0.82358</cdr:x>
      <cdr:y>0.63636</cdr:y>
    </cdr:from>
    <cdr:to>
      <cdr:x>0.85681</cdr:x>
      <cdr:y>0.67519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>
          <a:off x="7146488" y="4009355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0.90771</cdr:x>
      <cdr:y>0.62665</cdr:y>
    </cdr:from>
    <cdr:to>
      <cdr:x>0.96576</cdr:x>
      <cdr:y>0.68239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7876563" y="3948185"/>
          <a:ext cx="503689" cy="351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Chile</a:t>
          </a:r>
          <a:endParaRPr lang="en-US" sz="1000" b="1"/>
        </a:p>
      </cdr:txBody>
    </cdr:sp>
  </cdr:relSizeAnchor>
  <cdr:relSizeAnchor xmlns:cdr="http://schemas.openxmlformats.org/drawingml/2006/chartDrawing">
    <cdr:from>
      <cdr:x>0.88959</cdr:x>
      <cdr:y>0.66826</cdr:y>
    </cdr:from>
    <cdr:to>
      <cdr:x>0.92282</cdr:x>
      <cdr:y>0.70709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7719269" y="4210341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0.74402</cdr:x>
      <cdr:y>0.56701</cdr:y>
    </cdr:from>
    <cdr:to>
      <cdr:x>0.8494</cdr:x>
      <cdr:y>0.71214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6456144" y="357242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Equador</a:t>
          </a:r>
          <a:endParaRPr lang="en-US" sz="1000" b="1"/>
        </a:p>
      </cdr:txBody>
    </cdr:sp>
  </cdr:relSizeAnchor>
  <cdr:relSizeAnchor xmlns:cdr="http://schemas.openxmlformats.org/drawingml/2006/chartDrawing">
    <cdr:from>
      <cdr:x>0.71582</cdr:x>
      <cdr:y>0.60584</cdr:y>
    </cdr:from>
    <cdr:to>
      <cdr:x>0.74906</cdr:x>
      <cdr:y>0.64468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>
          <a:off x="6211465" y="3817107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0.54765</cdr:x>
      <cdr:y>0.53372</cdr:y>
    </cdr:from>
    <cdr:to>
      <cdr:x>0.65302</cdr:x>
      <cdr:y>0.67885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4752130" y="33627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Costa Rica</a:t>
          </a:r>
          <a:endParaRPr lang="en-US" sz="1000" b="1"/>
        </a:p>
      </cdr:txBody>
    </cdr:sp>
  </cdr:relSizeAnchor>
  <cdr:relSizeAnchor xmlns:cdr="http://schemas.openxmlformats.org/drawingml/2006/chartDrawing">
    <cdr:from>
      <cdr:x>0.51945</cdr:x>
      <cdr:y>0.56423</cdr:y>
    </cdr:from>
    <cdr:to>
      <cdr:x>0.55268</cdr:x>
      <cdr:y>0.60307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4507451" y="3554952"/>
          <a:ext cx="288372" cy="2446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71344" cy="6299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0.00585</cdr:x>
      <cdr:y>0.93283</cdr:y>
    </cdr:from>
    <cdr:to>
      <cdr:x>0.94627</cdr:x>
      <cdr:y>0.99883</cdr:y>
    </cdr:to>
    <cdr:sp macro="" textlink="">
      <cdr:nvSpPr>
        <cdr:cNvPr id="4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877271"/>
          <a:ext cx="8160285" cy="415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Bloomberg.</a:t>
          </a:r>
        </a:p>
      </cdr:txBody>
    </cdr:sp>
  </cdr:relSizeAnchor>
  <cdr:relSizeAnchor xmlns:cdr="http://schemas.openxmlformats.org/drawingml/2006/chartDrawing">
    <cdr:from>
      <cdr:x>0.74806</cdr:x>
      <cdr:y>0.9512</cdr:y>
    </cdr:from>
    <cdr:to>
      <cdr:x>0.96983</cdr:x>
      <cdr:y>0.99254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491198" y="5993036"/>
          <a:ext cx="1924396" cy="260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0.8595</cdr:x>
      <cdr:y>0.9165</cdr:y>
    </cdr:from>
    <cdr:to>
      <cdr:x>0.95822</cdr:x>
      <cdr:y>0.96097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458158" y="5774382"/>
          <a:ext cx="856653" cy="28021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0.0022</cdr:x>
      <cdr:y>0.00806</cdr:y>
    </cdr:from>
    <cdr:to>
      <cdr:x>1</cdr:x>
      <cdr:y>0.11333</cdr:y>
    </cdr:to>
    <cdr:sp macro="" textlink="">
      <cdr:nvSpPr>
        <cdr:cNvPr id="7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58311" cy="6632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1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Equador: Prêmio de Risco nos Títulos da Dívida Soberana (EMBIG)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porcento, </a:t>
          </a:r>
          <a:r>
            <a:rPr lang="en-US" sz="1600" b="0" i="1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spread</a:t>
          </a:r>
          <a:r>
            <a:rPr lang="en-US" sz="16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pago pelo governo em relação a um título da dívida americana de igual prazo)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0.01214</cdr:y>
    </cdr:from>
    <cdr:to>
      <cdr:x>0.542</cdr:x>
      <cdr:y>0.18133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41" y="76318"/>
          <a:ext cx="4642486" cy="10636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8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Destinação das Receitas Federais, 2013</a:t>
          </a:r>
        </a:p>
        <a:p xmlns:a="http://schemas.openxmlformats.org/drawingml/2006/main">
          <a:pPr algn="l" rtl="0">
            <a:defRPr sz="1000"/>
          </a:pPr>
          <a:r>
            <a:rPr lang="en-US" sz="20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porcentagem das receitas totais)</a:t>
          </a:r>
          <a:endParaRPr lang="en-US" sz="180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0.02685</cdr:x>
      <cdr:y>0.89417</cdr:y>
    </cdr:from>
    <cdr:to>
      <cdr:x>0.7484</cdr:x>
      <cdr:y>0.992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497" y="5621204"/>
          <a:ext cx="6247967" cy="615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Fontes: MPOG e Banco Central.</a:t>
          </a: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Nota: Inclui a fração da conta de juros e amortização paga com</a:t>
          </a: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receita primária, ou seja, com impostos.</a:t>
          </a:r>
        </a:p>
      </cdr:txBody>
    </cdr:sp>
  </cdr:relSizeAnchor>
  <cdr:relSizeAnchor xmlns:cdr="http://schemas.openxmlformats.org/drawingml/2006/chartDrawing">
    <cdr:from>
      <cdr:x>0.01958</cdr:x>
      <cdr:y>0.21212</cdr:y>
    </cdr:from>
    <cdr:to>
      <cdr:x>0.373</cdr:x>
      <cdr:y>0.88843</cdr:y>
    </cdr:to>
    <cdr:sp macro="" textlink="">
      <cdr:nvSpPr>
        <cdr:cNvPr id="4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545" y="1333499"/>
          <a:ext cx="3060296" cy="4251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25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Segundo a </a:t>
          </a:r>
          <a:r>
            <a:rPr lang="en-US" sz="1250" b="0" i="1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Auditoria Cidadã da Dívida</a:t>
          </a:r>
          <a:r>
            <a:rPr lang="en-US" sz="125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, o governo destina quase 50% do Orçamento federal pra financiamento da dívida pública. Isso é distorção deliberada do que é a verdade. Eles aglomeram duas coisas diferentes na mesma conta: (a) rolagem da dívida; e (b) serviço e amortização.</a:t>
          </a:r>
        </a:p>
        <a:p xmlns:a="http://schemas.openxmlformats.org/drawingml/2006/main">
          <a:pPr algn="l" rtl="0">
            <a:defRPr sz="1000"/>
          </a:pPr>
          <a:endParaRPr lang="en-US" sz="125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25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 gente organizou os dados para ver qual era a estatística verdadeira. Em 2013, cerca de 6% dos seus impostos foram usados para saldar juros da dívida. É um bocado, mas </a:t>
          </a:r>
          <a:r>
            <a:rPr lang="en-US" sz="125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não é</a:t>
          </a:r>
          <a:r>
            <a:rPr lang="en-US" sz="125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quase 50% do orçamento, como alguns tentam fingir.</a:t>
          </a:r>
        </a:p>
        <a:p xmlns:a="http://schemas.openxmlformats.org/drawingml/2006/main">
          <a:pPr algn="l" rtl="0">
            <a:defRPr sz="1000"/>
          </a:pPr>
          <a:endParaRPr lang="en-US" sz="125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25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 dívida pública e suas consequências pras gerações futuras merecem um debate sério. Mas um debate sério deve ser calcado em números sérios - e não em fantasia estatística para apoiar um discurso político.</a:t>
          </a:r>
        </a:p>
      </cdr:txBody>
    </cdr:sp>
  </cdr:relSizeAnchor>
  <cdr:relSizeAnchor xmlns:cdr="http://schemas.openxmlformats.org/drawingml/2006/chartDrawing">
    <cdr:from>
      <cdr:x>0.66533</cdr:x>
      <cdr:y>0.92293</cdr:y>
    </cdr:from>
    <cdr:to>
      <cdr:x>0.93922</cdr:x>
      <cdr:y>0.96169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65798" y="5800435"/>
          <a:ext cx="2373524" cy="243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0.88278</cdr:x>
      <cdr:y>0.91469</cdr:y>
    </cdr:from>
    <cdr:to>
      <cdr:x>0.98172</cdr:x>
      <cdr:y>0.9593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650173" y="5748638"/>
          <a:ext cx="857419" cy="28034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0.01214</cdr:y>
    </cdr:from>
    <cdr:to>
      <cdr:x>0.5103</cdr:x>
      <cdr:y>0.18133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98" y="76313"/>
          <a:ext cx="4371523" cy="10632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0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Brasil: Destinação das</a:t>
          </a:r>
        </a:p>
        <a:p xmlns:a="http://schemas.openxmlformats.org/drawingml/2006/main">
          <a:pPr algn="l" rtl="0">
            <a:defRPr sz="1000"/>
          </a:pPr>
          <a:r>
            <a:rPr lang="en-US" sz="20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Receitas Federais, 2013</a:t>
          </a:r>
        </a:p>
        <a:p xmlns:a="http://schemas.openxmlformats.org/drawingml/2006/main">
          <a:pPr algn="l" rtl="0">
            <a:defRPr sz="1000"/>
          </a:pPr>
          <a:r>
            <a:rPr lang="en-US" sz="20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porcentagem das receitas totais)</a:t>
          </a:r>
          <a:endParaRPr lang="en-US" sz="180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0.02685</cdr:x>
      <cdr:y>0.89004</cdr:y>
    </cdr:from>
    <cdr:to>
      <cdr:x>0.7484</cdr:x>
      <cdr:y>0.98787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497" y="5595228"/>
          <a:ext cx="6247967" cy="615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Fontes: MPOG e Banco Central.</a:t>
          </a: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Nota: Inclui a fração da conta de juros e amortização paga com</a:t>
          </a: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receita primária, ou seja, com tributos.</a:t>
          </a:r>
        </a:p>
      </cdr:txBody>
    </cdr:sp>
  </cdr:relSizeAnchor>
  <cdr:relSizeAnchor xmlns:cdr="http://schemas.openxmlformats.org/drawingml/2006/chartDrawing">
    <cdr:from>
      <cdr:x>0.03158</cdr:x>
      <cdr:y>0.17671</cdr:y>
    </cdr:from>
    <cdr:to>
      <cdr:x>0.38469</cdr:x>
      <cdr:y>0.85423</cdr:y>
    </cdr:to>
    <cdr:sp macro="" textlink="">
      <cdr:nvSpPr>
        <cdr:cNvPr id="4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3688" y="1110611"/>
          <a:ext cx="3060061" cy="4258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3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Segundo a </a:t>
          </a:r>
          <a:r>
            <a:rPr lang="en-US" sz="1300" b="0" i="1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Auditoria Cidadã da Dívida</a:t>
          </a:r>
          <a:r>
            <a:rPr lang="en-US" sz="13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, o governo destina quase 50% do Orçamento federal pra financiamento da dívida pública. Isso é distorção deliberada do que é a verdade. Eles aglomeram duas coisas diferentes na mesma conta: (a) rolagem da dívida; e (b) serviço e amortização.</a:t>
          </a:r>
        </a:p>
        <a:p xmlns:a="http://schemas.openxmlformats.org/drawingml/2006/main">
          <a:pPr algn="l" rtl="0">
            <a:defRPr sz="1000"/>
          </a:pPr>
          <a:endParaRPr lang="en-US" sz="130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3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 gente organizou os dados para ver qual era a estatística verdadeira. Em 2013, cerca de 6% dos seus impostos foram usados para saldar juros da dívida. É um bocado, mas </a:t>
          </a:r>
          <a:r>
            <a:rPr lang="en-US" sz="1300" b="1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não é</a:t>
          </a:r>
          <a:r>
            <a:rPr lang="en-US" sz="13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quase 50% do orçamento, como alguns tentam fingir.</a:t>
          </a:r>
        </a:p>
        <a:p xmlns:a="http://schemas.openxmlformats.org/drawingml/2006/main">
          <a:pPr algn="l" rtl="0">
            <a:defRPr sz="1000"/>
          </a:pPr>
          <a:endParaRPr lang="en-US" sz="1300" b="0" i="0" u="none" strike="noStrike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US" sz="13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 dívida pública e suas consequências pras gerações futuras merecem um debate sério. Mas um debate sério deve ser calcado em números sérios - e não em fantasia estatística para apoiar um discurso político.</a:t>
          </a:r>
        </a:p>
      </cdr:txBody>
    </cdr:sp>
  </cdr:relSizeAnchor>
  <cdr:relSizeAnchor xmlns:cdr="http://schemas.openxmlformats.org/drawingml/2006/chartDrawing">
    <cdr:from>
      <cdr:x>0.66533</cdr:x>
      <cdr:y>0.92293</cdr:y>
    </cdr:from>
    <cdr:to>
      <cdr:x>0.93922</cdr:x>
      <cdr:y>0.96169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65798" y="5800435"/>
          <a:ext cx="2373524" cy="243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0.88278</cdr:x>
      <cdr:y>0.91469</cdr:y>
    </cdr:from>
    <cdr:to>
      <cdr:x>0.98172</cdr:x>
      <cdr:y>0.9593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650173" y="5748638"/>
          <a:ext cx="857419" cy="280346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0.00585</cdr:x>
      <cdr:y>0.00521</cdr:y>
    </cdr:from>
    <cdr:to>
      <cdr:x>0.98792</cdr:x>
      <cdr:y>0.14168</cdr:y>
    </cdr:to>
    <cdr:sp macro="" textlink="">
      <cdr:nvSpPr>
        <cdr:cNvPr id="2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3" y="32826"/>
          <a:ext cx="8521737" cy="859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Helvetica" panose="020B0604020202020204" pitchFamily="34" charset="0"/>
            </a:rPr>
            <a:t>Brasil: Conta de Juros e Outros Gastos Orçamentários, 2000-14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(em porcentagem das receitas totais)</a:t>
          </a:r>
        </a:p>
      </cdr:txBody>
    </cdr:sp>
  </cdr:relSizeAnchor>
  <cdr:relSizeAnchor xmlns:cdr="http://schemas.openxmlformats.org/drawingml/2006/chartDrawing">
    <cdr:from>
      <cdr:x>0.01967</cdr:x>
      <cdr:y>0.9387</cdr:y>
    </cdr:from>
    <cdr:to>
      <cdr:x>0.794</cdr:x>
      <cdr:y>0.99572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703" y="5911103"/>
          <a:ext cx="6719893" cy="3590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Fonte: MPOG e Banco Central.</a:t>
          </a:r>
        </a:p>
      </cdr:txBody>
    </cdr:sp>
  </cdr:relSizeAnchor>
  <cdr:relSizeAnchor xmlns:cdr="http://schemas.openxmlformats.org/drawingml/2006/chartDrawing">
    <cdr:from>
      <cdr:x>0.77703</cdr:x>
      <cdr:y>0.95047</cdr:y>
    </cdr:from>
    <cdr:to>
      <cdr:x>0.99892</cdr:x>
      <cdr:y>0.99184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743360" y="5985192"/>
          <a:ext cx="1925635" cy="260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0.88852</cdr:x>
      <cdr:y>0.91573</cdr:y>
    </cdr:from>
    <cdr:to>
      <cdr:x>0.9873</cdr:x>
      <cdr:y>0.96024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710907" y="5766431"/>
          <a:ext cx="857246" cy="280283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0.00861</cdr:x>
      <cdr:y>0.93496</cdr:y>
    </cdr:from>
    <cdr:to>
      <cdr:x>0.49619</cdr:x>
      <cdr:y>0.98961</cdr:y>
    </cdr:to>
    <cdr:sp macro="" textlink="">
      <cdr:nvSpPr>
        <cdr:cNvPr id="3" name="TBSourc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06" y="5884599"/>
          <a:ext cx="4229809" cy="344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Segoe UI" panose="020B0502040204020203" pitchFamily="34" charset="0"/>
              <a:cs typeface="Arial"/>
            </a:rPr>
            <a:t>Fonte: Banco Central do Brasil.</a:t>
          </a:r>
        </a:p>
      </cdr:txBody>
    </cdr:sp>
  </cdr:relSizeAnchor>
  <cdr:relSizeAnchor xmlns:cdr="http://schemas.openxmlformats.org/drawingml/2006/chartDrawing">
    <cdr:from>
      <cdr:x>0.00586</cdr:x>
      <cdr:y>0.0051</cdr:y>
    </cdr:from>
    <cdr:to>
      <cdr:x>0.98385</cdr:x>
      <cdr:y>0.14169</cdr:y>
    </cdr:to>
    <cdr:sp macro="" textlink="">
      <cdr:nvSpPr>
        <cdr:cNvPr id="4" name="TBTitl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32124"/>
          <a:ext cx="8484347" cy="859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000" b="1" i="0" u="none" strike="noStrike" cap="small" baseline="0">
              <a:solidFill>
                <a:sysClr val="windowText" lastClr="000000"/>
              </a:solidFill>
              <a:latin typeface="Franklin Gothic Medium" panose="020B0603020102020204" pitchFamily="34" charset="0"/>
              <a:cs typeface="Arial"/>
            </a:rPr>
            <a:t>Brasil: Financiamento dos Juros da Dívida com Tributos e Emissão de Dívida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ysClr val="windowText" lastClr="000000"/>
              </a:solidFill>
              <a:latin typeface="Segoe UI"/>
              <a:cs typeface="Arial"/>
            </a:rPr>
            <a:t>(em bilhões de reais constantes de 2014)</a:t>
          </a:r>
        </a:p>
      </cdr:txBody>
    </cdr:sp>
  </cdr:relSizeAnchor>
  <cdr:relSizeAnchor xmlns:cdr="http://schemas.openxmlformats.org/drawingml/2006/chartDrawing">
    <cdr:from>
      <cdr:x>0.09042</cdr:x>
      <cdr:y>0.25515</cdr:y>
    </cdr:from>
    <cdr:to>
      <cdr:x>0.75242</cdr:x>
      <cdr:y>0.36824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84695" y="1606719"/>
          <a:ext cx="5745056" cy="712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en-US" sz="1400">
              <a:latin typeface="Helvetica" panose="020B0604020202020204" pitchFamily="34" charset="0"/>
              <a:cs typeface="Helvetica" panose="020B0604020202020204" pitchFamily="34" charset="0"/>
            </a:rPr>
            <a:t>O governo não economiza em seus gastos correntes o suficiente pra financiar os juros da dívida, o que faz</a:t>
          </a:r>
          <a:r>
            <a:rPr lang="en-US" sz="1400" baseline="0">
              <a:latin typeface="Helvetica" panose="020B0604020202020204" pitchFamily="34" charset="0"/>
              <a:cs typeface="Helvetica" panose="020B0604020202020204" pitchFamily="34" charset="0"/>
            </a:rPr>
            <a:t> com que ele tenha que emitir ainda mais dívida para esses fins. Isso aumenta o tamanho da dívida.</a:t>
          </a:r>
          <a:endParaRPr lang="en-US" sz="1400">
            <a:latin typeface="Helvetica" panose="020B0604020202020204" pitchFamily="34" charset="0"/>
            <a:cs typeface="Helvetica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0.77012</cdr:x>
      <cdr:y>0.95861</cdr:y>
    </cdr:from>
    <cdr:to>
      <cdr:x>0.99209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680947" y="6033461"/>
          <a:ext cx="1925635" cy="260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latin typeface="Segoe UI" pitchFamily="34" charset="0"/>
              <a:ea typeface="Segoe UI" pitchFamily="34" charset="0"/>
              <a:cs typeface="Segoe UI" pitchFamily="34" charset="0"/>
            </a:rPr>
            <a:t>www.mercadopopular.org</a:t>
          </a:r>
        </a:p>
      </cdr:txBody>
    </cdr:sp>
  </cdr:relSizeAnchor>
  <cdr:relSizeAnchor xmlns:cdr="http://schemas.openxmlformats.org/drawingml/2006/chartDrawing">
    <cdr:from>
      <cdr:x>0.88165</cdr:x>
      <cdr:y>0.92385</cdr:y>
    </cdr:from>
    <cdr:to>
      <cdr:x>0.98046</cdr:x>
      <cdr:y>0.96838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648494" y="5814700"/>
          <a:ext cx="857246" cy="28028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4-06\Trab\Tab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GEP\Estrat&#233;gia%20e%20Pesquisa\calend&#225;rio\AcompMercBoleti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GEP\Relacionamento%20Institucional\Cat&#225;logo%20de%20slides\Apresenta&#231;oes\Kit%20Investidor\Base%20dados%20(Delta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quivos%20Gerob\Mapas\2003\Mapa%20maio%20-%202003%20-pos.%20em%2030-04-2003%20%20-prep%20p%20junh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-1351154\trabalhos%20sp\DIVIDA\Indicadores\Quadros%20indicado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NFSP\Arquivo%20Morto\Acerto_97_98_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cel\NFSP\Paramet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cel\NFSP\Arquivo%20Morto\Acerto_97_98_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vinculo\vincul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cel\vinculo\vincul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balho\Geral\Internet\Nota_para_a_Imprensa\xls\Atual\TRIBUT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ssuntos\Decreto%20de%20Programa&#231;&#227;o\2004\ESTUDOS%20E%20SIMULA&#199;&#213;ES\Corte_Despesas_Administrativ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foc051l\Marylda\TEMP\Royalties%20fonte%20138%201999-2000-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06\Discricion&#225;rias\Despesas%20de%20Funcionamento\SECAD%20-%20Ernani\2003\Di&#225;rias&amp;Passagens\2003-06-12%20MC%20Limi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PROD\ASTEC\Excel\vinculo\vincul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uarios\Mychelle\Proje&#231;&#227;o_Outras_Vinculadas\Dividendos\1%20Dividendos%202005%20Regime%20de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Manoel\Dividendos\1%20Dividendos%202004\1%20Dividendos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%20Manoel\Dividendos\1%20Dividendos%202004\1%20Dividendos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dip\ARQUIVOS_DIVISAO\LEIL&#213;ES\RELATORIOS\NOTA%20CONJUNTA\JANEIRO%202004\VERS&#195;O%20FINAL\Tab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4-07\Trab\Tab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NFSP\Paramet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"/>
    </sheetNames>
    <sheetDataSet>
      <sheetData sheetId="0" refreshError="1">
        <row r="2">
          <cell r="DJ2">
            <v>4540455916813.8369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Acerto_97_98_(2)"/>
      <sheetName val="CORRENTE c_déficit"/>
      <sheetName val="1997 (3)"/>
      <sheetName val="1997"/>
      <sheetName val="1998"/>
      <sheetName val="ano_CCF (2)"/>
      <sheetName val="ano_CCF"/>
      <sheetName val="ano_CCF_97_98"/>
      <sheetName val="mensal2_98"/>
      <sheetName val="HIGHLIGH"/>
      <sheetName val="Setorial_12-01-00"/>
      <sheetName val="_REF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(n-1)"/>
      <sheetName val="Resumo mensal"/>
      <sheetName val="Resumo mensal (n+1)"/>
      <sheetName val="Resumo trim"/>
      <sheetName val="Resumo trim (n - 1)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Combustíveis"/>
      <sheetName val="Risco Brasil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IER"/>
      <sheetName val="Resumo mensal 2007"/>
      <sheetName val="Resumo trim 2003"/>
      <sheetName val="Resumo trim 2002"/>
      <sheetName val="Petróleo e Gás_Produção"/>
      <sheetName val="Setorial_24-02-00"/>
      <sheetName val="PIB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PROPARAM"/>
      <sheetName val="Parametr"/>
      <sheetName val="BDPARAM1"/>
      <sheetName val="SIMULA IGP"/>
      <sheetName val="SIMULA CÂMBIO"/>
      <sheetName val="BDPARAM1  Ren.Set."/>
      <sheetName val="BDPARAM3  Ren.Set."/>
      <sheetName val="Merc. Trabalho ECC_06-09_99"/>
      <sheetName val="M. Trab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6">
          <cell r="AI46">
            <v>914187877000.00037</v>
          </cell>
        </row>
        <row r="48">
          <cell r="AI48">
            <v>973845965999.99927</v>
          </cell>
        </row>
        <row r="50">
          <cell r="AI50">
            <v>1101255078000.001</v>
          </cell>
        </row>
        <row r="52">
          <cell r="AI52">
            <v>1200060364000.001</v>
          </cell>
        </row>
        <row r="53">
          <cell r="AI53">
            <v>1321490497000.0002</v>
          </cell>
        </row>
        <row r="54">
          <cell r="AI54">
            <v>1575752266375.73</v>
          </cell>
        </row>
        <row r="55">
          <cell r="AI55">
            <v>1730979458216.7456</v>
          </cell>
        </row>
        <row r="56">
          <cell r="AI56">
            <v>1894827296841.9346</v>
          </cell>
        </row>
        <row r="57">
          <cell r="AI57">
            <v>2066576900464.0654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Acerto_97_98_(2)"/>
      <sheetName val="CORRENTE c_déficit"/>
      <sheetName val="1997 (3)"/>
      <sheetName val="1997"/>
      <sheetName val="1998"/>
      <sheetName val="ano_CCF (2)"/>
      <sheetName val="ano_CCF"/>
      <sheetName val="ano_CCF_97_98"/>
      <sheetName val="mensal2_98"/>
      <sheetName val="HIGHLIGH"/>
      <sheetName val="Setorial_12-01-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FLUXO98"/>
      <sheetName val="HIGHLIGH"/>
      <sheetName val="Analítica"/>
      <sheetName val="vinculo"/>
      <sheetName val="BDpib"/>
      <sheetName val="execfin"/>
      <sheetName val="cen1"/>
      <sheetName val="BDPARAM1"/>
      <sheetName val="Plan1 (2)"/>
      <sheetName val="Demais Receitas_mês"/>
      <sheetName val="rec_total_acomp"/>
      <sheetName val="Abertura Custeio"/>
      <sheetName val="Efeitos-2002"/>
      <sheetName val="PROGFINTN2003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FLUXO98"/>
      <sheetName val="HIGHLIGH"/>
      <sheetName val="Analítica"/>
      <sheetName val="vinculo"/>
      <sheetName val="BDpib"/>
      <sheetName val="execfin"/>
      <sheetName val="cen1"/>
      <sheetName val="BDPARAM1"/>
      <sheetName val="Plan1 (2)"/>
      <sheetName val="Demais Receitas_mês"/>
      <sheetName val="rec_total_acomp"/>
      <sheetName val="Abertura Custeio"/>
      <sheetName val="Efeitos-2002"/>
      <sheetName val="PROGFINTN2003"/>
      <sheetName val="_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lanilha 1"/>
      <sheetName val="Planilha 1 (2)"/>
    </sheetNames>
    <sheetDataSet>
      <sheetData sheetId="0" refreshError="1"/>
      <sheetData sheetId="1" refreshError="1">
        <row r="13">
          <cell r="G13" t="str">
            <v xml:space="preserve">33903635 </v>
          </cell>
          <cell r="H13" t="str">
            <v xml:space="preserve">33903701 </v>
          </cell>
          <cell r="I13" t="str">
            <v xml:space="preserve">33903905 </v>
          </cell>
          <cell r="J13" t="str">
            <v xml:space="preserve">33903979 </v>
          </cell>
        </row>
        <row r="14">
          <cell r="C14" t="str">
            <v xml:space="preserve">20000  </v>
          </cell>
          <cell r="G14">
            <v>15296.26</v>
          </cell>
          <cell r="H14">
            <v>2266950.58</v>
          </cell>
          <cell r="I14">
            <v>41527503.420000002</v>
          </cell>
          <cell r="J14">
            <v>2846177.67</v>
          </cell>
        </row>
        <row r="15">
          <cell r="C15" t="str">
            <v xml:space="preserve">20101  </v>
          </cell>
          <cell r="G15" t="str">
            <v xml:space="preserve"> </v>
          </cell>
          <cell r="H15">
            <v>134820.89000000001</v>
          </cell>
          <cell r="I15">
            <v>452835.86</v>
          </cell>
          <cell r="J15">
            <v>102075.24</v>
          </cell>
        </row>
        <row r="16">
          <cell r="C16" t="str">
            <v xml:space="preserve">20113  </v>
          </cell>
          <cell r="G16">
            <v>18749.28</v>
          </cell>
          <cell r="H16">
            <v>1553778.24</v>
          </cell>
          <cell r="I16">
            <v>26875700.469999999</v>
          </cell>
          <cell r="J16">
            <v>2204651.25</v>
          </cell>
        </row>
        <row r="17">
          <cell r="C17" t="str">
            <v xml:space="preserve">22000  </v>
          </cell>
          <cell r="G17">
            <v>389342.71</v>
          </cell>
          <cell r="H17">
            <v>4159987.39</v>
          </cell>
          <cell r="I17">
            <v>10169964.91</v>
          </cell>
          <cell r="J17">
            <v>7296839.9400000004</v>
          </cell>
        </row>
        <row r="18">
          <cell r="C18" t="str">
            <v xml:space="preserve">24000  </v>
          </cell>
          <cell r="G18">
            <v>128765.3</v>
          </cell>
          <cell r="H18">
            <v>5344262.5599999996</v>
          </cell>
          <cell r="I18">
            <v>33894904.780000001</v>
          </cell>
          <cell r="J18">
            <v>75173292.290000007</v>
          </cell>
        </row>
        <row r="19">
          <cell r="C19" t="str">
            <v xml:space="preserve">25000  </v>
          </cell>
          <cell r="G19">
            <v>117069.31</v>
          </cell>
          <cell r="H19">
            <v>16181562.560000001</v>
          </cell>
          <cell r="I19">
            <v>17234338.170000002</v>
          </cell>
          <cell r="J19">
            <v>6086606.1200000001</v>
          </cell>
        </row>
        <row r="20">
          <cell r="C20" t="str">
            <v xml:space="preserve">26000  </v>
          </cell>
          <cell r="G20">
            <v>24744020.600000001</v>
          </cell>
          <cell r="H20">
            <v>20482625.900000002</v>
          </cell>
          <cell r="I20">
            <v>107924218.72</v>
          </cell>
          <cell r="J20">
            <v>43591944.640000001</v>
          </cell>
        </row>
        <row r="21">
          <cell r="C21" t="str">
            <v xml:space="preserve">28000  </v>
          </cell>
          <cell r="G21">
            <v>1630984.01</v>
          </cell>
          <cell r="H21">
            <v>11366314.9</v>
          </cell>
          <cell r="I21">
            <v>16815250.859999999</v>
          </cell>
          <cell r="J21">
            <v>15889844.35</v>
          </cell>
        </row>
        <row r="22">
          <cell r="C22" t="str">
            <v xml:space="preserve">30000  </v>
          </cell>
          <cell r="G22">
            <v>735036.94</v>
          </cell>
          <cell r="H22">
            <v>11853983.029999999</v>
          </cell>
          <cell r="I22">
            <v>7657246.7199999997</v>
          </cell>
          <cell r="J22">
            <v>45399114.060000002</v>
          </cell>
        </row>
        <row r="23">
          <cell r="C23" t="str">
            <v xml:space="preserve">32000  </v>
          </cell>
          <cell r="G23">
            <v>2000538.13</v>
          </cell>
          <cell r="H23">
            <v>6830441.8900000006</v>
          </cell>
          <cell r="I23">
            <v>76124645.379999995</v>
          </cell>
          <cell r="J23">
            <v>15606659.790000001</v>
          </cell>
        </row>
        <row r="24">
          <cell r="C24" t="str">
            <v xml:space="preserve">33000  </v>
          </cell>
          <cell r="G24">
            <v>89592.52</v>
          </cell>
          <cell r="H24">
            <v>12296120.73</v>
          </cell>
          <cell r="I24">
            <v>996212.5</v>
          </cell>
          <cell r="J24">
            <v>1580242.06</v>
          </cell>
        </row>
        <row r="25">
          <cell r="C25" t="str">
            <v xml:space="preserve">35000  </v>
          </cell>
          <cell r="G25">
            <v>158106512.49000001</v>
          </cell>
          <cell r="H25" t="str">
            <v xml:space="preserve"> </v>
          </cell>
          <cell r="I25">
            <v>5456775.3300000001</v>
          </cell>
          <cell r="J25">
            <v>2327706.73</v>
          </cell>
        </row>
        <row r="26">
          <cell r="C26" t="str">
            <v xml:space="preserve">36000  </v>
          </cell>
          <cell r="G26">
            <v>5729522.3300000001</v>
          </cell>
          <cell r="H26">
            <v>66399061.210000001</v>
          </cell>
          <cell r="I26">
            <v>60249499.380000003</v>
          </cell>
          <cell r="J26">
            <v>170129193.78</v>
          </cell>
        </row>
        <row r="27">
          <cell r="C27" t="str">
            <v xml:space="preserve">38000  </v>
          </cell>
          <cell r="G27">
            <v>1369.54</v>
          </cell>
          <cell r="H27">
            <v>6076007.9800000004</v>
          </cell>
          <cell r="I27">
            <v>740950.42</v>
          </cell>
          <cell r="J27">
            <v>40885294.93</v>
          </cell>
        </row>
        <row r="28">
          <cell r="C28" t="str">
            <v xml:space="preserve">39000  </v>
          </cell>
          <cell r="G28">
            <v>85977.38</v>
          </cell>
          <cell r="H28">
            <v>5784163.46</v>
          </cell>
          <cell r="I28">
            <v>74833054.680000007</v>
          </cell>
          <cell r="J28">
            <v>364560.21</v>
          </cell>
        </row>
        <row r="29">
          <cell r="C29" t="str">
            <v xml:space="preserve">41000  </v>
          </cell>
          <cell r="G29" t="str">
            <v xml:space="preserve"> </v>
          </cell>
          <cell r="H29">
            <v>1369272</v>
          </cell>
          <cell r="I29">
            <v>14005101.4</v>
          </cell>
          <cell r="J29">
            <v>6013704.5800000001</v>
          </cell>
        </row>
        <row r="30">
          <cell r="C30" t="str">
            <v xml:space="preserve">42000  </v>
          </cell>
          <cell r="G30">
            <v>46055.44</v>
          </cell>
          <cell r="H30">
            <v>6423153.4800000004</v>
          </cell>
          <cell r="I30">
            <v>2823736.29</v>
          </cell>
          <cell r="J30">
            <v>331992.59999999998</v>
          </cell>
        </row>
        <row r="31">
          <cell r="C31" t="str">
            <v xml:space="preserve">44000  </v>
          </cell>
          <cell r="G31">
            <v>641059.36</v>
          </cell>
          <cell r="H31">
            <v>10267421.790000001</v>
          </cell>
          <cell r="I31">
            <v>11075338.710000001</v>
          </cell>
          <cell r="J31">
            <v>21722543.900000002</v>
          </cell>
        </row>
        <row r="32">
          <cell r="C32" t="str">
            <v xml:space="preserve">49000  </v>
          </cell>
          <cell r="G32">
            <v>189822.19</v>
          </cell>
          <cell r="H32">
            <v>3499695.56</v>
          </cell>
          <cell r="I32">
            <v>6305317.7800000003</v>
          </cell>
          <cell r="J32">
            <v>854976.25</v>
          </cell>
        </row>
        <row r="33">
          <cell r="C33" t="str">
            <v xml:space="preserve">51000  </v>
          </cell>
          <cell r="G33">
            <v>3528</v>
          </cell>
          <cell r="H33" t="str">
            <v xml:space="preserve"> </v>
          </cell>
          <cell r="I33">
            <v>68549.19</v>
          </cell>
          <cell r="J33">
            <v>2122329.29</v>
          </cell>
        </row>
        <row r="34">
          <cell r="C34" t="str">
            <v xml:space="preserve">52000  </v>
          </cell>
          <cell r="G34">
            <v>563030.54</v>
          </cell>
          <cell r="H34">
            <v>72157.33</v>
          </cell>
          <cell r="I34">
            <v>142648514.05000001</v>
          </cell>
          <cell r="J34">
            <v>26438913.77</v>
          </cell>
        </row>
        <row r="35">
          <cell r="C35" t="str">
            <v xml:space="preserve">52111  </v>
          </cell>
          <cell r="G35" t="str">
            <v xml:space="preserve"> </v>
          </cell>
          <cell r="H35" t="str">
            <v xml:space="preserve"> </v>
          </cell>
          <cell r="I35">
            <v>612</v>
          </cell>
          <cell r="J35">
            <v>46327.199999999997</v>
          </cell>
        </row>
        <row r="36">
          <cell r="C36" t="str">
            <v xml:space="preserve">52121  </v>
          </cell>
          <cell r="G36" t="str">
            <v xml:space="preserve"> </v>
          </cell>
          <cell r="H36">
            <v>620286.56000000006</v>
          </cell>
          <cell r="I36">
            <v>19778.38</v>
          </cell>
          <cell r="J36" t="str">
            <v xml:space="preserve"> </v>
          </cell>
        </row>
        <row r="37">
          <cell r="C37" t="str">
            <v xml:space="preserve">53000  </v>
          </cell>
          <cell r="G37">
            <v>22427.23</v>
          </cell>
          <cell r="H37">
            <v>4194820.05</v>
          </cell>
          <cell r="I37">
            <v>11820784.370000001</v>
          </cell>
          <cell r="J37">
            <v>10469846.470000001</v>
          </cell>
        </row>
        <row r="38">
          <cell r="C38" t="str">
            <v xml:space="preserve">54000  </v>
          </cell>
          <cell r="G38" t="str">
            <v xml:space="preserve"> </v>
          </cell>
          <cell r="H38" t="str">
            <v xml:space="preserve"> </v>
          </cell>
          <cell r="I38">
            <v>177757.9</v>
          </cell>
          <cell r="J38">
            <v>458308.58</v>
          </cell>
        </row>
        <row r="39">
          <cell r="C39" t="str">
            <v xml:space="preserve">55000  </v>
          </cell>
          <cell r="G39" t="str">
            <v xml:space="preserve"> </v>
          </cell>
          <cell r="H39" t="str">
            <v xml:space="preserve"> </v>
          </cell>
          <cell r="I39">
            <v>400</v>
          </cell>
          <cell r="J39" t="str">
            <v xml:space="preserve"> </v>
          </cell>
        </row>
        <row r="40">
          <cell r="C40" t="str">
            <v xml:space="preserve">56000  </v>
          </cell>
          <cell r="G40">
            <v>2649</v>
          </cell>
          <cell r="H40">
            <v>442295.73</v>
          </cell>
          <cell r="I40">
            <v>3338870.57</v>
          </cell>
          <cell r="J40">
            <v>2592801.4</v>
          </cell>
        </row>
      </sheetData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fonte 138 1999"/>
      <sheetName val="fonte 138 2000 "/>
      <sheetName val="fonte 138 2001"/>
      <sheetName val="or 2001-arrec até out"/>
      <sheetName val="or 2002"/>
      <sheetName val="COMP. 2000 2001"/>
      <sheetName val="cálculos marinha"/>
      <sheetName val="distrib recursos"/>
      <sheetName val="distrib reest royalties"/>
      <sheetName val="plan nota comitê"/>
      <sheetName val="fonte 985"/>
      <sheetName val="plan eber cópia"/>
      <sheetName val="lançamento recei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lanilha 1"/>
      <sheetName val="Planilha 2"/>
      <sheetName val="Planilha 3"/>
    </sheetNames>
    <sheetDataSet>
      <sheetData sheetId="0" refreshError="1"/>
      <sheetData sheetId="1" refreshError="1"/>
      <sheetData sheetId="2" refreshError="1">
        <row r="12">
          <cell r="G12" t="str">
            <v xml:space="preserve">Crédito Inicial </v>
          </cell>
          <cell r="H12" t="str">
            <v xml:space="preserve"> Dotação Autorizada</v>
          </cell>
          <cell r="I12" t="str">
            <v xml:space="preserve">   Empenhos      Emitidos</v>
          </cell>
          <cell r="J12" t="str">
            <v xml:space="preserve">  Empenhos   Liquidados</v>
          </cell>
          <cell r="K12" t="str">
            <v xml:space="preserve">     RP PAGOS Proc Não Proc</v>
          </cell>
          <cell r="L12" t="str">
            <v xml:space="preserve"> RP Anos Anteriores</v>
          </cell>
        </row>
        <row r="13">
          <cell r="C13" t="str">
            <v>A A</v>
          </cell>
          <cell r="G13">
            <v>93441612</v>
          </cell>
          <cell r="H13">
            <v>93666388</v>
          </cell>
          <cell r="I13">
            <v>22502663.379999999</v>
          </cell>
          <cell r="J13">
            <v>17368462.949999999</v>
          </cell>
          <cell r="K13">
            <v>1646839.13</v>
          </cell>
          <cell r="L13">
            <v>344890.61</v>
          </cell>
        </row>
        <row r="14">
          <cell r="C14" t="str">
            <v>A O</v>
          </cell>
          <cell r="G14">
            <v>60523323</v>
          </cell>
          <cell r="H14">
            <v>60523323</v>
          </cell>
          <cell r="I14">
            <v>2196263.92</v>
          </cell>
          <cell r="J14">
            <v>1103488.93</v>
          </cell>
          <cell r="K14">
            <v>124328.28</v>
          </cell>
          <cell r="L14">
            <v>781985.19</v>
          </cell>
        </row>
        <row r="15">
          <cell r="C15" t="str">
            <v>A P</v>
          </cell>
          <cell r="G15">
            <v>105884633</v>
          </cell>
          <cell r="H15">
            <v>105659857</v>
          </cell>
          <cell r="I15">
            <v>7232732.5499999998</v>
          </cell>
          <cell r="J15">
            <v>1684890.93</v>
          </cell>
          <cell r="K15">
            <v>1376543.28</v>
          </cell>
          <cell r="L15">
            <v>9203772.9399999995</v>
          </cell>
        </row>
        <row r="16">
          <cell r="C16" t="str">
            <v>B A</v>
          </cell>
          <cell r="G16">
            <v>2706499</v>
          </cell>
          <cell r="H16">
            <v>2706499</v>
          </cell>
          <cell r="I16">
            <v>485217.44</v>
          </cell>
          <cell r="J16">
            <v>473620.66</v>
          </cell>
          <cell r="K16">
            <v>90682.91</v>
          </cell>
          <cell r="L16">
            <v>7089.8</v>
          </cell>
        </row>
        <row r="17">
          <cell r="C17" t="str">
            <v>B O</v>
          </cell>
          <cell r="G17">
            <v>2114185</v>
          </cell>
          <cell r="H17">
            <v>2114185</v>
          </cell>
          <cell r="I17">
            <v>951761.82</v>
          </cell>
          <cell r="J17">
            <v>738408.49</v>
          </cell>
          <cell r="K17">
            <v>4530</v>
          </cell>
          <cell r="L17">
            <v>39942.5</v>
          </cell>
        </row>
        <row r="18">
          <cell r="C18" t="str">
            <v>B P</v>
          </cell>
          <cell r="G18">
            <v>141000</v>
          </cell>
          <cell r="H18">
            <v>141000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</row>
      </sheetData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#REF"/>
      <sheetName val="FLUXO98"/>
      <sheetName val="HIGHLIGH"/>
      <sheetName val="Analítica"/>
      <sheetName val="vinculo"/>
      <sheetName val="BDpib"/>
      <sheetName val="execfin"/>
      <sheetName val="cen1"/>
      <sheetName val="BDPARAM1"/>
      <sheetName val="Plan1 (2)"/>
      <sheetName val="Demais Receitas_mês"/>
      <sheetName val="rec_total_acomp"/>
      <sheetName val="Abertura Custeio"/>
      <sheetName val="Efeitos-2002"/>
      <sheetName val="PROGFINTN2003"/>
      <sheetName val="BDPA_x0012_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"/>
      <sheetName val="Controle de lançamentos"/>
      <sheetName val="Planilha de previsão 2005"/>
      <sheetName val="Minoritárias"/>
      <sheetName val="Previsão 2005 por empresa "/>
      <sheetName val="DARF"/>
    </sheetNames>
    <sheetDataSet>
      <sheetData sheetId="0" refreshError="1">
        <row r="13">
          <cell r="G13">
            <v>1.0118101740533654</v>
          </cell>
        </row>
        <row r="14">
          <cell r="G14">
            <v>1.0215032974557705</v>
          </cell>
        </row>
        <row r="15">
          <cell r="G15">
            <v>1.0332078482925815</v>
          </cell>
        </row>
        <row r="16">
          <cell r="G16">
            <v>1.0437171076924832</v>
          </cell>
        </row>
        <row r="17">
          <cell r="G17">
            <v>1.0548920407782536</v>
          </cell>
        </row>
        <row r="18">
          <cell r="G18">
            <v>1.0666434276979062</v>
          </cell>
        </row>
        <row r="19">
          <cell r="G19">
            <v>1.0778204159740146</v>
          </cell>
        </row>
        <row r="20">
          <cell r="G20">
            <v>1.0900864982638609</v>
          </cell>
        </row>
        <row r="23">
          <cell r="G23">
            <v>1.1230917934085225</v>
          </cell>
        </row>
        <row r="24">
          <cell r="G24">
            <v>1.1351829480821478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"/>
      <sheetName val="Controle de lançamentos"/>
      <sheetName val="Planilha de previsão 2004"/>
      <sheetName val="Minoritárias"/>
      <sheetName val="Previsão 2004 por empresa "/>
      <sheetName val="DARF"/>
      <sheetName val="Plan prev 2004 (Altern antecip)"/>
    </sheetNames>
    <sheetDataSet>
      <sheetData sheetId="0" refreshError="1">
        <row r="22">
          <cell r="G22">
            <v>1.1252307330080857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"/>
      <sheetName val="Controle de lançamentos"/>
      <sheetName val="Planilha de previsão 2004"/>
      <sheetName val="Minoritárias"/>
      <sheetName val="Previsão 2004 por empresa "/>
      <sheetName val="DARF"/>
      <sheetName val="Plan prev 2004 (Altern antecip)"/>
    </sheetNames>
    <sheetDataSet>
      <sheetData sheetId="0" refreshError="1">
        <row r="22">
          <cell r="G22">
            <v>1.1252307330080857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32">
          <cell r="D32" t="str">
            <v>26</v>
          </cell>
        </row>
        <row r="33">
          <cell r="D33" t="str">
            <v>27</v>
          </cell>
        </row>
        <row r="34">
          <cell r="D34" t="str">
            <v>28</v>
          </cell>
        </row>
        <row r="35">
          <cell r="D35" t="str">
            <v>29</v>
          </cell>
        </row>
        <row r="36">
          <cell r="D36" t="str">
            <v>30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(n-1)"/>
      <sheetName val="Resumo mensal"/>
      <sheetName val="Resumo mensal (n+1)"/>
      <sheetName val="Resumo trim"/>
      <sheetName val="Resumo trim (n - 1)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Combustíveis"/>
      <sheetName val="Risco Brasil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IER"/>
      <sheetName val="Resumo mensal 2007"/>
      <sheetName val="Resumo trim 2003"/>
      <sheetName val="Resumo trim 2002"/>
      <sheetName val="Petróleo e Gás_Produção"/>
      <sheetName val="Setorial_24-02-00"/>
      <sheetName val="PIB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PROPARAM"/>
      <sheetName val="Parametr"/>
      <sheetName val="BDPARAM1"/>
      <sheetName val="SIMULA IGP"/>
      <sheetName val="SIMULA CÂMBIO"/>
      <sheetName val="BDPARAM1  Ren.Set."/>
      <sheetName val="BDPARAM3  Ren.Set."/>
      <sheetName val="Merc. Trabalho ECC_06-09_99"/>
      <sheetName val="M. Trab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6">
          <cell r="AI46">
            <v>914187877000.00024</v>
          </cell>
        </row>
        <row r="48">
          <cell r="AI48">
            <v>973845966000.00037</v>
          </cell>
        </row>
        <row r="50">
          <cell r="AI50">
            <v>1101255078000.0024</v>
          </cell>
        </row>
        <row r="52">
          <cell r="AI52">
            <v>1200060364000.0027</v>
          </cell>
        </row>
        <row r="53">
          <cell r="AI53">
            <v>1321490497000.0015</v>
          </cell>
        </row>
        <row r="54">
          <cell r="AI54">
            <v>1595184986918.0017</v>
          </cell>
        </row>
        <row r="55">
          <cell r="AI55">
            <v>1777901760834.6279</v>
          </cell>
        </row>
        <row r="56">
          <cell r="AI56">
            <v>1952418157507.988</v>
          </cell>
        </row>
        <row r="57">
          <cell r="AI57">
            <v>2134415803259.875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7"/>
  <sheetViews>
    <sheetView showGridLines="0" tabSelected="1" workbookViewId="0">
      <selection activeCell="C22" sqref="C22"/>
    </sheetView>
  </sheetViews>
  <sheetFormatPr defaultRowHeight="14.25"/>
  <cols>
    <col min="1" max="1" width="4.140625" style="278" customWidth="1"/>
    <col min="2" max="2" width="9.140625" style="278"/>
    <col min="3" max="3" width="89.42578125" style="278" customWidth="1"/>
    <col min="4" max="4" width="41.85546875" style="278" bestFit="1" customWidth="1"/>
    <col min="5" max="5" width="109.140625" style="278" bestFit="1" customWidth="1"/>
    <col min="6" max="16384" width="9.140625" style="278"/>
  </cols>
  <sheetData>
    <row r="2" spans="2:5" ht="15">
      <c r="B2" s="275"/>
      <c r="C2" s="276"/>
      <c r="D2" s="276"/>
      <c r="E2" s="277"/>
    </row>
    <row r="3" spans="2:5" ht="26.25">
      <c r="B3" s="304" t="s">
        <v>1148</v>
      </c>
      <c r="C3" s="305"/>
      <c r="D3" s="305"/>
      <c r="E3" s="306"/>
    </row>
    <row r="4" spans="2:5" ht="15">
      <c r="B4" s="279"/>
      <c r="C4" s="280"/>
      <c r="D4" s="280"/>
      <c r="E4" s="281"/>
    </row>
    <row r="5" spans="2:5" ht="15">
      <c r="B5" s="279"/>
      <c r="C5" s="280"/>
      <c r="D5" s="280"/>
      <c r="E5" s="281"/>
    </row>
    <row r="6" spans="2:5" ht="15">
      <c r="B6" s="279"/>
      <c r="C6" s="280"/>
      <c r="D6" s="280"/>
      <c r="E6" s="281"/>
    </row>
    <row r="7" spans="2:5" ht="15">
      <c r="B7" s="279"/>
      <c r="C7" s="280"/>
      <c r="D7" s="280"/>
      <c r="E7" s="281"/>
    </row>
    <row r="8" spans="2:5" ht="15">
      <c r="B8" s="279"/>
      <c r="C8" s="280"/>
      <c r="D8" s="280"/>
      <c r="E8" s="281"/>
    </row>
    <row r="9" spans="2:5" ht="15">
      <c r="B9" s="279"/>
      <c r="C9" s="280"/>
      <c r="D9" s="280"/>
      <c r="E9" s="281"/>
    </row>
    <row r="10" spans="2:5" ht="15">
      <c r="B10" s="279"/>
      <c r="C10" s="280"/>
      <c r="D10" s="280"/>
      <c r="E10" s="281"/>
    </row>
    <row r="11" spans="2:5" ht="15">
      <c r="B11" s="279"/>
      <c r="C11" s="282"/>
      <c r="D11" s="280"/>
      <c r="E11" s="281"/>
    </row>
    <row r="12" spans="2:5" ht="15">
      <c r="B12" s="279"/>
      <c r="C12" s="280"/>
      <c r="D12" s="280"/>
      <c r="E12" s="281"/>
    </row>
    <row r="13" spans="2:5" ht="15">
      <c r="B13" s="279"/>
      <c r="C13" s="280"/>
      <c r="D13" s="280"/>
      <c r="E13" s="281"/>
    </row>
    <row r="14" spans="2:5" ht="15">
      <c r="B14" s="279"/>
      <c r="C14" s="280"/>
      <c r="D14" s="280"/>
      <c r="E14" s="281"/>
    </row>
    <row r="15" spans="2:5" ht="15">
      <c r="B15" s="279"/>
      <c r="C15" s="280"/>
      <c r="D15" s="280"/>
      <c r="E15" s="281"/>
    </row>
    <row r="16" spans="2:5" ht="15">
      <c r="B16" s="279"/>
      <c r="C16" s="280"/>
      <c r="D16" s="280"/>
      <c r="E16" s="281"/>
    </row>
    <row r="17" spans="2:5" ht="15">
      <c r="B17" s="279"/>
      <c r="C17" s="280"/>
      <c r="D17" s="280"/>
      <c r="E17" s="281"/>
    </row>
    <row r="18" spans="2:5" ht="15">
      <c r="B18" s="283" t="s">
        <v>1146</v>
      </c>
      <c r="C18" s="284"/>
      <c r="D18" s="284"/>
      <c r="E18" s="285"/>
    </row>
    <row r="19" spans="2:5" ht="15">
      <c r="B19" s="279" t="s">
        <v>482</v>
      </c>
      <c r="C19" s="280"/>
      <c r="D19" s="286"/>
      <c r="E19" s="287"/>
    </row>
    <row r="20" spans="2:5" s="300" customFormat="1" ht="12">
      <c r="B20" s="297">
        <v>1.1000000000000001</v>
      </c>
      <c r="C20" s="298" t="s">
        <v>1111</v>
      </c>
      <c r="D20" s="298"/>
      <c r="E20" s="299"/>
    </row>
    <row r="21" spans="2:5" s="300" customFormat="1" ht="12">
      <c r="B21" s="297">
        <v>1.2</v>
      </c>
      <c r="C21" s="298" t="s">
        <v>1112</v>
      </c>
      <c r="D21" s="298"/>
      <c r="E21" s="299"/>
    </row>
    <row r="22" spans="2:5" s="300" customFormat="1" ht="12">
      <c r="B22" s="297">
        <v>1.3</v>
      </c>
      <c r="C22" s="298" t="s">
        <v>1113</v>
      </c>
      <c r="D22" s="298"/>
      <c r="E22" s="299"/>
    </row>
    <row r="23" spans="2:5" s="300" customFormat="1" ht="12">
      <c r="B23" s="297">
        <v>1.3</v>
      </c>
      <c r="C23" s="298" t="s">
        <v>1114</v>
      </c>
      <c r="D23" s="298"/>
      <c r="E23" s="299"/>
    </row>
    <row r="24" spans="2:5" ht="15">
      <c r="B24" s="279" t="s">
        <v>1107</v>
      </c>
      <c r="C24" s="280"/>
      <c r="D24" s="286"/>
      <c r="E24" s="287"/>
    </row>
    <row r="25" spans="2:5" s="300" customFormat="1" ht="12">
      <c r="B25" s="297">
        <v>2.1</v>
      </c>
      <c r="C25" s="298" t="s">
        <v>1115</v>
      </c>
      <c r="D25" s="298"/>
      <c r="E25" s="299"/>
    </row>
    <row r="26" spans="2:5" s="300" customFormat="1" ht="12">
      <c r="B26" s="297">
        <v>2.2000000000000002</v>
      </c>
      <c r="C26" s="302" t="s">
        <v>1110</v>
      </c>
      <c r="D26" s="298"/>
      <c r="E26" s="299"/>
    </row>
    <row r="27" spans="2:5" s="300" customFormat="1" ht="12">
      <c r="B27" s="297">
        <v>2.2999999999999998</v>
      </c>
      <c r="C27" s="298" t="s">
        <v>1116</v>
      </c>
      <c r="D27" s="298"/>
      <c r="E27" s="299"/>
    </row>
    <row r="28" spans="2:5" s="300" customFormat="1" ht="12">
      <c r="B28" s="297">
        <v>2.4</v>
      </c>
      <c r="C28" s="298" t="s">
        <v>1117</v>
      </c>
      <c r="D28" s="298"/>
      <c r="E28" s="299"/>
    </row>
    <row r="29" spans="2:5" s="300" customFormat="1" ht="12">
      <c r="B29" s="297">
        <v>2.5</v>
      </c>
      <c r="C29" s="298" t="s">
        <v>1118</v>
      </c>
      <c r="D29" s="298"/>
      <c r="E29" s="299"/>
    </row>
    <row r="30" spans="2:5" s="300" customFormat="1" ht="12">
      <c r="B30" s="297">
        <v>2.6</v>
      </c>
      <c r="C30" s="298" t="s">
        <v>1119</v>
      </c>
      <c r="D30" s="298"/>
      <c r="E30" s="299"/>
    </row>
    <row r="31" spans="2:5" s="300" customFormat="1" ht="12">
      <c r="B31" s="297">
        <v>2.7</v>
      </c>
      <c r="C31" s="298" t="s">
        <v>1120</v>
      </c>
      <c r="D31" s="298"/>
      <c r="E31" s="299"/>
    </row>
    <row r="32" spans="2:5" ht="15">
      <c r="B32" s="279" t="s">
        <v>1145</v>
      </c>
      <c r="C32" s="280"/>
      <c r="D32" s="286"/>
      <c r="E32" s="287"/>
    </row>
    <row r="33" spans="2:5" s="296" customFormat="1" ht="12.75">
      <c r="B33" s="293">
        <v>3.1</v>
      </c>
      <c r="C33" s="294" t="s">
        <v>1150</v>
      </c>
      <c r="D33" s="294"/>
      <c r="E33" s="295"/>
    </row>
    <row r="34" spans="2:5" s="296" customFormat="1" ht="12.75">
      <c r="B34" s="293">
        <v>3.2</v>
      </c>
      <c r="C34" s="301" t="s">
        <v>1151</v>
      </c>
      <c r="D34" s="294"/>
      <c r="E34" s="295"/>
    </row>
    <row r="35" spans="2:5">
      <c r="B35" s="288"/>
      <c r="C35" s="289"/>
      <c r="D35" s="286"/>
      <c r="E35" s="287"/>
    </row>
    <row r="36" spans="2:5" ht="15">
      <c r="B36" s="283" t="s">
        <v>1147</v>
      </c>
      <c r="C36" s="284"/>
      <c r="D36" s="284" t="s">
        <v>1108</v>
      </c>
      <c r="E36" s="285" t="s">
        <v>1109</v>
      </c>
    </row>
    <row r="37" spans="2:5" ht="15">
      <c r="B37" s="279" t="s">
        <v>482</v>
      </c>
      <c r="C37" s="280"/>
      <c r="D37" s="286"/>
      <c r="E37" s="287"/>
    </row>
    <row r="38" spans="2:5" s="300" customFormat="1" ht="12">
      <c r="B38" s="297">
        <v>1.1000000000000001</v>
      </c>
      <c r="C38" s="298" t="s">
        <v>100</v>
      </c>
      <c r="D38" s="298" t="s">
        <v>1124</v>
      </c>
      <c r="E38" s="299" t="s">
        <v>1129</v>
      </c>
    </row>
    <row r="39" spans="2:5" s="300" customFormat="1" ht="12">
      <c r="B39" s="297">
        <v>1.2</v>
      </c>
      <c r="C39" s="298" t="s">
        <v>1123</v>
      </c>
      <c r="D39" s="298" t="s">
        <v>1121</v>
      </c>
      <c r="E39" s="303" t="s">
        <v>1122</v>
      </c>
    </row>
    <row r="40" spans="2:5" s="300" customFormat="1" ht="12">
      <c r="B40" s="297">
        <v>1.3</v>
      </c>
      <c r="C40" s="298" t="s">
        <v>1126</v>
      </c>
      <c r="D40" s="298" t="s">
        <v>1121</v>
      </c>
      <c r="E40" s="303" t="s">
        <v>1125</v>
      </c>
    </row>
    <row r="41" spans="2:5" s="300" customFormat="1" ht="12">
      <c r="B41" s="297">
        <v>1.4</v>
      </c>
      <c r="C41" s="298" t="s">
        <v>101</v>
      </c>
      <c r="D41" s="298" t="s">
        <v>1124</v>
      </c>
      <c r="E41" s="303" t="s">
        <v>1129</v>
      </c>
    </row>
    <row r="42" spans="2:5" s="300" customFormat="1" ht="12">
      <c r="B42" s="297">
        <v>1.5</v>
      </c>
      <c r="C42" s="298" t="s">
        <v>102</v>
      </c>
      <c r="D42" s="298" t="s">
        <v>1127</v>
      </c>
      <c r="E42" s="303" t="s">
        <v>1128</v>
      </c>
    </row>
    <row r="43" spans="2:5" s="300" customFormat="1" ht="12">
      <c r="B43" s="297">
        <v>1.5</v>
      </c>
      <c r="C43" s="298" t="s">
        <v>1163</v>
      </c>
      <c r="D43" s="298" t="s">
        <v>1138</v>
      </c>
      <c r="E43" s="303" t="s">
        <v>1155</v>
      </c>
    </row>
    <row r="44" spans="2:5" ht="15">
      <c r="B44" s="279" t="s">
        <v>1107</v>
      </c>
      <c r="C44" s="280"/>
      <c r="D44" s="286"/>
      <c r="E44" s="303"/>
    </row>
    <row r="45" spans="2:5" s="300" customFormat="1" ht="12">
      <c r="B45" s="297">
        <v>2.1</v>
      </c>
      <c r="C45" s="298" t="s">
        <v>1135</v>
      </c>
      <c r="D45" s="298" t="s">
        <v>1130</v>
      </c>
      <c r="E45" s="303" t="s">
        <v>1131</v>
      </c>
    </row>
    <row r="46" spans="2:5" s="300" customFormat="1" ht="12">
      <c r="B46" s="297">
        <v>2.2000000000000002</v>
      </c>
      <c r="C46" s="298" t="s">
        <v>1134</v>
      </c>
      <c r="D46" s="298" t="s">
        <v>1132</v>
      </c>
      <c r="E46" s="303" t="s">
        <v>1131</v>
      </c>
    </row>
    <row r="47" spans="2:5" s="300" customFormat="1" ht="12">
      <c r="B47" s="297">
        <v>2.2999999999999998</v>
      </c>
      <c r="C47" s="298" t="s">
        <v>1133</v>
      </c>
      <c r="D47" s="298" t="s">
        <v>1124</v>
      </c>
      <c r="E47" s="303" t="s">
        <v>1129</v>
      </c>
    </row>
    <row r="48" spans="2:5" s="300" customFormat="1" ht="12">
      <c r="B48" s="297">
        <v>2.4</v>
      </c>
      <c r="C48" s="298" t="s">
        <v>1136</v>
      </c>
      <c r="D48" s="298" t="s">
        <v>1127</v>
      </c>
      <c r="E48" s="303" t="s">
        <v>1128</v>
      </c>
    </row>
    <row r="49" spans="2:5" s="300" customFormat="1" ht="12">
      <c r="B49" s="297">
        <v>2.5</v>
      </c>
      <c r="C49" s="298" t="s">
        <v>1137</v>
      </c>
      <c r="D49" s="298" t="s">
        <v>1138</v>
      </c>
      <c r="E49" s="303" t="s">
        <v>1155</v>
      </c>
    </row>
    <row r="50" spans="2:5" s="300" customFormat="1" ht="12">
      <c r="B50" s="297">
        <v>2.6</v>
      </c>
      <c r="C50" s="298" t="s">
        <v>1139</v>
      </c>
      <c r="D50" s="298" t="s">
        <v>1140</v>
      </c>
      <c r="E50" s="303" t="s">
        <v>1131</v>
      </c>
    </row>
    <row r="51" spans="2:5" s="300" customFormat="1" ht="12">
      <c r="B51" s="297">
        <v>2.7</v>
      </c>
      <c r="C51" s="298" t="s">
        <v>1141</v>
      </c>
      <c r="D51" s="298" t="s">
        <v>1127</v>
      </c>
      <c r="E51" s="303" t="s">
        <v>1128</v>
      </c>
    </row>
    <row r="52" spans="2:5" s="300" customFormat="1" ht="12">
      <c r="B52" s="297">
        <v>2.8</v>
      </c>
      <c r="C52" s="298" t="s">
        <v>1142</v>
      </c>
      <c r="D52" s="298" t="s">
        <v>1143</v>
      </c>
      <c r="E52" s="303" t="s">
        <v>1131</v>
      </c>
    </row>
    <row r="53" spans="2:5" s="300" customFormat="1" ht="12">
      <c r="B53" s="297">
        <v>2.9</v>
      </c>
      <c r="C53" s="298" t="s">
        <v>1144</v>
      </c>
      <c r="D53" s="298" t="s">
        <v>1127</v>
      </c>
      <c r="E53" s="303" t="s">
        <v>1128</v>
      </c>
    </row>
    <row r="54" spans="2:5" ht="15">
      <c r="B54" s="279" t="s">
        <v>1145</v>
      </c>
      <c r="C54" s="280"/>
      <c r="D54" s="298"/>
      <c r="E54" s="287"/>
    </row>
    <row r="55" spans="2:5" s="296" customFormat="1" ht="12.75">
      <c r="B55" s="293">
        <v>3.1</v>
      </c>
      <c r="C55" s="294" t="s">
        <v>1152</v>
      </c>
      <c r="D55" s="298" t="s">
        <v>1157</v>
      </c>
      <c r="E55" s="303" t="s">
        <v>1153</v>
      </c>
    </row>
    <row r="56" spans="2:5" s="296" customFormat="1" ht="12.75">
      <c r="B56" s="293">
        <v>3.2</v>
      </c>
      <c r="C56" s="301" t="s">
        <v>1156</v>
      </c>
      <c r="D56" s="298" t="s">
        <v>1154</v>
      </c>
      <c r="E56" s="303" t="s">
        <v>1155</v>
      </c>
    </row>
    <row r="57" spans="2:5">
      <c r="B57" s="290"/>
      <c r="C57" s="291"/>
      <c r="D57" s="291"/>
      <c r="E57" s="292"/>
    </row>
  </sheetData>
  <mergeCells count="1">
    <mergeCell ref="B3:E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28"/>
  <sheetViews>
    <sheetView workbookViewId="0"/>
  </sheetViews>
  <sheetFormatPr defaultRowHeight="15"/>
  <cols>
    <col min="1" max="1" width="9" style="63" customWidth="1"/>
    <col min="2" max="2" width="11.85546875" style="63" bestFit="1" customWidth="1"/>
    <col min="3" max="3" width="19.7109375" style="63" customWidth="1"/>
    <col min="4" max="4" width="23.28515625" style="63" customWidth="1"/>
    <col min="5" max="5" width="9.7109375" style="63" customWidth="1"/>
    <col min="6" max="6" width="13.7109375" style="63" customWidth="1"/>
    <col min="7" max="7" width="9.7109375" style="63" customWidth="1"/>
    <col min="8" max="8" width="13.7109375" style="63" customWidth="1"/>
    <col min="9" max="9" width="9.7109375" style="63" customWidth="1"/>
    <col min="10" max="10" width="13.7109375" style="63" customWidth="1"/>
    <col min="11" max="11" width="9.7109375" style="63" customWidth="1"/>
    <col min="12" max="12" width="10.85546875" style="63" bestFit="1" customWidth="1"/>
    <col min="13" max="13" width="9.140625" style="63"/>
    <col min="14" max="14" width="11.85546875" style="63" bestFit="1" customWidth="1"/>
    <col min="15" max="15" width="9.140625" style="63"/>
    <col min="16" max="16" width="9.85546875" style="63" bestFit="1" customWidth="1"/>
    <col min="17" max="16384" width="9.140625" style="63"/>
  </cols>
  <sheetData>
    <row r="1" spans="1:21" ht="15.75" thickBot="1">
      <c r="R1" s="64"/>
      <c r="S1" s="64"/>
    </row>
    <row r="2" spans="1:21" s="67" customFormat="1">
      <c r="A2" s="65" t="s">
        <v>103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6"/>
      <c r="S2" s="66"/>
      <c r="T2" s="63"/>
    </row>
    <row r="3" spans="1:21" s="67" customFormat="1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3"/>
    </row>
    <row r="4" spans="1:21" s="67" customFormat="1" ht="15.75" thickBo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9" t="s">
        <v>104</v>
      </c>
      <c r="R4" s="66"/>
      <c r="S4" s="66"/>
      <c r="T4" s="63"/>
    </row>
    <row r="5" spans="1:21" s="67" customFormat="1">
      <c r="A5" s="65"/>
      <c r="B5" s="70"/>
      <c r="C5" s="70"/>
      <c r="D5" s="70"/>
      <c r="E5" s="70"/>
      <c r="F5" s="70"/>
      <c r="G5" s="70"/>
      <c r="H5" s="70"/>
      <c r="I5" s="70"/>
      <c r="J5" s="70"/>
      <c r="K5" s="70"/>
      <c r="L5" s="71"/>
      <c r="M5" s="72"/>
      <c r="N5" s="72"/>
      <c r="O5" s="72"/>
      <c r="P5" s="70"/>
      <c r="Q5" s="70"/>
      <c r="R5" s="71"/>
      <c r="S5" s="71"/>
      <c r="T5" s="63"/>
    </row>
    <row r="6" spans="1:21" s="67" customFormat="1" ht="17.25">
      <c r="A6" s="73" t="s">
        <v>105</v>
      </c>
      <c r="B6" s="310" t="s">
        <v>106</v>
      </c>
      <c r="C6" s="310"/>
      <c r="D6" s="310" t="s">
        <v>107</v>
      </c>
      <c r="E6" s="310"/>
      <c r="F6" s="310" t="s">
        <v>108</v>
      </c>
      <c r="G6" s="310"/>
      <c r="H6" s="310" t="s">
        <v>109</v>
      </c>
      <c r="I6" s="310"/>
      <c r="J6" s="310" t="s">
        <v>110</v>
      </c>
      <c r="K6" s="310"/>
      <c r="L6" s="310" t="s">
        <v>111</v>
      </c>
      <c r="M6" s="310"/>
      <c r="N6" s="310" t="s">
        <v>112</v>
      </c>
      <c r="O6" s="310"/>
      <c r="P6" s="310" t="s">
        <v>113</v>
      </c>
      <c r="Q6" s="310"/>
      <c r="R6" s="64"/>
      <c r="S6" s="74"/>
    </row>
    <row r="7" spans="1:21" s="67" customFormat="1">
      <c r="A7" s="75">
        <v>39083</v>
      </c>
      <c r="B7" s="76">
        <v>423.13015816834081</v>
      </c>
      <c r="C7" s="77">
        <f>+B7/P7</f>
        <v>0.3889438434665291</v>
      </c>
      <c r="D7" s="76">
        <v>345.3940272571885</v>
      </c>
      <c r="E7" s="77">
        <f>+D7/P7</f>
        <v>0.31748831388744397</v>
      </c>
      <c r="F7" s="76">
        <v>181.97199094134268</v>
      </c>
      <c r="G7" s="77">
        <f>+F7/P7</f>
        <v>0.16726977312693442</v>
      </c>
      <c r="H7" s="76">
        <v>16.880508944183283</v>
      </c>
      <c r="I7" s="77">
        <f>+H7/P7</f>
        <v>1.551666762975018E-2</v>
      </c>
      <c r="J7" s="76">
        <v>0</v>
      </c>
      <c r="K7" s="76">
        <v>0</v>
      </c>
      <c r="L7" s="76">
        <v>24.503963062117759</v>
      </c>
      <c r="M7" s="77">
        <f>+L7/P7</f>
        <v>2.2524193536094396E-2</v>
      </c>
      <c r="N7" s="76">
        <v>96.014597370069154</v>
      </c>
      <c r="O7" s="77">
        <f>+N7/P7</f>
        <v>8.8257208353247907E-2</v>
      </c>
      <c r="P7" s="76">
        <f t="shared" ref="P7:Q54" si="0">+B7+D7+F7+H7+L7+N7+J7</f>
        <v>1087.8952457432422</v>
      </c>
      <c r="Q7" s="78">
        <f t="shared" si="0"/>
        <v>1</v>
      </c>
      <c r="R7" s="64"/>
      <c r="S7" s="74"/>
      <c r="T7" s="79"/>
      <c r="U7" s="80"/>
    </row>
    <row r="8" spans="1:21" s="67" customFormat="1">
      <c r="A8" s="75">
        <v>39114</v>
      </c>
      <c r="B8" s="76">
        <v>432.8774958693844</v>
      </c>
      <c r="C8" s="77">
        <f t="shared" ref="C8:C56" si="1">+B8/P8</f>
        <v>0.38648105029213253</v>
      </c>
      <c r="D8" s="76">
        <v>356.56476255635886</v>
      </c>
      <c r="E8" s="77">
        <f t="shared" ref="E8:E56" si="2">+D8/P8</f>
        <v>0.31834762778134251</v>
      </c>
      <c r="F8" s="76">
        <v>185.64861469050351</v>
      </c>
      <c r="G8" s="77">
        <f t="shared" ref="G8:G56" si="3">+F8/P8</f>
        <v>0.16575052359043127</v>
      </c>
      <c r="H8" s="76">
        <v>18.753066582979294</v>
      </c>
      <c r="I8" s="77">
        <f t="shared" ref="I8:I56" si="4">+H8/P8</f>
        <v>1.6743085372530057E-2</v>
      </c>
      <c r="J8" s="76">
        <v>0</v>
      </c>
      <c r="K8" s="76">
        <v>0</v>
      </c>
      <c r="L8" s="76">
        <v>24.767911200646395</v>
      </c>
      <c r="M8" s="77">
        <f t="shared" ref="M8:M56" si="5">+L8/P8</f>
        <v>2.2113250112813503E-2</v>
      </c>
      <c r="N8" s="76">
        <v>101.43658496051937</v>
      </c>
      <c r="O8" s="77">
        <f t="shared" ref="O8:O56" si="6">+N8/P8</f>
        <v>9.0564462850750246E-2</v>
      </c>
      <c r="P8" s="76">
        <f t="shared" si="0"/>
        <v>1120.0484358603917</v>
      </c>
      <c r="Q8" s="78">
        <f t="shared" si="0"/>
        <v>1.0000000000000002</v>
      </c>
      <c r="R8" s="64"/>
      <c r="S8" s="74"/>
      <c r="T8" s="79"/>
      <c r="U8" s="80"/>
    </row>
    <row r="9" spans="1:21" s="67" customFormat="1">
      <c r="A9" s="75">
        <v>39142</v>
      </c>
      <c r="B9" s="76">
        <v>448.28076815208067</v>
      </c>
      <c r="C9" s="77">
        <f t="shared" si="1"/>
        <v>0.39231650377480176</v>
      </c>
      <c r="D9" s="76">
        <v>360.33987407366203</v>
      </c>
      <c r="E9" s="77">
        <f t="shared" si="2"/>
        <v>0.31535432615140008</v>
      </c>
      <c r="F9" s="76">
        <v>189.5967314449432</v>
      </c>
      <c r="G9" s="77">
        <f t="shared" si="3"/>
        <v>0.1659270976852967</v>
      </c>
      <c r="H9" s="76">
        <v>20.985177193470658</v>
      </c>
      <c r="I9" s="77">
        <f t="shared" si="4"/>
        <v>1.8365345855845639E-2</v>
      </c>
      <c r="J9" s="76">
        <v>0</v>
      </c>
      <c r="K9" s="76">
        <v>0</v>
      </c>
      <c r="L9" s="76">
        <v>23.555646981645129</v>
      </c>
      <c r="M9" s="77">
        <f t="shared" si="5"/>
        <v>2.0614913073534639E-2</v>
      </c>
      <c r="N9" s="76">
        <v>99.892605367421254</v>
      </c>
      <c r="O9" s="77">
        <f t="shared" si="6"/>
        <v>8.7421813459121075E-2</v>
      </c>
      <c r="P9" s="76">
        <f t="shared" si="0"/>
        <v>1142.6508032132231</v>
      </c>
      <c r="Q9" s="78">
        <f t="shared" si="0"/>
        <v>0.99999999999999978</v>
      </c>
      <c r="R9" s="64"/>
      <c r="S9" s="74"/>
      <c r="T9" s="79"/>
      <c r="U9" s="80"/>
    </row>
    <row r="10" spans="1:21" s="67" customFormat="1">
      <c r="A10" s="75">
        <v>39173</v>
      </c>
      <c r="B10" s="76">
        <v>440.51400655105459</v>
      </c>
      <c r="C10" s="77">
        <f t="shared" si="1"/>
        <v>0.38256777428553135</v>
      </c>
      <c r="D10" s="76">
        <v>366.41977986400855</v>
      </c>
      <c r="E10" s="77">
        <f t="shared" si="2"/>
        <v>0.31822007371409544</v>
      </c>
      <c r="F10" s="76">
        <v>192.98471591759238</v>
      </c>
      <c r="G10" s="77">
        <f t="shared" si="3"/>
        <v>0.16759905960257399</v>
      </c>
      <c r="H10" s="76">
        <v>22.470403263593624</v>
      </c>
      <c r="I10" s="77">
        <f t="shared" si="4"/>
        <v>1.9514594396568961E-2</v>
      </c>
      <c r="J10" s="76">
        <v>0</v>
      </c>
      <c r="K10" s="76">
        <v>0</v>
      </c>
      <c r="L10" s="76">
        <v>23.916991222418627</v>
      </c>
      <c r="M10" s="77">
        <f t="shared" si="5"/>
        <v>2.0770894826262088E-2</v>
      </c>
      <c r="N10" s="76">
        <v>105.1606828579433</v>
      </c>
      <c r="O10" s="77">
        <f t="shared" si="6"/>
        <v>9.1327603174968061E-2</v>
      </c>
      <c r="P10" s="76">
        <f t="shared" si="0"/>
        <v>1151.4665796766112</v>
      </c>
      <c r="Q10" s="78">
        <f t="shared" si="0"/>
        <v>0.99999999999999989</v>
      </c>
      <c r="R10" s="64"/>
      <c r="S10" s="74"/>
      <c r="T10" s="79"/>
      <c r="U10" s="80"/>
    </row>
    <row r="11" spans="1:21" s="67" customFormat="1">
      <c r="A11" s="75">
        <v>39203</v>
      </c>
      <c r="B11" s="76">
        <v>455.29061972565222</v>
      </c>
      <c r="C11" s="77">
        <f t="shared" si="1"/>
        <v>0.38784163477993561</v>
      </c>
      <c r="D11" s="76">
        <v>367.53507666439265</v>
      </c>
      <c r="E11" s="77">
        <f t="shared" si="2"/>
        <v>0.31308662818131772</v>
      </c>
      <c r="F11" s="76">
        <v>188.31508061959383</v>
      </c>
      <c r="G11" s="77">
        <f t="shared" si="3"/>
        <v>0.16041716116450791</v>
      </c>
      <c r="H11" s="76">
        <v>24.328866342794377</v>
      </c>
      <c r="I11" s="77">
        <f t="shared" si="4"/>
        <v>2.0724668785000865E-2</v>
      </c>
      <c r="J11" s="76">
        <v>0</v>
      </c>
      <c r="K11" s="76">
        <v>0</v>
      </c>
      <c r="L11" s="76">
        <v>23.805352912198014</v>
      </c>
      <c r="M11" s="77">
        <f t="shared" si="5"/>
        <v>2.0278711201086458E-2</v>
      </c>
      <c r="N11" s="76">
        <v>114.63357593904112</v>
      </c>
      <c r="O11" s="77">
        <f t="shared" si="6"/>
        <v>9.765119588815159E-2</v>
      </c>
      <c r="P11" s="76">
        <f t="shared" si="0"/>
        <v>1173.9085722036721</v>
      </c>
      <c r="Q11" s="78">
        <f t="shared" si="0"/>
        <v>1.0000000000000002</v>
      </c>
      <c r="R11" s="64"/>
      <c r="S11" s="74"/>
      <c r="T11" s="79"/>
      <c r="U11" s="80"/>
    </row>
    <row r="12" spans="1:21" s="67" customFormat="1">
      <c r="A12" s="75">
        <v>39234</v>
      </c>
      <c r="B12" s="76">
        <v>469.01620347686992</v>
      </c>
      <c r="C12" s="77">
        <f t="shared" si="1"/>
        <v>0.39120427971054239</v>
      </c>
      <c r="D12" s="76">
        <v>366.06029565141938</v>
      </c>
      <c r="E12" s="77">
        <f t="shared" si="2"/>
        <v>0.30532922579081856</v>
      </c>
      <c r="F12" s="76">
        <v>197.07824840094523</v>
      </c>
      <c r="G12" s="77">
        <f t="shared" si="3"/>
        <v>0.16438206961885762</v>
      </c>
      <c r="H12" s="76">
        <v>32.933644454133294</v>
      </c>
      <c r="I12" s="77">
        <f t="shared" si="4"/>
        <v>2.7469802879758486E-2</v>
      </c>
      <c r="J12" s="76">
        <v>0</v>
      </c>
      <c r="K12" s="76">
        <v>0</v>
      </c>
      <c r="L12" s="76">
        <v>26.510131577285385</v>
      </c>
      <c r="M12" s="77">
        <f t="shared" si="5"/>
        <v>2.2111980037881753E-2</v>
      </c>
      <c r="N12" s="76">
        <v>107.30503604227756</v>
      </c>
      <c r="O12" s="77">
        <f t="shared" si="6"/>
        <v>8.9502641962141055E-2</v>
      </c>
      <c r="P12" s="76">
        <f t="shared" si="0"/>
        <v>1198.903559602931</v>
      </c>
      <c r="Q12" s="78">
        <f t="shared" si="0"/>
        <v>0.99999999999999989</v>
      </c>
      <c r="R12" s="64"/>
      <c r="S12" s="74"/>
      <c r="T12" s="79"/>
      <c r="U12" s="80"/>
    </row>
    <row r="13" spans="1:21" s="67" customFormat="1">
      <c r="A13" s="75">
        <v>39264</v>
      </c>
      <c r="B13" s="76">
        <v>443.7026511578938</v>
      </c>
      <c r="C13" s="77">
        <f t="shared" si="1"/>
        <v>0.37887092560829055</v>
      </c>
      <c r="D13" s="76">
        <v>364.22282011445736</v>
      </c>
      <c r="E13" s="77">
        <f t="shared" si="2"/>
        <v>0.31100431026119951</v>
      </c>
      <c r="F13" s="76">
        <v>192.50961297846135</v>
      </c>
      <c r="G13" s="77">
        <f t="shared" si="3"/>
        <v>0.16438102199143428</v>
      </c>
      <c r="H13" s="76">
        <v>52.396490827002957</v>
      </c>
      <c r="I13" s="77">
        <f t="shared" si="4"/>
        <v>4.4740564264036047E-2</v>
      </c>
      <c r="J13" s="76">
        <v>0</v>
      </c>
      <c r="K13" s="76">
        <v>0</v>
      </c>
      <c r="L13" s="76">
        <v>27.089718617215873</v>
      </c>
      <c r="M13" s="77">
        <f t="shared" si="5"/>
        <v>2.3131497502187334E-2</v>
      </c>
      <c r="N13" s="76">
        <v>91.196945176198142</v>
      </c>
      <c r="O13" s="77">
        <f t="shared" si="6"/>
        <v>7.7871680372852373E-2</v>
      </c>
      <c r="P13" s="76">
        <f t="shared" si="0"/>
        <v>1171.1182388712293</v>
      </c>
      <c r="Q13" s="78">
        <f t="shared" si="0"/>
        <v>1</v>
      </c>
      <c r="R13" s="64"/>
      <c r="S13" s="74"/>
      <c r="T13" s="79"/>
      <c r="U13" s="80"/>
    </row>
    <row r="14" spans="1:21" s="67" customFormat="1">
      <c r="A14" s="75">
        <v>39295</v>
      </c>
      <c r="B14" s="76">
        <v>440.41496470898522</v>
      </c>
      <c r="C14" s="77">
        <f t="shared" si="1"/>
        <v>0.37038088171059935</v>
      </c>
      <c r="D14" s="76">
        <v>378.47346538928502</v>
      </c>
      <c r="E14" s="77">
        <f t="shared" si="2"/>
        <v>0.31828922050270536</v>
      </c>
      <c r="F14" s="76">
        <v>194.34449375184406</v>
      </c>
      <c r="G14" s="77">
        <f t="shared" si="3"/>
        <v>0.1634401433179537</v>
      </c>
      <c r="H14" s="76">
        <v>55.974510573043617</v>
      </c>
      <c r="I14" s="77">
        <f t="shared" si="4"/>
        <v>4.7073533464200637E-2</v>
      </c>
      <c r="J14" s="76">
        <v>0</v>
      </c>
      <c r="K14" s="76">
        <v>0</v>
      </c>
      <c r="L14" s="76">
        <v>27.728454196157326</v>
      </c>
      <c r="M14" s="77">
        <f t="shared" si="5"/>
        <v>2.3319119777028753E-2</v>
      </c>
      <c r="N14" s="76">
        <v>92.150769080008871</v>
      </c>
      <c r="O14" s="77">
        <f t="shared" si="6"/>
        <v>7.7497101227512383E-2</v>
      </c>
      <c r="P14" s="76">
        <f t="shared" si="0"/>
        <v>1189.086657699324</v>
      </c>
      <c r="Q14" s="78">
        <f t="shared" si="0"/>
        <v>1</v>
      </c>
      <c r="R14" s="64"/>
      <c r="S14" s="74"/>
      <c r="T14" s="79"/>
      <c r="U14" s="80"/>
    </row>
    <row r="15" spans="1:21" s="67" customFormat="1">
      <c r="A15" s="75">
        <v>39326</v>
      </c>
      <c r="B15" s="76">
        <v>441.03099194271743</v>
      </c>
      <c r="C15" s="77">
        <f t="shared" si="1"/>
        <v>0.36727098959090626</v>
      </c>
      <c r="D15" s="76">
        <v>381.13331569311276</v>
      </c>
      <c r="E15" s="77">
        <f t="shared" si="2"/>
        <v>0.31739086952613471</v>
      </c>
      <c r="F15" s="76">
        <v>200.38565009687534</v>
      </c>
      <c r="G15" s="77">
        <f t="shared" si="3"/>
        <v>0.16687225468376007</v>
      </c>
      <c r="H15" s="76">
        <v>59.324176788588261</v>
      </c>
      <c r="I15" s="77">
        <f t="shared" si="4"/>
        <v>4.9402535227366935E-2</v>
      </c>
      <c r="J15" s="76">
        <v>0</v>
      </c>
      <c r="K15" s="76">
        <v>0</v>
      </c>
      <c r="L15" s="76">
        <v>30.046603507001841</v>
      </c>
      <c r="M15" s="77">
        <f t="shared" si="5"/>
        <v>2.5021474693314647E-2</v>
      </c>
      <c r="N15" s="76">
        <v>88.911901745323647</v>
      </c>
      <c r="O15" s="77">
        <f t="shared" si="6"/>
        <v>7.4041876278517285E-2</v>
      </c>
      <c r="P15" s="76">
        <f t="shared" si="0"/>
        <v>1200.8326397736193</v>
      </c>
      <c r="Q15" s="78">
        <f t="shared" si="0"/>
        <v>1</v>
      </c>
      <c r="R15" s="64"/>
      <c r="S15" s="74"/>
      <c r="T15" s="79"/>
      <c r="U15" s="80"/>
    </row>
    <row r="16" spans="1:21" s="67" customFormat="1">
      <c r="A16" s="75">
        <v>39356</v>
      </c>
      <c r="B16" s="76">
        <v>434.59853731673945</v>
      </c>
      <c r="C16" s="77">
        <f t="shared" si="1"/>
        <v>0.36245827986799845</v>
      </c>
      <c r="D16" s="76">
        <v>377.70982042591129</v>
      </c>
      <c r="E16" s="77">
        <f t="shared" si="2"/>
        <v>0.31501268422596979</v>
      </c>
      <c r="F16" s="76">
        <v>207.91283573942445</v>
      </c>
      <c r="G16" s="77">
        <f t="shared" si="3"/>
        <v>0.17340078793147576</v>
      </c>
      <c r="H16" s="76">
        <v>62.083314394237824</v>
      </c>
      <c r="I16" s="77">
        <f t="shared" si="4"/>
        <v>5.1777927010001591E-2</v>
      </c>
      <c r="J16" s="76">
        <v>0</v>
      </c>
      <c r="K16" s="76">
        <v>0</v>
      </c>
      <c r="L16" s="76">
        <v>30.885195006673868</v>
      </c>
      <c r="M16" s="77">
        <f t="shared" si="5"/>
        <v>2.575847292221322E-2</v>
      </c>
      <c r="N16" s="76">
        <v>85.840810297766822</v>
      </c>
      <c r="O16" s="77">
        <f t="shared" si="6"/>
        <v>7.1591848042341116E-2</v>
      </c>
      <c r="P16" s="76">
        <f t="shared" si="0"/>
        <v>1199.0305131807538</v>
      </c>
      <c r="Q16" s="78">
        <f t="shared" si="0"/>
        <v>0.99999999999999989</v>
      </c>
      <c r="R16" s="64"/>
      <c r="S16" s="74"/>
      <c r="T16" s="79"/>
      <c r="U16" s="80"/>
    </row>
    <row r="17" spans="1:21" s="67" customFormat="1">
      <c r="A17" s="75">
        <v>39387</v>
      </c>
      <c r="B17" s="76">
        <v>456.52686180584993</v>
      </c>
      <c r="C17" s="77">
        <f t="shared" si="1"/>
        <v>0.37428629849241057</v>
      </c>
      <c r="D17" s="76">
        <v>374.31097236866719</v>
      </c>
      <c r="E17" s="77">
        <f t="shared" si="2"/>
        <v>0.30688110613860092</v>
      </c>
      <c r="F17" s="76">
        <v>211.05058353539638</v>
      </c>
      <c r="G17" s="77">
        <f t="shared" si="3"/>
        <v>0.17303109261448191</v>
      </c>
      <c r="H17" s="76">
        <v>61.045388918332698</v>
      </c>
      <c r="I17" s="77">
        <f t="shared" si="4"/>
        <v>5.0048429938804505E-2</v>
      </c>
      <c r="J17" s="76">
        <v>0</v>
      </c>
      <c r="K17" s="76">
        <v>0</v>
      </c>
      <c r="L17" s="76">
        <v>31.137226559490529</v>
      </c>
      <c r="M17" s="77">
        <f t="shared" si="5"/>
        <v>2.5528042814767726E-2</v>
      </c>
      <c r="N17" s="76">
        <v>85.655319726319931</v>
      </c>
      <c r="O17" s="77">
        <f t="shared" si="6"/>
        <v>7.0225030000934399E-2</v>
      </c>
      <c r="P17" s="76">
        <f t="shared" si="0"/>
        <v>1219.7263529140566</v>
      </c>
      <c r="Q17" s="78">
        <f t="shared" si="0"/>
        <v>1</v>
      </c>
      <c r="R17" s="64"/>
      <c r="S17" s="74"/>
      <c r="T17" s="79"/>
      <c r="U17" s="80"/>
    </row>
    <row r="18" spans="1:21" s="67" customFormat="1">
      <c r="A18" s="75">
        <v>39417</v>
      </c>
      <c r="B18" s="76">
        <v>462.96765524332517</v>
      </c>
      <c r="C18" s="77">
        <f t="shared" si="1"/>
        <v>0.37797271240379554</v>
      </c>
      <c r="D18" s="76">
        <v>364.08368845229091</v>
      </c>
      <c r="E18" s="77">
        <f t="shared" si="2"/>
        <v>0.29724257776488566</v>
      </c>
      <c r="F18" s="76">
        <v>217.1990107792796</v>
      </c>
      <c r="G18" s="77">
        <f t="shared" si="3"/>
        <v>0.17732404911206623</v>
      </c>
      <c r="H18" s="76">
        <v>62.695506789933248</v>
      </c>
      <c r="I18" s="77">
        <f t="shared" si="4"/>
        <v>5.1185413254122368E-2</v>
      </c>
      <c r="J18" s="76">
        <v>0</v>
      </c>
      <c r="K18" s="76">
        <v>0</v>
      </c>
      <c r="L18" s="76">
        <v>31.742393975061216</v>
      </c>
      <c r="M18" s="77">
        <f t="shared" si="5"/>
        <v>2.5914896241807733E-2</v>
      </c>
      <c r="N18" s="76">
        <v>86.18232417042428</v>
      </c>
      <c r="O18" s="77">
        <f t="shared" si="6"/>
        <v>7.0360351223322529E-2</v>
      </c>
      <c r="P18" s="76">
        <f t="shared" si="0"/>
        <v>1224.8705794103143</v>
      </c>
      <c r="Q18" s="78">
        <f t="shared" si="0"/>
        <v>1.0000000000000002</v>
      </c>
      <c r="R18" s="64"/>
      <c r="S18" s="74"/>
      <c r="T18" s="79"/>
      <c r="U18" s="80"/>
    </row>
    <row r="19" spans="1:21" s="67" customFormat="1">
      <c r="A19" s="75">
        <v>39448</v>
      </c>
      <c r="B19" s="76">
        <v>442.91613063310456</v>
      </c>
      <c r="C19" s="77">
        <f t="shared" si="1"/>
        <v>0.36788225328440965</v>
      </c>
      <c r="D19" s="76">
        <v>361.32689740508425</v>
      </c>
      <c r="E19" s="77">
        <f t="shared" si="2"/>
        <v>0.30011495178476111</v>
      </c>
      <c r="F19" s="76">
        <v>219.87468615452482</v>
      </c>
      <c r="G19" s="77">
        <f t="shared" si="3"/>
        <v>0.18262598579805084</v>
      </c>
      <c r="H19" s="76">
        <v>63.421094613590007</v>
      </c>
      <c r="I19" s="77">
        <f t="shared" si="4"/>
        <v>5.2677004919331291E-2</v>
      </c>
      <c r="J19" s="76">
        <v>0</v>
      </c>
      <c r="K19" s="76">
        <v>0</v>
      </c>
      <c r="L19" s="76">
        <v>30.746679445115763</v>
      </c>
      <c r="M19" s="77">
        <f t="shared" si="5"/>
        <v>2.5537922267844376E-2</v>
      </c>
      <c r="N19" s="76">
        <v>85.676177957812612</v>
      </c>
      <c r="O19" s="77">
        <f t="shared" si="6"/>
        <v>7.1161881945602801E-2</v>
      </c>
      <c r="P19" s="76">
        <f t="shared" si="0"/>
        <v>1203.9616662092319</v>
      </c>
      <c r="Q19" s="78">
        <f t="shared" si="0"/>
        <v>0.99999999999999989</v>
      </c>
      <c r="R19" s="64"/>
      <c r="S19" s="74"/>
      <c r="T19" s="79"/>
      <c r="U19" s="80"/>
    </row>
    <row r="20" spans="1:21" s="67" customFormat="1">
      <c r="A20" s="75">
        <v>39479</v>
      </c>
      <c r="B20" s="76">
        <v>466.76907899285948</v>
      </c>
      <c r="C20" s="77">
        <f t="shared" si="1"/>
        <v>0.37577089802730312</v>
      </c>
      <c r="D20" s="76">
        <v>374.05165605026406</v>
      </c>
      <c r="E20" s="77">
        <f t="shared" si="2"/>
        <v>0.30112904437861843</v>
      </c>
      <c r="F20" s="76">
        <v>215.2162529060318</v>
      </c>
      <c r="G20" s="77">
        <f t="shared" si="3"/>
        <v>0.17325913018717315</v>
      </c>
      <c r="H20" s="76">
        <v>67.885384581477794</v>
      </c>
      <c r="I20" s="77">
        <f t="shared" si="4"/>
        <v>5.4650903573458393E-2</v>
      </c>
      <c r="J20" s="76">
        <v>0</v>
      </c>
      <c r="K20" s="76">
        <v>0</v>
      </c>
      <c r="L20" s="76">
        <v>31.894832279223834</v>
      </c>
      <c r="M20" s="77">
        <f t="shared" si="5"/>
        <v>2.5676828880469824E-2</v>
      </c>
      <c r="N20" s="76">
        <v>86.346787780501884</v>
      </c>
      <c r="O20" s="77">
        <f t="shared" si="6"/>
        <v>6.9513194952976989E-2</v>
      </c>
      <c r="P20" s="76">
        <f t="shared" si="0"/>
        <v>1242.1639925903589</v>
      </c>
      <c r="Q20" s="78">
        <f t="shared" si="0"/>
        <v>1</v>
      </c>
      <c r="R20" s="64"/>
      <c r="S20" s="74"/>
      <c r="T20" s="79"/>
      <c r="U20" s="80"/>
    </row>
    <row r="21" spans="1:21" s="67" customFormat="1">
      <c r="A21" s="75">
        <v>39508</v>
      </c>
      <c r="B21" s="76">
        <v>461.69158695061861</v>
      </c>
      <c r="C21" s="77">
        <f t="shared" si="1"/>
        <v>0.36934532828646344</v>
      </c>
      <c r="D21" s="76">
        <v>382.02322309663691</v>
      </c>
      <c r="E21" s="77">
        <f t="shared" si="2"/>
        <v>0.30561200752997858</v>
      </c>
      <c r="F21" s="76">
        <v>210.50593938889659</v>
      </c>
      <c r="G21" s="77">
        <f t="shared" si="3"/>
        <v>0.16840113072746604</v>
      </c>
      <c r="H21" s="76">
        <v>74.027746699270523</v>
      </c>
      <c r="I21" s="77">
        <f t="shared" si="4"/>
        <v>5.9220924053514631E-2</v>
      </c>
      <c r="J21" s="76">
        <v>0</v>
      </c>
      <c r="K21" s="76">
        <v>0</v>
      </c>
      <c r="L21" s="76">
        <v>32.558422913948377</v>
      </c>
      <c r="M21" s="77">
        <f t="shared" si="5"/>
        <v>2.6046178313680151E-2</v>
      </c>
      <c r="N21" s="76">
        <v>89.21995713337482</v>
      </c>
      <c r="O21" s="77">
        <f t="shared" si="6"/>
        <v>7.1374431088897197E-2</v>
      </c>
      <c r="P21" s="76">
        <f t="shared" si="0"/>
        <v>1250.0268761827458</v>
      </c>
      <c r="Q21" s="78">
        <f t="shared" si="0"/>
        <v>1</v>
      </c>
      <c r="R21" s="64"/>
      <c r="S21" s="74"/>
      <c r="T21" s="79"/>
      <c r="U21" s="80"/>
    </row>
    <row r="22" spans="1:21" s="67" customFormat="1">
      <c r="A22" s="75">
        <v>39539</v>
      </c>
      <c r="B22" s="76">
        <v>449.50072591559069</v>
      </c>
      <c r="C22" s="77">
        <f t="shared" si="1"/>
        <v>0.36883205633564015</v>
      </c>
      <c r="D22" s="76">
        <v>354.64629589979637</v>
      </c>
      <c r="E22" s="77">
        <f t="shared" si="2"/>
        <v>0.29100047018189457</v>
      </c>
      <c r="F22" s="76">
        <v>217.9739590235956</v>
      </c>
      <c r="G22" s="77">
        <f t="shared" si="3"/>
        <v>0.1788557368189666</v>
      </c>
      <c r="H22" s="76">
        <v>76.099185714877095</v>
      </c>
      <c r="I22" s="77">
        <f t="shared" si="4"/>
        <v>6.2442210956421447E-2</v>
      </c>
      <c r="J22" s="76">
        <v>0</v>
      </c>
      <c r="K22" s="76">
        <v>0</v>
      </c>
      <c r="L22" s="76">
        <v>31.62831164902704</v>
      </c>
      <c r="M22" s="77">
        <f t="shared" si="5"/>
        <v>2.5952205527974458E-2</v>
      </c>
      <c r="N22" s="76">
        <v>88.8653461360189</v>
      </c>
      <c r="O22" s="77">
        <f t="shared" si="6"/>
        <v>7.2917320179102865E-2</v>
      </c>
      <c r="P22" s="76">
        <f t="shared" si="0"/>
        <v>1218.7138243389056</v>
      </c>
      <c r="Q22" s="78">
        <f t="shared" si="0"/>
        <v>1</v>
      </c>
      <c r="R22" s="64"/>
      <c r="S22" s="74"/>
      <c r="T22" s="79"/>
      <c r="U22" s="80"/>
    </row>
    <row r="23" spans="1:21" s="67" customFormat="1">
      <c r="A23" s="75">
        <v>39569</v>
      </c>
      <c r="B23" s="76">
        <v>460.45166696893392</v>
      </c>
      <c r="C23" s="77">
        <f t="shared" si="1"/>
        <v>0.37144942077970139</v>
      </c>
      <c r="D23" s="76">
        <v>370.90402276297266</v>
      </c>
      <c r="E23" s="77">
        <f t="shared" si="2"/>
        <v>0.29921074089511912</v>
      </c>
      <c r="F23" s="76">
        <v>210.29261102008391</v>
      </c>
      <c r="G23" s="77">
        <f t="shared" si="3"/>
        <v>0.1696444473137968</v>
      </c>
      <c r="H23" s="76">
        <v>78.68093715699743</v>
      </c>
      <c r="I23" s="77">
        <f t="shared" si="4"/>
        <v>6.3472435067419619E-2</v>
      </c>
      <c r="J23" s="76">
        <v>0</v>
      </c>
      <c r="K23" s="76">
        <v>0</v>
      </c>
      <c r="L23" s="76">
        <v>32.079245692501424</v>
      </c>
      <c r="M23" s="77">
        <f t="shared" si="5"/>
        <v>2.5878540759704381E-2</v>
      </c>
      <c r="N23" s="76">
        <v>87.199498563107426</v>
      </c>
      <c r="O23" s="77">
        <f t="shared" si="6"/>
        <v>7.0344415184258588E-2</v>
      </c>
      <c r="P23" s="76">
        <f t="shared" si="0"/>
        <v>1239.6079821645969</v>
      </c>
      <c r="Q23" s="78">
        <f t="shared" si="0"/>
        <v>0.99999999999999989</v>
      </c>
      <c r="R23" s="64"/>
      <c r="S23" s="74"/>
      <c r="T23" s="79"/>
      <c r="U23" s="80"/>
    </row>
    <row r="24" spans="1:21" s="67" customFormat="1">
      <c r="A24" s="75">
        <v>39600</v>
      </c>
      <c r="B24" s="76">
        <v>471.74644443795239</v>
      </c>
      <c r="C24" s="77">
        <f t="shared" si="1"/>
        <v>0.37821720133377179</v>
      </c>
      <c r="D24" s="76">
        <v>364.02392332881846</v>
      </c>
      <c r="E24" s="77">
        <f t="shared" si="2"/>
        <v>0.29185192834680485</v>
      </c>
      <c r="F24" s="76">
        <v>212.66254280149948</v>
      </c>
      <c r="G24" s="77">
        <f t="shared" si="3"/>
        <v>0.17049970956905788</v>
      </c>
      <c r="H24" s="76">
        <v>79.235066153243253</v>
      </c>
      <c r="I24" s="77">
        <f t="shared" si="4"/>
        <v>6.3525788739500613E-2</v>
      </c>
      <c r="J24" s="76">
        <v>0</v>
      </c>
      <c r="K24" s="76">
        <v>0</v>
      </c>
      <c r="L24" s="76">
        <v>32.072923378001093</v>
      </c>
      <c r="M24" s="77">
        <f t="shared" si="5"/>
        <v>2.571409167285324E-2</v>
      </c>
      <c r="N24" s="76">
        <v>87.548865607471939</v>
      </c>
      <c r="O24" s="77">
        <f t="shared" si="6"/>
        <v>7.0191280338011627E-2</v>
      </c>
      <c r="P24" s="76">
        <f t="shared" si="0"/>
        <v>1247.2897657069866</v>
      </c>
      <c r="Q24" s="78">
        <f t="shared" si="0"/>
        <v>1</v>
      </c>
      <c r="R24" s="64"/>
      <c r="S24" s="74"/>
      <c r="T24" s="79"/>
      <c r="U24" s="80"/>
    </row>
    <row r="25" spans="1:21" s="67" customFormat="1">
      <c r="A25" s="75">
        <v>39630</v>
      </c>
      <c r="B25" s="76">
        <v>439.83419122034769</v>
      </c>
      <c r="C25" s="77">
        <f t="shared" si="1"/>
        <v>0.36518801090925967</v>
      </c>
      <c r="D25" s="76">
        <v>347.9245920467834</v>
      </c>
      <c r="E25" s="77">
        <f t="shared" si="2"/>
        <v>0.28887679096400015</v>
      </c>
      <c r="F25" s="76">
        <v>210.23393141969083</v>
      </c>
      <c r="G25" s="77">
        <f t="shared" si="3"/>
        <v>0.1745542133224654</v>
      </c>
      <c r="H25" s="76">
        <v>92.127282561518612</v>
      </c>
      <c r="I25" s="77">
        <f t="shared" si="4"/>
        <v>7.6491959335333898E-2</v>
      </c>
      <c r="J25" s="76">
        <v>0</v>
      </c>
      <c r="K25" s="76">
        <v>0</v>
      </c>
      <c r="L25" s="76">
        <v>32.262162805947838</v>
      </c>
      <c r="M25" s="77">
        <f t="shared" si="5"/>
        <v>2.6786810343337721E-2</v>
      </c>
      <c r="N25" s="76">
        <v>82.02263441098161</v>
      </c>
      <c r="O25" s="77">
        <f t="shared" si="6"/>
        <v>6.8102215125603105E-2</v>
      </c>
      <c r="P25" s="76">
        <f t="shared" si="0"/>
        <v>1204.40479446527</v>
      </c>
      <c r="Q25" s="78">
        <f t="shared" si="0"/>
        <v>0.99999999999999989</v>
      </c>
      <c r="R25" s="64"/>
      <c r="S25" s="74"/>
      <c r="T25" s="79"/>
      <c r="U25" s="80"/>
    </row>
    <row r="26" spans="1:21" s="67" customFormat="1">
      <c r="A26" s="75">
        <v>39661</v>
      </c>
      <c r="B26" s="76">
        <v>455.8010227514913</v>
      </c>
      <c r="C26" s="77">
        <f t="shared" si="1"/>
        <v>0.37263154628793166</v>
      </c>
      <c r="D26" s="76">
        <v>340.89994531245907</v>
      </c>
      <c r="E26" s="77">
        <f t="shared" si="2"/>
        <v>0.27869633329127352</v>
      </c>
      <c r="F26" s="76">
        <v>221.2696995487475</v>
      </c>
      <c r="G26" s="77">
        <f t="shared" si="3"/>
        <v>0.18089487775122828</v>
      </c>
      <c r="H26" s="76">
        <v>94.750959159723266</v>
      </c>
      <c r="I26" s="77">
        <f t="shared" si="4"/>
        <v>7.7461863097227607E-2</v>
      </c>
      <c r="J26" s="76">
        <v>0</v>
      </c>
      <c r="K26" s="76">
        <v>0</v>
      </c>
      <c r="L26" s="76">
        <v>31.234719031006509</v>
      </c>
      <c r="M26" s="77">
        <f t="shared" si="5"/>
        <v>2.5535356590761317E-2</v>
      </c>
      <c r="N26" s="76">
        <v>79.238596471520523</v>
      </c>
      <c r="O26" s="77">
        <f t="shared" si="6"/>
        <v>6.4780022981577506E-2</v>
      </c>
      <c r="P26" s="76">
        <f t="shared" si="0"/>
        <v>1223.1949422749483</v>
      </c>
      <c r="Q26" s="78">
        <f t="shared" si="0"/>
        <v>0.99999999999999989</v>
      </c>
      <c r="R26" s="64"/>
      <c r="S26" s="74"/>
      <c r="T26" s="79"/>
      <c r="U26" s="80"/>
    </row>
    <row r="27" spans="1:21" s="67" customFormat="1">
      <c r="A27" s="75">
        <v>39692</v>
      </c>
      <c r="B27" s="76">
        <v>470.2368929352757</v>
      </c>
      <c r="C27" s="77">
        <f t="shared" si="1"/>
        <v>0.38394989332203211</v>
      </c>
      <c r="D27" s="76">
        <v>342.53860268392981</v>
      </c>
      <c r="E27" s="77">
        <f t="shared" si="2"/>
        <v>0.27968384007095576</v>
      </c>
      <c r="F27" s="76">
        <v>206.57498118583001</v>
      </c>
      <c r="G27" s="77">
        <f t="shared" si="3"/>
        <v>0.16866911801456042</v>
      </c>
      <c r="H27" s="76">
        <v>92.371563943077405</v>
      </c>
      <c r="I27" s="77">
        <f t="shared" si="4"/>
        <v>7.5421670768004698E-2</v>
      </c>
      <c r="J27" s="76">
        <v>0</v>
      </c>
      <c r="K27" s="76">
        <v>0</v>
      </c>
      <c r="L27" s="76">
        <v>33.603999439148488</v>
      </c>
      <c r="M27" s="77">
        <f t="shared" si="5"/>
        <v>2.7437770608165744E-2</v>
      </c>
      <c r="N27" s="76">
        <v>79.409012781933413</v>
      </c>
      <c r="O27" s="77">
        <f t="shared" si="6"/>
        <v>6.4837707216281293E-2</v>
      </c>
      <c r="P27" s="76">
        <f t="shared" si="0"/>
        <v>1224.7350529691948</v>
      </c>
      <c r="Q27" s="78">
        <f t="shared" si="0"/>
        <v>1</v>
      </c>
      <c r="R27" s="64"/>
      <c r="S27" s="74"/>
      <c r="T27" s="79"/>
      <c r="U27" s="80"/>
    </row>
    <row r="28" spans="1:21" s="67" customFormat="1">
      <c r="A28" s="75">
        <v>39722</v>
      </c>
      <c r="B28" s="76">
        <v>486.08106823238148</v>
      </c>
      <c r="C28" s="77">
        <f t="shared" si="1"/>
        <v>0.39638922321868536</v>
      </c>
      <c r="D28" s="76">
        <v>339.32249615780245</v>
      </c>
      <c r="E28" s="77">
        <f t="shared" si="2"/>
        <v>0.27671059307398133</v>
      </c>
      <c r="F28" s="76">
        <v>208.61559116260258</v>
      </c>
      <c r="G28" s="77">
        <f t="shared" si="3"/>
        <v>0.17012177090739466</v>
      </c>
      <c r="H28" s="76">
        <v>82.607551623878322</v>
      </c>
      <c r="I28" s="77">
        <f t="shared" si="4"/>
        <v>6.7364777935626674E-2</v>
      </c>
      <c r="J28" s="76">
        <v>0</v>
      </c>
      <c r="K28" s="76">
        <v>0</v>
      </c>
      <c r="L28" s="76">
        <v>31.934410401105563</v>
      </c>
      <c r="M28" s="77">
        <f t="shared" si="5"/>
        <v>2.6041862068138175E-2</v>
      </c>
      <c r="N28" s="76">
        <v>77.711040593930662</v>
      </c>
      <c r="O28" s="77">
        <f t="shared" si="6"/>
        <v>6.3371772796173731E-2</v>
      </c>
      <c r="P28" s="76">
        <f t="shared" si="0"/>
        <v>1226.2721581717012</v>
      </c>
      <c r="Q28" s="78">
        <f t="shared" si="0"/>
        <v>1</v>
      </c>
      <c r="R28" s="64"/>
      <c r="S28" s="74"/>
      <c r="T28" s="79"/>
      <c r="U28" s="80"/>
    </row>
    <row r="29" spans="1:21" s="67" customFormat="1">
      <c r="A29" s="75">
        <v>39753</v>
      </c>
      <c r="B29" s="76">
        <v>498.9427111416386</v>
      </c>
      <c r="C29" s="77">
        <f t="shared" si="1"/>
        <v>0.40095246641666366</v>
      </c>
      <c r="D29" s="76">
        <v>331.79504931311709</v>
      </c>
      <c r="E29" s="77">
        <f t="shared" si="2"/>
        <v>0.2666319006094619</v>
      </c>
      <c r="F29" s="76">
        <v>215.1755302616416</v>
      </c>
      <c r="G29" s="77">
        <f t="shared" si="3"/>
        <v>0.17291596338487661</v>
      </c>
      <c r="H29" s="76">
        <v>85.041026931784728</v>
      </c>
      <c r="I29" s="77">
        <f t="shared" si="4"/>
        <v>6.8339327809571956E-2</v>
      </c>
      <c r="J29" s="76">
        <v>0</v>
      </c>
      <c r="K29" s="76">
        <v>0</v>
      </c>
      <c r="L29" s="76">
        <v>32.335594876320322</v>
      </c>
      <c r="M29" s="77">
        <f t="shared" si="5"/>
        <v>2.5985020382490735E-2</v>
      </c>
      <c r="N29" s="76">
        <v>81.103757380361088</v>
      </c>
      <c r="O29" s="77">
        <f t="shared" si="6"/>
        <v>6.5175321396935146E-2</v>
      </c>
      <c r="P29" s="76">
        <f t="shared" si="0"/>
        <v>1244.3936699048634</v>
      </c>
      <c r="Q29" s="78">
        <f t="shared" si="0"/>
        <v>1</v>
      </c>
      <c r="R29" s="64"/>
      <c r="S29" s="74"/>
      <c r="T29" s="79"/>
      <c r="U29" s="80"/>
    </row>
    <row r="30" spans="1:21" s="67" customFormat="1">
      <c r="A30" s="75">
        <v>39783</v>
      </c>
      <c r="B30" s="76">
        <v>500.44840662897997</v>
      </c>
      <c r="C30" s="77">
        <f t="shared" si="1"/>
        <v>0.39566666473810508</v>
      </c>
      <c r="D30" s="76">
        <v>340.68907264279414</v>
      </c>
      <c r="E30" s="77">
        <f t="shared" si="2"/>
        <v>0.26935705519236314</v>
      </c>
      <c r="F30" s="76">
        <v>216.46914154235338</v>
      </c>
      <c r="G30" s="77">
        <f t="shared" si="3"/>
        <v>0.17114576071831167</v>
      </c>
      <c r="H30" s="76">
        <v>90.65920123211859</v>
      </c>
      <c r="I30" s="77">
        <f t="shared" si="4"/>
        <v>7.1677366346231189E-2</v>
      </c>
      <c r="J30" s="76">
        <v>0</v>
      </c>
      <c r="K30" s="76">
        <v>0</v>
      </c>
      <c r="L30" s="76">
        <v>32.657126932986756</v>
      </c>
      <c r="M30" s="77">
        <f t="shared" si="5"/>
        <v>2.5819517701219041E-2</v>
      </c>
      <c r="N30" s="76">
        <v>83.90032583526478</v>
      </c>
      <c r="O30" s="77">
        <f t="shared" si="6"/>
        <v>6.6333635303769872E-2</v>
      </c>
      <c r="P30" s="76">
        <f t="shared" si="0"/>
        <v>1264.8232748144976</v>
      </c>
      <c r="Q30" s="78">
        <f t="shared" si="0"/>
        <v>1</v>
      </c>
      <c r="R30" s="64"/>
      <c r="S30" s="74"/>
      <c r="T30" s="79"/>
      <c r="U30" s="80"/>
    </row>
    <row r="31" spans="1:21" s="67" customFormat="1">
      <c r="A31" s="75">
        <v>39814</v>
      </c>
      <c r="B31" s="76">
        <v>468.13077698893454</v>
      </c>
      <c r="C31" s="77">
        <f t="shared" si="1"/>
        <v>0.38336903416556445</v>
      </c>
      <c r="D31" s="76">
        <v>332.88899326626989</v>
      </c>
      <c r="E31" s="77">
        <f t="shared" si="2"/>
        <v>0.27261470107498098</v>
      </c>
      <c r="F31" s="76">
        <v>213.9159564605867</v>
      </c>
      <c r="G31" s="77">
        <f t="shared" si="3"/>
        <v>0.17518342662361749</v>
      </c>
      <c r="H31" s="76">
        <v>86.871358087070135</v>
      </c>
      <c r="I31" s="77">
        <f t="shared" si="4"/>
        <v>7.1142061756128014E-2</v>
      </c>
      <c r="J31" s="76">
        <v>0</v>
      </c>
      <c r="K31" s="76">
        <v>0</v>
      </c>
      <c r="L31" s="76">
        <v>37.345370182451518</v>
      </c>
      <c r="M31" s="77">
        <f t="shared" si="5"/>
        <v>3.0583459155346941E-2</v>
      </c>
      <c r="N31" s="76">
        <v>81.944543649074475</v>
      </c>
      <c r="O31" s="77">
        <f t="shared" si="6"/>
        <v>6.7107317224362265E-2</v>
      </c>
      <c r="P31" s="76">
        <f t="shared" si="0"/>
        <v>1221.0969986343871</v>
      </c>
      <c r="Q31" s="78">
        <f t="shared" si="0"/>
        <v>1.0000000000000002</v>
      </c>
      <c r="R31" s="64"/>
      <c r="S31" s="74"/>
      <c r="T31" s="79"/>
      <c r="U31" s="80"/>
    </row>
    <row r="32" spans="1:21" s="67" customFormat="1">
      <c r="A32" s="75">
        <v>39845</v>
      </c>
      <c r="B32" s="76">
        <v>479.39863934439325</v>
      </c>
      <c r="C32" s="77">
        <f t="shared" si="1"/>
        <v>0.38431869921166184</v>
      </c>
      <c r="D32" s="76">
        <v>341.95358414501993</v>
      </c>
      <c r="E32" s="77">
        <f t="shared" si="2"/>
        <v>0.27413335346362955</v>
      </c>
      <c r="F32" s="76">
        <v>220.06393905654267</v>
      </c>
      <c r="G32" s="77">
        <f t="shared" si="3"/>
        <v>0.17641828712168628</v>
      </c>
      <c r="H32" s="76">
        <v>85.526760369063709</v>
      </c>
      <c r="I32" s="77">
        <f t="shared" si="4"/>
        <v>6.856409383592986E-2</v>
      </c>
      <c r="J32" s="76">
        <v>0</v>
      </c>
      <c r="K32" s="76">
        <v>0</v>
      </c>
      <c r="L32" s="76">
        <v>38.469788015321079</v>
      </c>
      <c r="M32" s="77">
        <f t="shared" si="5"/>
        <v>3.0840010120211217E-2</v>
      </c>
      <c r="N32" s="76">
        <v>81.985972318133307</v>
      </c>
      <c r="O32" s="77">
        <f t="shared" si="6"/>
        <v>6.5725556246881353E-2</v>
      </c>
      <c r="P32" s="76">
        <f t="shared" si="0"/>
        <v>1247.3986832484738</v>
      </c>
      <c r="Q32" s="78">
        <f t="shared" si="0"/>
        <v>1</v>
      </c>
      <c r="R32" s="64"/>
      <c r="S32" s="74"/>
      <c r="T32" s="79"/>
      <c r="U32" s="80"/>
    </row>
    <row r="33" spans="1:21" s="67" customFormat="1">
      <c r="A33" s="75">
        <v>39873</v>
      </c>
      <c r="B33" s="76">
        <v>499.95638747524407</v>
      </c>
      <c r="C33" s="77">
        <f t="shared" si="1"/>
        <v>0.39435147460298053</v>
      </c>
      <c r="D33" s="76">
        <v>338.90451569794072</v>
      </c>
      <c r="E33" s="77">
        <f t="shared" si="2"/>
        <v>0.26731830788282429</v>
      </c>
      <c r="F33" s="76">
        <v>225.04563413955071</v>
      </c>
      <c r="G33" s="77">
        <f t="shared" si="3"/>
        <v>0.17750963863880848</v>
      </c>
      <c r="H33" s="76">
        <v>83.24710168929991</v>
      </c>
      <c r="I33" s="77">
        <f t="shared" si="4"/>
        <v>6.5662962070317063E-2</v>
      </c>
      <c r="J33" s="76">
        <v>0</v>
      </c>
      <c r="K33" s="76">
        <v>0</v>
      </c>
      <c r="L33" s="76">
        <v>40.815708733272551</v>
      </c>
      <c r="M33" s="77">
        <f t="shared" si="5"/>
        <v>3.2194277999356057E-2</v>
      </c>
      <c r="N33" s="76">
        <v>79.824535826514634</v>
      </c>
      <c r="O33" s="77">
        <f t="shared" si="6"/>
        <v>6.2963338805713753E-2</v>
      </c>
      <c r="P33" s="76">
        <f t="shared" si="0"/>
        <v>1267.7938835618224</v>
      </c>
      <c r="Q33" s="78">
        <f t="shared" si="0"/>
        <v>1.0000000000000002</v>
      </c>
      <c r="R33" s="64"/>
      <c r="S33" s="74"/>
      <c r="T33" s="79"/>
      <c r="U33" s="80"/>
    </row>
    <row r="34" spans="1:21" s="67" customFormat="1">
      <c r="A34" s="75">
        <v>39904</v>
      </c>
      <c r="B34" s="76">
        <v>485.98966348122775</v>
      </c>
      <c r="C34" s="77">
        <f t="shared" si="1"/>
        <v>0.38515980250624016</v>
      </c>
      <c r="D34" s="76">
        <v>350.80045938069043</v>
      </c>
      <c r="E34" s="77">
        <f t="shared" si="2"/>
        <v>0.27801874362166157</v>
      </c>
      <c r="F34" s="76">
        <v>224.83278839322531</v>
      </c>
      <c r="G34" s="77">
        <f t="shared" si="3"/>
        <v>0.17818599629085918</v>
      </c>
      <c r="H34" s="76">
        <v>80.728662294566334</v>
      </c>
      <c r="I34" s="77">
        <f t="shared" si="4"/>
        <v>6.3979623359148183E-2</v>
      </c>
      <c r="J34" s="76">
        <v>0</v>
      </c>
      <c r="K34" s="76">
        <v>0</v>
      </c>
      <c r="L34" s="76">
        <v>40.772234200091127</v>
      </c>
      <c r="M34" s="77">
        <f t="shared" si="5"/>
        <v>3.2313085755273183E-2</v>
      </c>
      <c r="N34" s="76">
        <v>78.663274699837487</v>
      </c>
      <c r="O34" s="77">
        <f t="shared" si="6"/>
        <v>6.2342748466817623E-2</v>
      </c>
      <c r="P34" s="76">
        <f t="shared" si="0"/>
        <v>1261.7870824496385</v>
      </c>
      <c r="Q34" s="78">
        <f t="shared" si="0"/>
        <v>0.99999999999999989</v>
      </c>
      <c r="R34" s="64"/>
      <c r="S34" s="74"/>
      <c r="T34" s="79"/>
      <c r="U34" s="80"/>
    </row>
    <row r="35" spans="1:21" s="67" customFormat="1">
      <c r="A35" s="75">
        <v>39934</v>
      </c>
      <c r="B35" s="76">
        <v>485.99949801912902</v>
      </c>
      <c r="C35" s="77">
        <f t="shared" si="1"/>
        <v>0.38139887793299165</v>
      </c>
      <c r="D35" s="76">
        <v>365.67771393434782</v>
      </c>
      <c r="E35" s="77">
        <f t="shared" si="2"/>
        <v>0.28697369101844677</v>
      </c>
      <c r="F35" s="76">
        <v>220.81930067234862</v>
      </c>
      <c r="G35" s="77">
        <f t="shared" si="3"/>
        <v>0.17329284051866808</v>
      </c>
      <c r="H35" s="76">
        <v>83.296710993460152</v>
      </c>
      <c r="I35" s="77">
        <f t="shared" si="4"/>
        <v>6.5368940169489534E-2</v>
      </c>
      <c r="J35" s="76">
        <v>0</v>
      </c>
      <c r="K35" s="76">
        <v>0</v>
      </c>
      <c r="L35" s="76">
        <v>41.050810140189931</v>
      </c>
      <c r="M35" s="77">
        <f t="shared" si="5"/>
        <v>3.2215533121996071E-2</v>
      </c>
      <c r="N35" s="76">
        <v>77.411151921785731</v>
      </c>
      <c r="O35" s="77">
        <f t="shared" si="6"/>
        <v>6.0750117238407807E-2</v>
      </c>
      <c r="P35" s="76">
        <f t="shared" si="0"/>
        <v>1274.2551856812613</v>
      </c>
      <c r="Q35" s="78">
        <f t="shared" si="0"/>
        <v>1</v>
      </c>
      <c r="R35" s="64"/>
      <c r="S35" s="74"/>
      <c r="T35" s="79"/>
      <c r="U35" s="80"/>
    </row>
    <row r="36" spans="1:21" s="67" customFormat="1">
      <c r="A36" s="75">
        <v>39965</v>
      </c>
      <c r="B36" s="76">
        <v>524.62257389533977</v>
      </c>
      <c r="C36" s="77">
        <f t="shared" si="1"/>
        <v>0.39687741825054135</v>
      </c>
      <c r="D36" s="76">
        <v>358.00900364919107</v>
      </c>
      <c r="E36" s="77">
        <f t="shared" si="2"/>
        <v>0.27083411227189236</v>
      </c>
      <c r="F36" s="76">
        <v>226.2049872237051</v>
      </c>
      <c r="G36" s="77">
        <f t="shared" si="3"/>
        <v>0.17112426302618591</v>
      </c>
      <c r="H36" s="76">
        <v>88.126852485529056</v>
      </c>
      <c r="I36" s="77">
        <f t="shared" si="4"/>
        <v>6.6668038001697905E-2</v>
      </c>
      <c r="J36" s="76">
        <v>0</v>
      </c>
      <c r="K36" s="76">
        <v>0</v>
      </c>
      <c r="L36" s="76">
        <v>45.100106366141716</v>
      </c>
      <c r="M36" s="77">
        <f t="shared" si="5"/>
        <v>3.411826838581665E-2</v>
      </c>
      <c r="N36" s="76">
        <v>79.812072648347595</v>
      </c>
      <c r="O36" s="77">
        <f t="shared" si="6"/>
        <v>6.0377900063865737E-2</v>
      </c>
      <c r="P36" s="76">
        <f t="shared" si="0"/>
        <v>1321.8755962682544</v>
      </c>
      <c r="Q36" s="78">
        <f t="shared" si="0"/>
        <v>0.99999999999999989</v>
      </c>
      <c r="R36" s="64"/>
      <c r="S36" s="74"/>
      <c r="T36" s="79"/>
      <c r="U36" s="80"/>
    </row>
    <row r="37" spans="1:21" s="67" customFormat="1">
      <c r="A37" s="75">
        <v>39995</v>
      </c>
      <c r="B37" s="76">
        <v>524.0085529893928</v>
      </c>
      <c r="C37" s="77">
        <f t="shared" si="1"/>
        <v>0.38818740656112671</v>
      </c>
      <c r="D37" s="76">
        <v>358.96148954864299</v>
      </c>
      <c r="E37" s="77">
        <f t="shared" si="2"/>
        <v>0.26591995281044079</v>
      </c>
      <c r="F37" s="76">
        <v>241.79489051371158</v>
      </c>
      <c r="G37" s="77">
        <f t="shared" si="3"/>
        <v>0.17912251800620754</v>
      </c>
      <c r="H37" s="76">
        <v>89.650623357417217</v>
      </c>
      <c r="I37" s="77">
        <f t="shared" si="4"/>
        <v>6.6413501801007094E-2</v>
      </c>
      <c r="J37" s="76">
        <v>0</v>
      </c>
      <c r="K37" s="76">
        <v>0</v>
      </c>
      <c r="L37" s="76">
        <v>42.968522032239989</v>
      </c>
      <c r="M37" s="77">
        <f t="shared" si="5"/>
        <v>3.1831234502383232E-2</v>
      </c>
      <c r="N37" s="76">
        <v>92.501425654356879</v>
      </c>
      <c r="O37" s="77">
        <f t="shared" si="6"/>
        <v>6.8525386318834633E-2</v>
      </c>
      <c r="P37" s="76">
        <f t="shared" si="0"/>
        <v>1349.8855040957615</v>
      </c>
      <c r="Q37" s="78">
        <f t="shared" si="0"/>
        <v>1</v>
      </c>
      <c r="R37" s="64"/>
      <c r="S37" s="74"/>
      <c r="T37" s="79"/>
      <c r="U37" s="80"/>
    </row>
    <row r="38" spans="1:21" s="67" customFormat="1">
      <c r="A38" s="75">
        <v>40026</v>
      </c>
      <c r="B38" s="76">
        <v>558.81867198843588</v>
      </c>
      <c r="C38" s="77">
        <f t="shared" si="1"/>
        <v>0.39887630531520007</v>
      </c>
      <c r="D38" s="76">
        <v>368.82157963552243</v>
      </c>
      <c r="E38" s="77">
        <f t="shared" si="2"/>
        <v>0.26325925810971718</v>
      </c>
      <c r="F38" s="76">
        <v>252.87602995103143</v>
      </c>
      <c r="G38" s="77">
        <f t="shared" si="3"/>
        <v>0.18049908062436862</v>
      </c>
      <c r="H38" s="76">
        <v>97.131983402865899</v>
      </c>
      <c r="I38" s="77">
        <f t="shared" si="4"/>
        <v>6.9331338786178281E-2</v>
      </c>
      <c r="J38" s="76">
        <v>0</v>
      </c>
      <c r="K38" s="76">
        <v>0</v>
      </c>
      <c r="L38" s="76">
        <v>43.066941401242175</v>
      </c>
      <c r="M38" s="77">
        <f t="shared" si="5"/>
        <v>3.0740530566432455E-2</v>
      </c>
      <c r="N38" s="76">
        <v>80.26716470169643</v>
      </c>
      <c r="O38" s="77">
        <f t="shared" si="6"/>
        <v>5.7293486598103266E-2</v>
      </c>
      <c r="P38" s="76">
        <f t="shared" si="0"/>
        <v>1400.9823710807943</v>
      </c>
      <c r="Q38" s="78">
        <f t="shared" si="0"/>
        <v>0.99999999999999989</v>
      </c>
      <c r="R38" s="64"/>
      <c r="S38" s="74"/>
      <c r="T38" s="79"/>
      <c r="U38" s="80"/>
    </row>
    <row r="39" spans="1:21" s="67" customFormat="1">
      <c r="A39" s="75">
        <v>40057</v>
      </c>
      <c r="B39" s="76">
        <v>539.81331032691799</v>
      </c>
      <c r="C39" s="77">
        <f t="shared" si="1"/>
        <v>0.38950693234940409</v>
      </c>
      <c r="D39" s="76">
        <v>378.3739700133894</v>
      </c>
      <c r="E39" s="77">
        <f t="shared" si="2"/>
        <v>0.27301898919744289</v>
      </c>
      <c r="F39" s="76">
        <v>240.25897380441984</v>
      </c>
      <c r="G39" s="77">
        <f t="shared" si="3"/>
        <v>0.17336092694583727</v>
      </c>
      <c r="H39" s="76">
        <v>107.55834845640071</v>
      </c>
      <c r="I39" s="77">
        <f t="shared" si="4"/>
        <v>7.7609650511301601E-2</v>
      </c>
      <c r="J39" s="76">
        <v>0</v>
      </c>
      <c r="K39" s="76">
        <v>0</v>
      </c>
      <c r="L39" s="76">
        <v>46.939598193889644</v>
      </c>
      <c r="M39" s="77">
        <f t="shared" si="5"/>
        <v>3.3869670399833192E-2</v>
      </c>
      <c r="N39" s="76">
        <v>72.944638386624561</v>
      </c>
      <c r="O39" s="77">
        <f t="shared" si="6"/>
        <v>5.2633830596181062E-2</v>
      </c>
      <c r="P39" s="76">
        <f t="shared" si="0"/>
        <v>1385.888839181642</v>
      </c>
      <c r="Q39" s="78">
        <f t="shared" si="0"/>
        <v>1.0000000000000002</v>
      </c>
      <c r="R39" s="64"/>
      <c r="S39" s="74"/>
      <c r="T39" s="79"/>
      <c r="U39" s="80"/>
    </row>
    <row r="40" spans="1:21" s="67" customFormat="1">
      <c r="A40" s="75">
        <v>40087</v>
      </c>
      <c r="B40" s="76">
        <v>524.37083072622067</v>
      </c>
      <c r="C40" s="77">
        <f t="shared" si="1"/>
        <v>0.38252542796653793</v>
      </c>
      <c r="D40" s="76">
        <v>371.06212074158418</v>
      </c>
      <c r="E40" s="77">
        <f t="shared" si="2"/>
        <v>0.27068762833788201</v>
      </c>
      <c r="F40" s="76">
        <v>231.44203099913136</v>
      </c>
      <c r="G40" s="77">
        <f t="shared" si="3"/>
        <v>0.16883559643234838</v>
      </c>
      <c r="H40" s="76">
        <v>114.58532861126319</v>
      </c>
      <c r="I40" s="77">
        <f t="shared" si="4"/>
        <v>8.3589321330108199E-2</v>
      </c>
      <c r="J40" s="76">
        <v>0</v>
      </c>
      <c r="K40" s="76">
        <v>0</v>
      </c>
      <c r="L40" s="76">
        <v>54.814680850159569</v>
      </c>
      <c r="M40" s="77">
        <f t="shared" si="5"/>
        <v>3.9986986350894281E-2</v>
      </c>
      <c r="N40" s="76">
        <v>74.538011310973118</v>
      </c>
      <c r="O40" s="77">
        <f t="shared" si="6"/>
        <v>5.4375039582229161E-2</v>
      </c>
      <c r="P40" s="76">
        <f t="shared" si="0"/>
        <v>1370.8130032393321</v>
      </c>
      <c r="Q40" s="78">
        <f t="shared" si="0"/>
        <v>0.99999999999999989</v>
      </c>
      <c r="R40" s="64"/>
      <c r="S40" s="74"/>
      <c r="T40" s="79"/>
      <c r="U40" s="80"/>
    </row>
    <row r="41" spans="1:21" s="67" customFormat="1">
      <c r="A41" s="75">
        <v>40118</v>
      </c>
      <c r="B41" s="76">
        <v>530.38341774263108</v>
      </c>
      <c r="C41" s="77">
        <f t="shared" si="1"/>
        <v>0.38160715284824526</v>
      </c>
      <c r="D41" s="76">
        <v>395.58175082547382</v>
      </c>
      <c r="E41" s="77">
        <f t="shared" si="2"/>
        <v>0.28461829801112853</v>
      </c>
      <c r="F41" s="76">
        <v>217.23846521806431</v>
      </c>
      <c r="G41" s="77">
        <f t="shared" si="3"/>
        <v>0.1563015536078001</v>
      </c>
      <c r="H41" s="76">
        <v>117.18515930860393</v>
      </c>
      <c r="I41" s="77">
        <f t="shared" si="4"/>
        <v>8.4313901045684966E-2</v>
      </c>
      <c r="J41" s="76">
        <v>0</v>
      </c>
      <c r="K41" s="76">
        <v>0</v>
      </c>
      <c r="L41" s="76">
        <v>52.492362499480436</v>
      </c>
      <c r="M41" s="77">
        <f t="shared" si="5"/>
        <v>3.7767887022110876E-2</v>
      </c>
      <c r="N41" s="76">
        <v>76.986444590772678</v>
      </c>
      <c r="O41" s="77">
        <f t="shared" si="6"/>
        <v>5.539120746503038E-2</v>
      </c>
      <c r="P41" s="76">
        <f t="shared" si="0"/>
        <v>1389.867600185026</v>
      </c>
      <c r="Q41" s="78">
        <f t="shared" si="0"/>
        <v>1</v>
      </c>
      <c r="R41" s="64"/>
      <c r="S41" s="74"/>
      <c r="T41" s="79"/>
      <c r="U41" s="80"/>
    </row>
    <row r="42" spans="1:21" s="67" customFormat="1">
      <c r="A42" s="75">
        <v>40148</v>
      </c>
      <c r="B42" s="76">
        <v>526.599531224732</v>
      </c>
      <c r="C42" s="77">
        <f t="shared" si="1"/>
        <v>0.37656871910870265</v>
      </c>
      <c r="D42" s="76">
        <v>401.08665413279203</v>
      </c>
      <c r="E42" s="77">
        <f t="shared" si="2"/>
        <v>0.28681508175122966</v>
      </c>
      <c r="F42" s="76">
        <v>221.13691781013733</v>
      </c>
      <c r="G42" s="77">
        <f t="shared" si="3"/>
        <v>0.15813391571720203</v>
      </c>
      <c r="H42" s="76">
        <v>123.38548609741153</v>
      </c>
      <c r="I42" s="77">
        <f t="shared" si="4"/>
        <v>8.8232350583841032E-2</v>
      </c>
      <c r="J42" s="76">
        <v>0</v>
      </c>
      <c r="K42" s="76">
        <v>0</v>
      </c>
      <c r="L42" s="76">
        <v>53.196393288435374</v>
      </c>
      <c r="M42" s="77">
        <f t="shared" si="5"/>
        <v>3.8040477619187212E-2</v>
      </c>
      <c r="N42" s="76">
        <v>73.010511094333864</v>
      </c>
      <c r="O42" s="77">
        <f t="shared" si="6"/>
        <v>5.2209455219837428E-2</v>
      </c>
      <c r="P42" s="76">
        <f t="shared" si="0"/>
        <v>1398.4154936478421</v>
      </c>
      <c r="Q42" s="78">
        <f t="shared" si="0"/>
        <v>1</v>
      </c>
      <c r="R42" s="64"/>
      <c r="S42" s="74"/>
      <c r="T42" s="79"/>
      <c r="U42" s="80"/>
    </row>
    <row r="43" spans="1:21" s="67" customFormat="1">
      <c r="A43" s="75">
        <v>40179</v>
      </c>
      <c r="B43" s="76">
        <v>478.33709298870468</v>
      </c>
      <c r="C43" s="77">
        <f t="shared" si="1"/>
        <v>0.35282672290834555</v>
      </c>
      <c r="D43" s="76">
        <v>401.31515059332406</v>
      </c>
      <c r="E43" s="77">
        <f t="shared" si="2"/>
        <v>0.29601448750840503</v>
      </c>
      <c r="F43" s="76">
        <v>218.06605976379774</v>
      </c>
      <c r="G43" s="77">
        <f t="shared" si="3"/>
        <v>0.1608479341697488</v>
      </c>
      <c r="H43" s="76">
        <v>131.2224122669968</v>
      </c>
      <c r="I43" s="77">
        <f t="shared" si="4"/>
        <v>9.6791100608594541E-2</v>
      </c>
      <c r="J43" s="76">
        <v>0</v>
      </c>
      <c r="K43" s="76">
        <v>0</v>
      </c>
      <c r="L43" s="76">
        <v>53.425962489672429</v>
      </c>
      <c r="M43" s="77">
        <f t="shared" si="5"/>
        <v>3.9407580009481802E-2</v>
      </c>
      <c r="N43" s="76">
        <v>73.36139443628214</v>
      </c>
      <c r="O43" s="77">
        <f t="shared" si="6"/>
        <v>5.4112174795424392E-2</v>
      </c>
      <c r="P43" s="76">
        <f t="shared" si="0"/>
        <v>1355.7280725387777</v>
      </c>
      <c r="Q43" s="78">
        <f t="shared" si="0"/>
        <v>1</v>
      </c>
      <c r="R43" s="64"/>
      <c r="S43" s="74"/>
      <c r="T43" s="79"/>
      <c r="U43" s="80"/>
    </row>
    <row r="44" spans="1:21" s="67" customFormat="1">
      <c r="A44" s="75">
        <v>40210</v>
      </c>
      <c r="B44" s="76">
        <v>498.93437884087729</v>
      </c>
      <c r="C44" s="77">
        <f t="shared" si="1"/>
        <v>0.35697765020874805</v>
      </c>
      <c r="D44" s="76">
        <v>412.83697602932386</v>
      </c>
      <c r="E44" s="77">
        <f t="shared" si="2"/>
        <v>0.29537666649592492</v>
      </c>
      <c r="F44" s="76">
        <v>221.66677447240176</v>
      </c>
      <c r="G44" s="77">
        <f t="shared" si="3"/>
        <v>0.15859817971322246</v>
      </c>
      <c r="H44" s="76">
        <v>137.17109606296324</v>
      </c>
      <c r="I44" s="77">
        <f t="shared" si="4"/>
        <v>9.8143198035130552E-2</v>
      </c>
      <c r="J44" s="76">
        <v>0</v>
      </c>
      <c r="K44" s="76">
        <v>0</v>
      </c>
      <c r="L44" s="76">
        <v>54.441492661170379</v>
      </c>
      <c r="M44" s="77">
        <f t="shared" si="5"/>
        <v>3.8951807989642505E-2</v>
      </c>
      <c r="N44" s="76">
        <v>72.612072724558004</v>
      </c>
      <c r="O44" s="77">
        <f t="shared" si="6"/>
        <v>5.1952497557331612E-2</v>
      </c>
      <c r="P44" s="76">
        <f t="shared" si="0"/>
        <v>1397.6627907912944</v>
      </c>
      <c r="Q44" s="78">
        <f t="shared" si="0"/>
        <v>1</v>
      </c>
      <c r="R44" s="64"/>
      <c r="S44" s="74"/>
      <c r="T44" s="79"/>
      <c r="U44" s="80"/>
    </row>
    <row r="45" spans="1:21" s="67" customFormat="1">
      <c r="A45" s="75">
        <v>40238</v>
      </c>
      <c r="B45" s="76">
        <v>504.41405655547914</v>
      </c>
      <c r="C45" s="77">
        <f t="shared" si="1"/>
        <v>0.36019750946607348</v>
      </c>
      <c r="D45" s="76">
        <v>415.56282049851302</v>
      </c>
      <c r="E45" s="77">
        <f t="shared" si="2"/>
        <v>0.29674964649562241</v>
      </c>
      <c r="F45" s="76">
        <v>222.10659982893415</v>
      </c>
      <c r="G45" s="77">
        <f t="shared" si="3"/>
        <v>0.15860431138790176</v>
      </c>
      <c r="H45" s="76">
        <v>142.1455212935663</v>
      </c>
      <c r="I45" s="77">
        <f t="shared" si="4"/>
        <v>0.10150482938825059</v>
      </c>
      <c r="J45" s="76">
        <v>0</v>
      </c>
      <c r="K45" s="76">
        <v>0</v>
      </c>
      <c r="L45" s="76">
        <v>55.335420282529213</v>
      </c>
      <c r="M45" s="77">
        <f t="shared" si="5"/>
        <v>3.9514522468176376E-2</v>
      </c>
      <c r="N45" s="76">
        <v>60.817436771404779</v>
      </c>
      <c r="O45" s="77">
        <f t="shared" si="6"/>
        <v>4.3429180793975321E-2</v>
      </c>
      <c r="P45" s="76">
        <f t="shared" si="0"/>
        <v>1400.3818552304267</v>
      </c>
      <c r="Q45" s="78">
        <f t="shared" si="0"/>
        <v>0.99999999999999989</v>
      </c>
      <c r="R45" s="64"/>
      <c r="S45" s="74"/>
      <c r="T45" s="79"/>
      <c r="U45" s="80"/>
    </row>
    <row r="46" spans="1:21" s="67" customFormat="1">
      <c r="A46" s="75">
        <v>40269</v>
      </c>
      <c r="B46" s="76">
        <v>576.4199761494981</v>
      </c>
      <c r="C46" s="77">
        <f t="shared" si="1"/>
        <v>0.38610419132406421</v>
      </c>
      <c r="D46" s="76">
        <v>424.04932303587668</v>
      </c>
      <c r="E46" s="77">
        <f t="shared" si="2"/>
        <v>0.28404154562093176</v>
      </c>
      <c r="F46" s="76">
        <v>228.7333929490168</v>
      </c>
      <c r="G46" s="77">
        <f t="shared" si="3"/>
        <v>0.15321280553692074</v>
      </c>
      <c r="H46" s="76">
        <v>147.1227814577417</v>
      </c>
      <c r="I46" s="77">
        <f t="shared" si="4"/>
        <v>9.8547456560311386E-2</v>
      </c>
      <c r="J46" s="76">
        <v>0</v>
      </c>
      <c r="K46" s="76">
        <v>0</v>
      </c>
      <c r="L46" s="76">
        <v>55.359227418660275</v>
      </c>
      <c r="M46" s="77">
        <f t="shared" si="5"/>
        <v>3.7081348008770602E-2</v>
      </c>
      <c r="N46" s="76">
        <v>61.22832376830906</v>
      </c>
      <c r="O46" s="77">
        <f t="shared" si="6"/>
        <v>4.1012652949001263E-2</v>
      </c>
      <c r="P46" s="76">
        <f t="shared" si="0"/>
        <v>1492.9130247791027</v>
      </c>
      <c r="Q46" s="78">
        <f t="shared" si="0"/>
        <v>0.99999999999999989</v>
      </c>
      <c r="R46" s="64"/>
      <c r="S46" s="74"/>
      <c r="T46" s="79"/>
      <c r="U46" s="80"/>
    </row>
    <row r="47" spans="1:21" s="67" customFormat="1">
      <c r="A47" s="75">
        <v>40299</v>
      </c>
      <c r="B47" s="76">
        <v>586.50839085863277</v>
      </c>
      <c r="C47" s="77">
        <f t="shared" si="1"/>
        <v>0.38597185609181273</v>
      </c>
      <c r="D47" s="76">
        <v>433.3549224385269</v>
      </c>
      <c r="E47" s="77">
        <f t="shared" si="2"/>
        <v>0.2851839911706181</v>
      </c>
      <c r="F47" s="76">
        <v>228.30485847817488</v>
      </c>
      <c r="G47" s="77">
        <f t="shared" si="3"/>
        <v>0.15024380103513188</v>
      </c>
      <c r="H47" s="76">
        <v>152.50673806107153</v>
      </c>
      <c r="I47" s="77">
        <f t="shared" si="4"/>
        <v>0.10036226194439495</v>
      </c>
      <c r="J47" s="76">
        <v>0</v>
      </c>
      <c r="K47" s="76">
        <v>0</v>
      </c>
      <c r="L47" s="76">
        <v>56.602746548370206</v>
      </c>
      <c r="M47" s="77">
        <f t="shared" si="5"/>
        <v>3.7249368441575691E-2</v>
      </c>
      <c r="N47" s="76">
        <v>62.284927264114458</v>
      </c>
      <c r="O47" s="77">
        <f t="shared" si="6"/>
        <v>4.0988721316466671E-2</v>
      </c>
      <c r="P47" s="76">
        <f t="shared" si="0"/>
        <v>1519.5625836488907</v>
      </c>
      <c r="Q47" s="78">
        <f t="shared" si="0"/>
        <v>1</v>
      </c>
      <c r="R47" s="64"/>
      <c r="S47" s="74"/>
      <c r="T47" s="79"/>
      <c r="U47" s="80"/>
    </row>
    <row r="48" spans="1:21" s="67" customFormat="1">
      <c r="A48" s="75">
        <v>40330</v>
      </c>
      <c r="B48" s="76">
        <v>581.44615204216507</v>
      </c>
      <c r="C48" s="77">
        <f t="shared" si="1"/>
        <v>0.38341291476337747</v>
      </c>
      <c r="D48" s="76">
        <v>411.88345149197232</v>
      </c>
      <c r="E48" s="77">
        <f t="shared" si="2"/>
        <v>0.27160113473050418</v>
      </c>
      <c r="F48" s="76">
        <v>243.69396790419964</v>
      </c>
      <c r="G48" s="77">
        <f t="shared" si="3"/>
        <v>0.16069487125546653</v>
      </c>
      <c r="H48" s="76">
        <v>160.9727932053498</v>
      </c>
      <c r="I48" s="77">
        <f t="shared" si="4"/>
        <v>0.10614748695763981</v>
      </c>
      <c r="J48" s="76">
        <v>0</v>
      </c>
      <c r="K48" s="76">
        <v>0</v>
      </c>
      <c r="L48" s="76">
        <v>56.792502949726476</v>
      </c>
      <c r="M48" s="77">
        <f t="shared" si="5"/>
        <v>3.7449691628681156E-2</v>
      </c>
      <c r="N48" s="76">
        <v>61.712349902099376</v>
      </c>
      <c r="O48" s="77">
        <f t="shared" si="6"/>
        <v>4.0693900664330977E-2</v>
      </c>
      <c r="P48" s="76">
        <f t="shared" si="0"/>
        <v>1516.5012174955125</v>
      </c>
      <c r="Q48" s="78">
        <f t="shared" si="0"/>
        <v>1</v>
      </c>
      <c r="R48" s="64"/>
      <c r="S48" s="74"/>
      <c r="T48" s="79"/>
      <c r="U48" s="80"/>
    </row>
    <row r="49" spans="1:21" s="67" customFormat="1">
      <c r="A49" s="75">
        <v>40360</v>
      </c>
      <c r="B49" s="76">
        <v>562.89405744119438</v>
      </c>
      <c r="C49" s="77">
        <f t="shared" si="1"/>
        <v>0.372995348108902</v>
      </c>
      <c r="D49" s="76">
        <v>452.49239275197823</v>
      </c>
      <c r="E49" s="77">
        <f t="shared" si="2"/>
        <v>0.29983894006339967</v>
      </c>
      <c r="F49" s="76">
        <v>216.54754901675065</v>
      </c>
      <c r="G49" s="77">
        <f t="shared" si="3"/>
        <v>0.14349277161461349</v>
      </c>
      <c r="H49" s="76">
        <v>159.80711826288714</v>
      </c>
      <c r="I49" s="77">
        <f t="shared" si="4"/>
        <v>0.10589437020832868</v>
      </c>
      <c r="J49" s="76">
        <v>0</v>
      </c>
      <c r="K49" s="76">
        <v>0</v>
      </c>
      <c r="L49" s="76">
        <v>56.335248838797909</v>
      </c>
      <c r="M49" s="77">
        <f t="shared" si="5"/>
        <v>3.7329912216428493E-2</v>
      </c>
      <c r="N49" s="76">
        <v>61.041804451337441</v>
      </c>
      <c r="O49" s="77">
        <f t="shared" si="6"/>
        <v>4.0448657788327673E-2</v>
      </c>
      <c r="P49" s="76">
        <f t="shared" si="0"/>
        <v>1509.1181707629457</v>
      </c>
      <c r="Q49" s="78">
        <f t="shared" si="0"/>
        <v>1</v>
      </c>
      <c r="R49" s="64"/>
      <c r="S49" s="74"/>
      <c r="T49" s="79"/>
      <c r="U49" s="80"/>
    </row>
    <row r="50" spans="1:21" s="67" customFormat="1">
      <c r="A50" s="75">
        <v>40391</v>
      </c>
      <c r="B50" s="76">
        <v>551.2002836071639</v>
      </c>
      <c r="C50" s="77">
        <f t="shared" si="1"/>
        <v>0.36153631547370546</v>
      </c>
      <c r="D50" s="76">
        <v>443.86675613812645</v>
      </c>
      <c r="E50" s="77">
        <f t="shared" si="2"/>
        <v>0.29113546626875919</v>
      </c>
      <c r="F50" s="76">
        <v>241.84137041006187</v>
      </c>
      <c r="G50" s="77">
        <f t="shared" si="3"/>
        <v>0.15862553156717754</v>
      </c>
      <c r="H50" s="76">
        <v>170.1632978760363</v>
      </c>
      <c r="I50" s="77">
        <f t="shared" si="4"/>
        <v>0.11161135720097297</v>
      </c>
      <c r="J50" s="76">
        <v>0</v>
      </c>
      <c r="K50" s="76">
        <v>0</v>
      </c>
      <c r="L50" s="76">
        <v>57.691359053534264</v>
      </c>
      <c r="M50" s="77">
        <f t="shared" si="5"/>
        <v>3.7840186239364075E-2</v>
      </c>
      <c r="N50" s="76">
        <v>59.842511983807618</v>
      </c>
      <c r="O50" s="77">
        <f t="shared" si="6"/>
        <v>3.9251143250020784E-2</v>
      </c>
      <c r="P50" s="76">
        <f t="shared" si="0"/>
        <v>1524.6055790687303</v>
      </c>
      <c r="Q50" s="78">
        <f t="shared" si="0"/>
        <v>0.99999999999999989</v>
      </c>
      <c r="R50" s="64"/>
      <c r="S50" s="74"/>
      <c r="T50" s="79"/>
      <c r="U50" s="80"/>
    </row>
    <row r="51" spans="1:21" s="67" customFormat="1">
      <c r="A51" s="75">
        <v>40422</v>
      </c>
      <c r="B51" s="76">
        <v>572.24567924448115</v>
      </c>
      <c r="C51" s="77">
        <f t="shared" si="1"/>
        <v>0.37294313987598948</v>
      </c>
      <c r="D51" s="76">
        <v>448.61695066014181</v>
      </c>
      <c r="E51" s="77">
        <f t="shared" si="2"/>
        <v>0.29237200078413472</v>
      </c>
      <c r="F51" s="76">
        <v>219.18228706310046</v>
      </c>
      <c r="G51" s="77">
        <f t="shared" si="3"/>
        <v>0.14284516826834825</v>
      </c>
      <c r="H51" s="76">
        <v>176.06208957565804</v>
      </c>
      <c r="I51" s="77">
        <f t="shared" si="4"/>
        <v>0.11474293451400817</v>
      </c>
      <c r="J51" s="76">
        <v>0</v>
      </c>
      <c r="K51" s="76">
        <v>0</v>
      </c>
      <c r="L51" s="76">
        <v>58.343463310408993</v>
      </c>
      <c r="M51" s="77">
        <f t="shared" si="5"/>
        <v>3.8023518896553324E-2</v>
      </c>
      <c r="N51" s="76">
        <v>59.954156639040256</v>
      </c>
      <c r="O51" s="77">
        <f t="shared" si="6"/>
        <v>3.9073237660966077E-2</v>
      </c>
      <c r="P51" s="76">
        <f t="shared" si="0"/>
        <v>1534.4046264928306</v>
      </c>
      <c r="Q51" s="78">
        <f t="shared" si="0"/>
        <v>1</v>
      </c>
      <c r="R51" s="64"/>
      <c r="S51" s="74"/>
      <c r="T51" s="79"/>
      <c r="U51" s="80"/>
    </row>
    <row r="52" spans="1:21" s="67" customFormat="1">
      <c r="A52" s="75">
        <v>40452</v>
      </c>
      <c r="B52" s="76">
        <v>552.04196097605109</v>
      </c>
      <c r="C52" s="77">
        <f t="shared" si="1"/>
        <v>0.35553184487627504</v>
      </c>
      <c r="D52" s="76">
        <v>451.27143511476618</v>
      </c>
      <c r="E52" s="77">
        <f t="shared" si="2"/>
        <v>0.29063255550836181</v>
      </c>
      <c r="F52" s="76">
        <v>246.95927074799255</v>
      </c>
      <c r="G52" s="77">
        <f t="shared" si="3"/>
        <v>0.1590492957873946</v>
      </c>
      <c r="H52" s="76">
        <v>178.07447689952204</v>
      </c>
      <c r="I52" s="77">
        <f t="shared" si="4"/>
        <v>0.1146853894684489</v>
      </c>
      <c r="J52" s="76">
        <v>0</v>
      </c>
      <c r="K52" s="76">
        <v>0</v>
      </c>
      <c r="L52" s="76">
        <v>59.734010172871237</v>
      </c>
      <c r="M52" s="77">
        <f t="shared" si="5"/>
        <v>3.8470522786111939E-2</v>
      </c>
      <c r="N52" s="76">
        <v>64.640406567188123</v>
      </c>
      <c r="O52" s="77">
        <f t="shared" si="6"/>
        <v>4.1630391573407734E-2</v>
      </c>
      <c r="P52" s="76">
        <f t="shared" si="0"/>
        <v>1552.7215604783912</v>
      </c>
      <c r="Q52" s="78">
        <f t="shared" si="0"/>
        <v>1</v>
      </c>
      <c r="R52" s="64"/>
      <c r="S52" s="74"/>
      <c r="T52" s="79"/>
      <c r="U52" s="80"/>
    </row>
    <row r="53" spans="1:21" s="67" customFormat="1">
      <c r="A53" s="75">
        <v>40483</v>
      </c>
      <c r="B53" s="76">
        <v>561.55963918056455</v>
      </c>
      <c r="C53" s="77">
        <f t="shared" si="1"/>
        <v>0.35656338054543901</v>
      </c>
      <c r="D53" s="76">
        <v>462.22611374221003</v>
      </c>
      <c r="E53" s="77">
        <f t="shared" si="2"/>
        <v>0.2934913661758175</v>
      </c>
      <c r="F53" s="76">
        <v>249.69302965286911</v>
      </c>
      <c r="G53" s="77">
        <f t="shared" si="3"/>
        <v>0.1585430727920108</v>
      </c>
      <c r="H53" s="76">
        <v>177.28970137257895</v>
      </c>
      <c r="I53" s="77">
        <f t="shared" si="4"/>
        <v>0.1125704392672207</v>
      </c>
      <c r="J53" s="76">
        <v>0</v>
      </c>
      <c r="K53" s="76">
        <v>0</v>
      </c>
      <c r="L53" s="76">
        <v>61.689036786158226</v>
      </c>
      <c r="M53" s="77">
        <f t="shared" si="5"/>
        <v>3.9169573388788161E-2</v>
      </c>
      <c r="N53" s="76">
        <v>62.464834784967351</v>
      </c>
      <c r="O53" s="77">
        <f t="shared" si="6"/>
        <v>3.966216783072387E-2</v>
      </c>
      <c r="P53" s="76">
        <f t="shared" si="0"/>
        <v>1574.9223555193482</v>
      </c>
      <c r="Q53" s="78">
        <f t="shared" si="0"/>
        <v>0.99999999999999989</v>
      </c>
      <c r="R53" s="64"/>
      <c r="S53" s="74"/>
      <c r="T53" s="79"/>
      <c r="U53" s="80"/>
    </row>
    <row r="54" spans="1:21" s="67" customFormat="1">
      <c r="A54" s="75">
        <v>40513</v>
      </c>
      <c r="B54" s="76">
        <v>494.81143328027508</v>
      </c>
      <c r="C54" s="77">
        <f t="shared" si="1"/>
        <v>0.30849746203860412</v>
      </c>
      <c r="D54" s="76">
        <v>412.3632871116049</v>
      </c>
      <c r="E54" s="77">
        <f t="shared" si="2"/>
        <v>0.25709395328334966</v>
      </c>
      <c r="F54" s="76">
        <v>227.90701199689843</v>
      </c>
      <c r="G54" s="77">
        <f t="shared" si="3"/>
        <v>0.14209197696937617</v>
      </c>
      <c r="H54" s="76">
        <v>182.42634793546912</v>
      </c>
      <c r="I54" s="77">
        <f t="shared" si="4"/>
        <v>0.1137363883731969</v>
      </c>
      <c r="J54" s="76">
        <v>167.22885573305808</v>
      </c>
      <c r="K54" s="77">
        <f>+J54/P54</f>
        <v>0.1042612884493444</v>
      </c>
      <c r="L54" s="76">
        <v>59.442054335091676</v>
      </c>
      <c r="M54" s="77">
        <f t="shared" si="5"/>
        <v>3.7060022601275638E-2</v>
      </c>
      <c r="N54" s="76">
        <v>59.761055047446526</v>
      </c>
      <c r="O54" s="77">
        <f t="shared" si="6"/>
        <v>3.7258908284853273E-2</v>
      </c>
      <c r="P54" s="76">
        <f t="shared" si="0"/>
        <v>1603.9400454398435</v>
      </c>
      <c r="Q54" s="78">
        <f t="shared" si="0"/>
        <v>1</v>
      </c>
      <c r="R54" s="64"/>
      <c r="S54" s="74"/>
      <c r="T54" s="79"/>
      <c r="U54" s="80"/>
    </row>
    <row r="55" spans="1:21" s="67" customFormat="1">
      <c r="A55" s="75">
        <v>40544</v>
      </c>
      <c r="B55" s="76">
        <v>437.71805680484351</v>
      </c>
      <c r="C55" s="77">
        <f t="shared" si="1"/>
        <v>0.28377132748150841</v>
      </c>
      <c r="D55" s="76">
        <v>411.94661177627722</v>
      </c>
      <c r="E55" s="77">
        <f t="shared" si="2"/>
        <v>0.26706377554669397</v>
      </c>
      <c r="F55" s="76">
        <v>224.4817744275918</v>
      </c>
      <c r="G55" s="77">
        <f t="shared" si="3"/>
        <v>0.14553087343418311</v>
      </c>
      <c r="H55" s="76">
        <v>182.00304110734422</v>
      </c>
      <c r="I55" s="77">
        <f t="shared" si="4"/>
        <v>0.11799203569006414</v>
      </c>
      <c r="J55" s="76">
        <v>165.33458149660322</v>
      </c>
      <c r="K55" s="77">
        <f>+J55/P55</f>
        <v>0.1071859224002924</v>
      </c>
      <c r="L55" s="76">
        <v>60.993742355117611</v>
      </c>
      <c r="M55" s="77">
        <f t="shared" si="5"/>
        <v>3.9542063588877074E-2</v>
      </c>
      <c r="N55" s="76">
        <v>60.024955400261327</v>
      </c>
      <c r="O55" s="77">
        <f t="shared" si="6"/>
        <v>3.8914001858380759E-2</v>
      </c>
      <c r="P55" s="76">
        <f>+B55+D55+F55+H55+L55+N55+J55</f>
        <v>1542.502763368039</v>
      </c>
      <c r="Q55" s="78">
        <f t="shared" ref="Q55:Q56" si="7">+C55+E55+G55+I55+M55+O55+K55</f>
        <v>0.99999999999999978</v>
      </c>
      <c r="R55" s="64"/>
      <c r="S55" s="74"/>
      <c r="T55" s="79"/>
      <c r="U55" s="80"/>
    </row>
    <row r="56" spans="1:21" s="67" customFormat="1">
      <c r="A56" s="75">
        <v>40575</v>
      </c>
      <c r="B56" s="76">
        <v>466.17234805723297</v>
      </c>
      <c r="C56" s="77">
        <f t="shared" si="1"/>
        <v>0.29393034531685169</v>
      </c>
      <c r="D56" s="76">
        <v>421.52522658795743</v>
      </c>
      <c r="E56" s="77">
        <f t="shared" si="2"/>
        <v>0.26577950392619842</v>
      </c>
      <c r="F56" s="76">
        <v>232.65637322262063</v>
      </c>
      <c r="G56" s="77">
        <f t="shared" si="3"/>
        <v>0.14669417524759634</v>
      </c>
      <c r="H56" s="76">
        <v>180.68441194813934</v>
      </c>
      <c r="I56" s="77">
        <f t="shared" si="4"/>
        <v>0.11392488597536597</v>
      </c>
      <c r="J56" s="76">
        <v>170.37767826650136</v>
      </c>
      <c r="K56" s="77">
        <f>+J56/P56</f>
        <v>0.10742629848351254</v>
      </c>
      <c r="L56" s="76">
        <v>61.956431698375134</v>
      </c>
      <c r="M56" s="77">
        <f t="shared" si="5"/>
        <v>3.9064683779715635E-2</v>
      </c>
      <c r="N56" s="76">
        <v>52.623516971433808</v>
      </c>
      <c r="O56" s="77">
        <f t="shared" si="6"/>
        <v>3.3180107270759332E-2</v>
      </c>
      <c r="P56" s="76">
        <f>+B56+D56+F56+H56+L56+N56+J56</f>
        <v>1585.9959867522607</v>
      </c>
      <c r="Q56" s="78">
        <f t="shared" si="7"/>
        <v>1</v>
      </c>
      <c r="R56" s="64"/>
      <c r="S56" s="74"/>
    </row>
    <row r="57" spans="1:21" s="67" customFormat="1">
      <c r="A57" s="75">
        <v>40603</v>
      </c>
      <c r="B57" s="76">
        <v>490.8780996271812</v>
      </c>
      <c r="C57" s="77">
        <v>0.30460700308483668</v>
      </c>
      <c r="D57" s="76">
        <v>388.28005850332579</v>
      </c>
      <c r="E57" s="77">
        <v>0.24094133567606824</v>
      </c>
      <c r="F57" s="76">
        <v>256.88225977684601</v>
      </c>
      <c r="G57" s="77">
        <v>0.15940441294022797</v>
      </c>
      <c r="H57" s="76">
        <v>183.31494096731114</v>
      </c>
      <c r="I57" s="77">
        <v>0.11375332252780432</v>
      </c>
      <c r="J57" s="76">
        <v>171.56334901796239</v>
      </c>
      <c r="K57" s="77">
        <v>0.1064610493384204</v>
      </c>
      <c r="L57" s="76">
        <v>66.293255781183888</v>
      </c>
      <c r="M57" s="77">
        <v>4.1137280281152697E-2</v>
      </c>
      <c r="N57" s="76">
        <v>54.300886181666577</v>
      </c>
      <c r="O57" s="77">
        <v>3.3695596151489808E-2</v>
      </c>
      <c r="P57" s="76">
        <v>1611.5128498554768</v>
      </c>
      <c r="Q57" s="78">
        <v>1.0000000000000002</v>
      </c>
      <c r="R57" s="64"/>
      <c r="S57" s="74"/>
    </row>
    <row r="58" spans="1:21" s="67" customFormat="1">
      <c r="A58" s="75">
        <v>40634</v>
      </c>
      <c r="B58" s="76">
        <v>500.91081107928358</v>
      </c>
      <c r="C58" s="77">
        <v>0.3030169437640125</v>
      </c>
      <c r="D58" s="76">
        <v>407.548227296118</v>
      </c>
      <c r="E58" s="77">
        <v>0.2465389357551005</v>
      </c>
      <c r="F58" s="76">
        <v>263.45879723973968</v>
      </c>
      <c r="G58" s="77">
        <v>0.15937463872124888</v>
      </c>
      <c r="H58" s="76">
        <v>186.59970777109038</v>
      </c>
      <c r="I58" s="77">
        <v>0.1128801213817366</v>
      </c>
      <c r="J58" s="76">
        <v>172.43019938639696</v>
      </c>
      <c r="K58" s="77">
        <v>0.10430853332573682</v>
      </c>
      <c r="L58" s="76">
        <v>68.005544889072453</v>
      </c>
      <c r="M58" s="77">
        <v>4.1138725528588105E-2</v>
      </c>
      <c r="N58" s="76">
        <v>54.125265824698751</v>
      </c>
      <c r="O58" s="77">
        <v>3.2742101523576539E-2</v>
      </c>
      <c r="P58" s="76">
        <v>1653.0785534863999</v>
      </c>
      <c r="Q58" s="78">
        <v>1</v>
      </c>
      <c r="R58" s="64"/>
      <c r="S58" s="74"/>
    </row>
    <row r="59" spans="1:21" s="67" customFormat="1">
      <c r="A59" s="75">
        <v>40664</v>
      </c>
      <c r="B59" s="76">
        <v>501.86033244702469</v>
      </c>
      <c r="C59" s="77">
        <v>0.30137926393742515</v>
      </c>
      <c r="D59" s="76">
        <v>419.75903800223961</v>
      </c>
      <c r="E59" s="77">
        <v>0.25207545152525163</v>
      </c>
      <c r="F59" s="76">
        <v>261.94477159879449</v>
      </c>
      <c r="G59" s="77">
        <v>0.15730416881480641</v>
      </c>
      <c r="H59" s="76">
        <v>190.70726974952242</v>
      </c>
      <c r="I59" s="77">
        <v>0.11452432652802663</v>
      </c>
      <c r="J59" s="76">
        <v>167.81921584364935</v>
      </c>
      <c r="K59" s="77">
        <v>0.10077949675541201</v>
      </c>
      <c r="L59" s="76">
        <v>68.844936731038743</v>
      </c>
      <c r="M59" s="77">
        <v>4.1343049084297215E-2</v>
      </c>
      <c r="N59" s="76">
        <v>54.276321443554814</v>
      </c>
      <c r="O59" s="77">
        <v>3.2594243354781033E-2</v>
      </c>
      <c r="P59" s="76">
        <v>1665.211885815824</v>
      </c>
      <c r="Q59" s="78">
        <v>1</v>
      </c>
      <c r="R59" s="64"/>
      <c r="S59" s="74"/>
    </row>
    <row r="60" spans="1:21" s="67" customFormat="1">
      <c r="A60" s="75">
        <v>40695</v>
      </c>
      <c r="B60" s="76">
        <v>548.55472974862619</v>
      </c>
      <c r="C60" s="77">
        <v>0.31718243699676674</v>
      </c>
      <c r="D60" s="76">
        <v>432.60370552796212</v>
      </c>
      <c r="E60" s="77">
        <v>0.25013784428778651</v>
      </c>
      <c r="F60" s="76">
        <v>264.45179701748293</v>
      </c>
      <c r="G60" s="77">
        <v>0.15290993021720381</v>
      </c>
      <c r="H60" s="76">
        <v>192.14361874092515</v>
      </c>
      <c r="I60" s="77">
        <v>0.11110027485051849</v>
      </c>
      <c r="J60" s="76">
        <v>166.16788457495591</v>
      </c>
      <c r="K60" s="77">
        <v>9.608072216282619E-2</v>
      </c>
      <c r="L60" s="76">
        <v>70.456983523758296</v>
      </c>
      <c r="M60" s="77">
        <v>4.0739267251870173E-2</v>
      </c>
      <c r="N60" s="76">
        <v>55.082517568427363</v>
      </c>
      <c r="O60" s="77">
        <v>3.1849524233028025E-2</v>
      </c>
      <c r="P60" s="76">
        <v>1729.461236702138</v>
      </c>
      <c r="Q60" s="78">
        <v>1</v>
      </c>
      <c r="R60" s="64"/>
      <c r="S60" s="74"/>
    </row>
    <row r="61" spans="1:21" s="67" customFormat="1">
      <c r="A61" s="75">
        <v>40725</v>
      </c>
      <c r="B61" s="76">
        <v>495.76269542236935</v>
      </c>
      <c r="C61" s="77">
        <v>0.29868694104628424</v>
      </c>
      <c r="D61" s="76">
        <v>424.84727485087637</v>
      </c>
      <c r="E61" s="77">
        <v>0.25596184244751974</v>
      </c>
      <c r="F61" s="76">
        <v>266.54747049672534</v>
      </c>
      <c r="G61" s="77">
        <v>0.16058942986515662</v>
      </c>
      <c r="H61" s="76">
        <v>193.1337405462435</v>
      </c>
      <c r="I61" s="77">
        <v>0.11635915067679234</v>
      </c>
      <c r="J61" s="76">
        <v>153.91973230875416</v>
      </c>
      <c r="K61" s="77">
        <v>9.2733508258012257E-2</v>
      </c>
      <c r="L61" s="76">
        <v>69.883056068649083</v>
      </c>
      <c r="M61" s="77">
        <v>4.2103119982288495E-2</v>
      </c>
      <c r="N61" s="76">
        <v>55.713096814678245</v>
      </c>
      <c r="O61" s="77">
        <v>3.3566007723946377E-2</v>
      </c>
      <c r="P61" s="76">
        <v>1659.807066508296</v>
      </c>
      <c r="Q61" s="78">
        <v>1</v>
      </c>
      <c r="R61" s="64"/>
      <c r="S61" s="74"/>
    </row>
    <row r="62" spans="1:21" s="67" customFormat="1">
      <c r="A62" s="75">
        <v>40756</v>
      </c>
      <c r="B62" s="76">
        <v>507.86286680264101</v>
      </c>
      <c r="C62" s="77">
        <v>0.29998559511162382</v>
      </c>
      <c r="D62" s="76">
        <v>457.69581104657397</v>
      </c>
      <c r="E62" s="77">
        <v>0.27035280433341935</v>
      </c>
      <c r="F62" s="76">
        <v>247.19634571026199</v>
      </c>
      <c r="G62" s="77">
        <v>0.14601450061543667</v>
      </c>
      <c r="H62" s="76">
        <v>198.94869064361299</v>
      </c>
      <c r="I62" s="77">
        <v>0.11751546580899225</v>
      </c>
      <c r="J62" s="76">
        <v>154.32482982930401</v>
      </c>
      <c r="K62" s="77">
        <v>9.1156942046787773E-2</v>
      </c>
      <c r="L62" s="76">
        <v>70.355356175501001</v>
      </c>
      <c r="M62" s="77">
        <v>4.1557662060376005E-2</v>
      </c>
      <c r="N62" s="76">
        <v>56.5736120142058</v>
      </c>
      <c r="O62" s="77">
        <v>3.3417030023364123E-2</v>
      </c>
      <c r="P62" s="76">
        <v>1692.9575122221001</v>
      </c>
      <c r="Q62" s="78">
        <v>1</v>
      </c>
      <c r="R62" s="64"/>
      <c r="S62" s="74"/>
    </row>
    <row r="63" spans="1:21" s="67" customFormat="1">
      <c r="A63" s="75">
        <v>40787</v>
      </c>
      <c r="B63" s="76">
        <v>524.84885267242828</v>
      </c>
      <c r="C63" s="77">
        <v>0.30445111688300247</v>
      </c>
      <c r="D63" s="76">
        <v>451.43457200335513</v>
      </c>
      <c r="E63" s="77">
        <v>0.26186540933871749</v>
      </c>
      <c r="F63" s="76">
        <v>267.35504201574832</v>
      </c>
      <c r="G63" s="77">
        <v>0.1550856798705785</v>
      </c>
      <c r="H63" s="76">
        <v>194.65270415814993</v>
      </c>
      <c r="I63" s="77">
        <v>0.11291295176410054</v>
      </c>
      <c r="J63" s="76">
        <v>155.32492938445068</v>
      </c>
      <c r="K63" s="77">
        <v>9.0099936372317266E-2</v>
      </c>
      <c r="L63" s="76">
        <v>72.56102127389201</v>
      </c>
      <c r="M63" s="77">
        <v>4.2090754045708979E-2</v>
      </c>
      <c r="N63" s="76">
        <v>57.741181193169318</v>
      </c>
      <c r="O63" s="77">
        <v>3.3494151725574892E-2</v>
      </c>
      <c r="P63" s="76">
        <v>1723.9183027011934</v>
      </c>
      <c r="Q63" s="78">
        <v>1</v>
      </c>
      <c r="R63" s="64"/>
      <c r="S63" s="74"/>
    </row>
    <row r="64" spans="1:21" s="67" customFormat="1">
      <c r="A64" s="75">
        <v>40817</v>
      </c>
      <c r="B64" s="76">
        <v>515.5396257654719</v>
      </c>
      <c r="C64" s="77">
        <v>0.29754833573645767</v>
      </c>
      <c r="D64" s="76">
        <v>454.07779695755448</v>
      </c>
      <c r="E64" s="77">
        <v>0.26207508797987422</v>
      </c>
      <c r="F64" s="76">
        <v>276.84090495518177</v>
      </c>
      <c r="G64" s="77">
        <v>0.15978122032982653</v>
      </c>
      <c r="H64" s="76">
        <v>197.68254421257424</v>
      </c>
      <c r="I64" s="77">
        <v>0.11409425986851006</v>
      </c>
      <c r="J64" s="76">
        <v>157.25374877630148</v>
      </c>
      <c r="K64" s="77">
        <v>9.0760416655136789E-2</v>
      </c>
      <c r="L64" s="76">
        <v>73.454547822276126</v>
      </c>
      <c r="M64" s="77">
        <v>4.2394953490413383E-2</v>
      </c>
      <c r="N64" s="76">
        <v>57.775631745086301</v>
      </c>
      <c r="O64" s="77">
        <v>3.3345725939781377E-2</v>
      </c>
      <c r="P64" s="76">
        <v>1732.6248002344464</v>
      </c>
      <c r="Q64" s="78">
        <v>1</v>
      </c>
      <c r="R64" s="64"/>
      <c r="S64" s="74"/>
    </row>
    <row r="65" spans="1:19" s="67" customFormat="1">
      <c r="A65" s="75">
        <v>40848</v>
      </c>
      <c r="B65" s="76">
        <v>528.85902232483659</v>
      </c>
      <c r="C65" s="77">
        <v>0.30175452615780257</v>
      </c>
      <c r="D65" s="76">
        <v>460.27839080124721</v>
      </c>
      <c r="E65" s="77">
        <v>0.26262402994724054</v>
      </c>
      <c r="F65" s="76">
        <v>274.30027901907448</v>
      </c>
      <c r="G65" s="77">
        <v>0.15650929118405757</v>
      </c>
      <c r="H65" s="76">
        <v>199.6827236996576</v>
      </c>
      <c r="I65" s="77">
        <v>0.11393426816661091</v>
      </c>
      <c r="J65" s="76">
        <v>157.50943234379477</v>
      </c>
      <c r="K65" s="77">
        <v>8.9871179493828904E-2</v>
      </c>
      <c r="L65" s="76">
        <v>74.188759638653266</v>
      </c>
      <c r="M65" s="77">
        <v>4.2330362281777383E-2</v>
      </c>
      <c r="N65" s="76">
        <v>57.794779811765679</v>
      </c>
      <c r="O65" s="77">
        <v>3.2976342768682054E-2</v>
      </c>
      <c r="P65" s="76">
        <v>1752.6133876390295</v>
      </c>
      <c r="Q65" s="78">
        <v>1</v>
      </c>
      <c r="R65" s="64"/>
      <c r="S65" s="74"/>
    </row>
    <row r="66" spans="1:19" s="67" customFormat="1">
      <c r="A66" s="75">
        <v>40878</v>
      </c>
      <c r="B66" s="76">
        <v>561.15943165066369</v>
      </c>
      <c r="C66" s="77">
        <v>0.31471696498805124</v>
      </c>
      <c r="D66" s="76">
        <v>451.10855959180725</v>
      </c>
      <c r="E66" s="77">
        <v>0.25299675769014957</v>
      </c>
      <c r="F66" s="76">
        <v>274.8420119423086</v>
      </c>
      <c r="G66" s="77">
        <v>0.15414058638426309</v>
      </c>
      <c r="H66" s="76">
        <v>202.33155141327984</v>
      </c>
      <c r="I66" s="77">
        <v>0.11347429659126174</v>
      </c>
      <c r="J66" s="76">
        <v>156.9997731319535</v>
      </c>
      <c r="K66" s="77">
        <v>8.8050720200066615E-2</v>
      </c>
      <c r="L66" s="76">
        <v>72.907585832085132</v>
      </c>
      <c r="M66" s="77">
        <v>4.0889010936135686E-2</v>
      </c>
      <c r="N66" s="76">
        <v>63.711722117230607</v>
      </c>
      <c r="O66" s="77">
        <v>3.5731663210071971E-2</v>
      </c>
      <c r="P66" s="76">
        <v>1783.0606356793289</v>
      </c>
      <c r="Q66" s="78">
        <v>1</v>
      </c>
      <c r="R66" s="64"/>
      <c r="S66" s="74"/>
    </row>
    <row r="67" spans="1:19" s="67" customFormat="1">
      <c r="A67" s="75">
        <v>40909</v>
      </c>
      <c r="B67" s="76">
        <v>514.65457620200812</v>
      </c>
      <c r="C67" s="77">
        <v>0.29846805512457864</v>
      </c>
      <c r="D67" s="76">
        <v>469.30165709295198</v>
      </c>
      <c r="E67" s="77">
        <v>0.27216614664725247</v>
      </c>
      <c r="F67" s="76">
        <v>246.60998736333744</v>
      </c>
      <c r="G67" s="77">
        <v>0.143018651161748</v>
      </c>
      <c r="H67" s="76">
        <v>205.5720326678435</v>
      </c>
      <c r="I67" s="77">
        <v>0.11921915711149601</v>
      </c>
      <c r="J67" s="76">
        <v>151.36942454839658</v>
      </c>
      <c r="K67" s="77">
        <v>8.778497236669533E-2</v>
      </c>
      <c r="L67" s="76">
        <v>73.114041914206283</v>
      </c>
      <c r="M67" s="77">
        <v>4.2401655210124081E-2</v>
      </c>
      <c r="N67" s="76">
        <v>63.698747228051225</v>
      </c>
      <c r="O67" s="77">
        <v>3.6941362378105309E-2</v>
      </c>
      <c r="P67" s="76">
        <v>1724.3204670167954</v>
      </c>
      <c r="Q67" s="78">
        <v>1</v>
      </c>
      <c r="R67" s="64"/>
      <c r="S67" s="74"/>
    </row>
    <row r="68" spans="1:19" s="67" customFormat="1">
      <c r="A68" s="75">
        <v>40940</v>
      </c>
      <c r="B68" s="76">
        <v>523.10810687550702</v>
      </c>
      <c r="C68" s="77">
        <v>0.29718901198537284</v>
      </c>
      <c r="D68" s="76">
        <v>490.09842766766889</v>
      </c>
      <c r="E68" s="77">
        <v>0.27843550038654341</v>
      </c>
      <c r="F68" s="76">
        <v>249.36947112182645</v>
      </c>
      <c r="G68" s="77">
        <v>0.14167218165412174</v>
      </c>
      <c r="H68" s="76">
        <v>209.07584785294128</v>
      </c>
      <c r="I68" s="77">
        <v>0.11878050413813811</v>
      </c>
      <c r="J68" s="76">
        <v>147.61448759076114</v>
      </c>
      <c r="K68" s="77">
        <v>8.3862978121013412E-2</v>
      </c>
      <c r="L68" s="76">
        <v>73.788405279334825</v>
      </c>
      <c r="M68" s="77">
        <v>4.1920786492725161E-2</v>
      </c>
      <c r="N68" s="76">
        <v>67.131821011879978</v>
      </c>
      <c r="O68" s="77">
        <v>3.8139037222085233E-2</v>
      </c>
      <c r="P68" s="76">
        <v>1760.1865673999198</v>
      </c>
      <c r="Q68" s="78">
        <v>1</v>
      </c>
      <c r="R68" s="64"/>
      <c r="S68" s="74"/>
    </row>
    <row r="69" spans="1:19" s="67" customFormat="1">
      <c r="A69" s="75">
        <v>40969</v>
      </c>
      <c r="B69" s="76">
        <v>525.91325352124738</v>
      </c>
      <c r="C69" s="77">
        <v>0.29613879881066013</v>
      </c>
      <c r="D69" s="76">
        <v>488.74033404186207</v>
      </c>
      <c r="E69" s="77">
        <v>0.27520693666570695</v>
      </c>
      <c r="F69" s="76">
        <v>250.97583910312932</v>
      </c>
      <c r="G69" s="77">
        <v>0.14132308517586251</v>
      </c>
      <c r="H69" s="76">
        <v>215.26836261978687</v>
      </c>
      <c r="I69" s="77">
        <v>0.12121640575005162</v>
      </c>
      <c r="J69" s="76">
        <v>150.5030078560859</v>
      </c>
      <c r="K69" s="77">
        <v>8.4747398293304202E-2</v>
      </c>
      <c r="L69" s="76">
        <v>75.943865397561595</v>
      </c>
      <c r="M69" s="77">
        <v>4.2763564000890368E-2</v>
      </c>
      <c r="N69" s="76">
        <v>68.556555515500776</v>
      </c>
      <c r="O69" s="77">
        <v>3.8603811303524228E-2</v>
      </c>
      <c r="P69" s="76">
        <v>1775.901218055174</v>
      </c>
      <c r="Q69" s="78">
        <v>1</v>
      </c>
      <c r="R69" s="64"/>
      <c r="S69" s="74"/>
    </row>
    <row r="70" spans="1:19" s="67" customFormat="1">
      <c r="A70" s="75">
        <v>41000</v>
      </c>
      <c r="B70" s="76">
        <v>529.65073165798481</v>
      </c>
      <c r="C70" s="77">
        <v>0.29511803197113468</v>
      </c>
      <c r="D70" s="76">
        <v>494.93029587712186</v>
      </c>
      <c r="E70" s="77">
        <v>0.27577202513233912</v>
      </c>
      <c r="F70" s="76">
        <v>250.37675458821658</v>
      </c>
      <c r="G70" s="77">
        <v>0.13950834134428841</v>
      </c>
      <c r="H70" s="76">
        <v>220.36657412149549</v>
      </c>
      <c r="I70" s="77">
        <v>0.12278685892376318</v>
      </c>
      <c r="J70" s="76">
        <v>152.29883402098946</v>
      </c>
      <c r="K70" s="77">
        <v>8.4859945396613345E-2</v>
      </c>
      <c r="L70" s="76">
        <v>76.334018455754517</v>
      </c>
      <c r="M70" s="77">
        <v>4.2532831454025859E-2</v>
      </c>
      <c r="N70" s="76">
        <v>70.75092253145948</v>
      </c>
      <c r="O70" s="77">
        <v>3.9421965777835355E-2</v>
      </c>
      <c r="P70" s="76">
        <v>1794.708131253022</v>
      </c>
      <c r="Q70" s="78">
        <v>1</v>
      </c>
      <c r="R70" s="64"/>
      <c r="S70" s="74"/>
    </row>
    <row r="71" spans="1:19" s="67" customFormat="1">
      <c r="A71" s="75">
        <v>41030</v>
      </c>
      <c r="B71" s="76">
        <v>546.61567378972575</v>
      </c>
      <c r="C71" s="77">
        <v>0.29818866052115456</v>
      </c>
      <c r="D71" s="76">
        <v>501.05117472126216</v>
      </c>
      <c r="E71" s="77">
        <v>0.27333240850345414</v>
      </c>
      <c r="F71" s="76">
        <v>253.09280058985226</v>
      </c>
      <c r="G71" s="77">
        <v>0.13806666514372143</v>
      </c>
      <c r="H71" s="76">
        <v>224.66853594797448</v>
      </c>
      <c r="I71" s="77">
        <v>0.12256071863271659</v>
      </c>
      <c r="J71" s="76">
        <v>157.91327475752561</v>
      </c>
      <c r="K71" s="77">
        <v>8.614452555301147E-2</v>
      </c>
      <c r="L71" s="76">
        <v>77.663460328831874</v>
      </c>
      <c r="M71" s="77">
        <v>4.2366811486274455E-2</v>
      </c>
      <c r="N71" s="76">
        <v>72.115336129391139</v>
      </c>
      <c r="O71" s="77">
        <v>3.9340210159667321E-2</v>
      </c>
      <c r="P71" s="76">
        <v>1833.1202562645633</v>
      </c>
      <c r="Q71" s="78">
        <v>1</v>
      </c>
      <c r="R71" s="64"/>
      <c r="S71" s="74"/>
    </row>
    <row r="72" spans="1:19" s="67" customFormat="1">
      <c r="A72" s="75">
        <v>41061</v>
      </c>
      <c r="B72" s="76">
        <v>573.17574147711241</v>
      </c>
      <c r="C72" s="77">
        <v>0.30461304483936907</v>
      </c>
      <c r="D72" s="76">
        <v>478.118154760278</v>
      </c>
      <c r="E72" s="77">
        <v>0.25409488988348017</v>
      </c>
      <c r="F72" s="76">
        <v>306.41900165358726</v>
      </c>
      <c r="G72" s="77">
        <v>0.16284573532333629</v>
      </c>
      <c r="H72" s="76">
        <v>230.38861633204809</v>
      </c>
      <c r="I72" s="77">
        <v>0.12243954661510514</v>
      </c>
      <c r="J72" s="76">
        <v>157.99053143700962</v>
      </c>
      <c r="K72" s="77">
        <v>8.396373634514552E-2</v>
      </c>
      <c r="L72" s="76">
        <v>63.747418615956349</v>
      </c>
      <c r="M72" s="77">
        <v>3.3878431831769591E-2</v>
      </c>
      <c r="N72" s="76">
        <v>71.812524001017039</v>
      </c>
      <c r="O72" s="77">
        <v>3.8164615161794258E-2</v>
      </c>
      <c r="P72" s="76">
        <v>1881.6519882770087</v>
      </c>
      <c r="Q72" s="78">
        <v>1</v>
      </c>
      <c r="R72" s="64"/>
      <c r="S72" s="74"/>
    </row>
    <row r="73" spans="1:19" s="67" customFormat="1">
      <c r="A73" s="75">
        <v>41091</v>
      </c>
      <c r="B73" s="76">
        <v>515.37565607420686</v>
      </c>
      <c r="C73" s="77">
        <v>0.28817685160057593</v>
      </c>
      <c r="D73" s="76">
        <v>457.36406274713505</v>
      </c>
      <c r="E73" s="77">
        <v>0.25573915664099595</v>
      </c>
      <c r="F73" s="76">
        <v>293.74152965710351</v>
      </c>
      <c r="G73" s="77">
        <v>0.16424817160695104</v>
      </c>
      <c r="H73" s="76">
        <v>236.47388543520782</v>
      </c>
      <c r="I73" s="77">
        <v>0.13222646236255553</v>
      </c>
      <c r="J73" s="76">
        <v>148.31145272184088</v>
      </c>
      <c r="K73" s="77">
        <v>8.292965916794065E-2</v>
      </c>
      <c r="L73" s="76">
        <v>64.52332218068895</v>
      </c>
      <c r="M73" s="77">
        <v>3.6078785681260932E-2</v>
      </c>
      <c r="N73" s="76">
        <v>72.610697310699962</v>
      </c>
      <c r="O73" s="77">
        <v>4.0600912939719951E-2</v>
      </c>
      <c r="P73" s="76">
        <v>1788.4006061268831</v>
      </c>
      <c r="Q73" s="78">
        <v>1</v>
      </c>
      <c r="R73" s="64"/>
      <c r="S73" s="74"/>
    </row>
    <row r="74" spans="1:19" s="67" customFormat="1">
      <c r="A74" s="75">
        <v>41122</v>
      </c>
      <c r="B74" s="76">
        <v>513.15256243119688</v>
      </c>
      <c r="C74" s="77">
        <v>0.28846998531524853</v>
      </c>
      <c r="D74" s="76">
        <v>448.91703518451317</v>
      </c>
      <c r="E74" s="77">
        <v>0.25235982440369198</v>
      </c>
      <c r="F74" s="76">
        <v>296.87884958402498</v>
      </c>
      <c r="G74" s="77">
        <v>0.1668911813948005</v>
      </c>
      <c r="H74" s="76">
        <v>237.38633268990699</v>
      </c>
      <c r="I74" s="77">
        <v>0.13344731551307368</v>
      </c>
      <c r="J74" s="76">
        <v>143.70004300523684</v>
      </c>
      <c r="K74" s="77">
        <v>8.0781335474826271E-2</v>
      </c>
      <c r="L74" s="76">
        <v>65.511183733175287</v>
      </c>
      <c r="M74" s="77">
        <v>3.6827274368385239E-2</v>
      </c>
      <c r="N74" s="76">
        <v>73.330786638352905</v>
      </c>
      <c r="O74" s="77">
        <v>4.1223083529973725E-2</v>
      </c>
      <c r="P74" s="76">
        <v>1778.8767932664073</v>
      </c>
      <c r="Q74" s="78">
        <v>1</v>
      </c>
      <c r="R74" s="64"/>
      <c r="S74" s="74"/>
    </row>
    <row r="75" spans="1:19" s="67" customFormat="1">
      <c r="A75" s="75">
        <v>41153</v>
      </c>
      <c r="B75" s="76">
        <v>546.256140547163</v>
      </c>
      <c r="C75" s="77">
        <v>0.30079755219038268</v>
      </c>
      <c r="D75" s="76">
        <v>441.00386902195953</v>
      </c>
      <c r="E75" s="77">
        <v>0.24284007896995075</v>
      </c>
      <c r="F75" s="76">
        <v>294.18293274637426</v>
      </c>
      <c r="G75" s="77">
        <v>0.16199269810982986</v>
      </c>
      <c r="H75" s="76">
        <v>243.67830466516452</v>
      </c>
      <c r="I75" s="77">
        <v>0.13418217595094542</v>
      </c>
      <c r="J75" s="76">
        <v>144.73528211532741</v>
      </c>
      <c r="K75" s="77">
        <v>7.9698909255769029E-2</v>
      </c>
      <c r="L75" s="76">
        <v>68.18193403364117</v>
      </c>
      <c r="M75" s="77">
        <v>3.7544582730699196E-2</v>
      </c>
      <c r="N75" s="76">
        <v>77.987420622984814</v>
      </c>
      <c r="O75" s="77">
        <v>4.2944002792423046E-2</v>
      </c>
      <c r="P75" s="76">
        <v>1816.0258837526148</v>
      </c>
      <c r="Q75" s="78">
        <v>1</v>
      </c>
      <c r="R75" s="64"/>
      <c r="S75" s="74"/>
    </row>
    <row r="76" spans="1:19" s="67" customFormat="1">
      <c r="A76" s="75">
        <v>41183</v>
      </c>
      <c r="B76" s="76">
        <v>558.07314747506825</v>
      </c>
      <c r="C76" s="77">
        <v>0.30091842033560851</v>
      </c>
      <c r="D76" s="76">
        <v>451.57739161951918</v>
      </c>
      <c r="E76" s="77">
        <v>0.24349488227525032</v>
      </c>
      <c r="F76" s="76">
        <v>298.02842023044383</v>
      </c>
      <c r="G76" s="77">
        <v>0.16069979685748736</v>
      </c>
      <c r="H76" s="76">
        <v>255.05462332254544</v>
      </c>
      <c r="I76" s="77">
        <v>0.13752791134417167</v>
      </c>
      <c r="J76" s="76">
        <v>144.77482256742036</v>
      </c>
      <c r="K76" s="77">
        <v>7.8063979799892477E-2</v>
      </c>
      <c r="L76" s="76">
        <v>68.956730200748936</v>
      </c>
      <c r="M76" s="77">
        <v>3.7182133591986043E-2</v>
      </c>
      <c r="N76" s="76">
        <v>78.101118297337237</v>
      </c>
      <c r="O76" s="77">
        <v>4.2112875795603757E-2</v>
      </c>
      <c r="P76" s="76">
        <v>1854.5662537130834</v>
      </c>
      <c r="Q76" s="78">
        <v>1.0000000000000002</v>
      </c>
      <c r="R76" s="64"/>
      <c r="S76" s="74"/>
    </row>
    <row r="77" spans="1:19" s="67" customFormat="1">
      <c r="A77" s="75">
        <v>41214</v>
      </c>
      <c r="B77" s="76">
        <v>553.11555973579084</v>
      </c>
      <c r="C77" s="77">
        <v>0.29543191484844805</v>
      </c>
      <c r="D77" s="76">
        <v>464.78705693660629</v>
      </c>
      <c r="E77" s="77">
        <v>0.24825360236321525</v>
      </c>
      <c r="F77" s="76">
        <v>299.30809002462649</v>
      </c>
      <c r="G77" s="77">
        <v>0.15986742844089494</v>
      </c>
      <c r="H77" s="76">
        <v>259.87483079829303</v>
      </c>
      <c r="I77" s="77">
        <v>0.13880520540830521</v>
      </c>
      <c r="J77" s="76">
        <v>144.6788679043463</v>
      </c>
      <c r="K77" s="77">
        <v>7.727635614428173E-2</v>
      </c>
      <c r="L77" s="76">
        <v>69.614590306483137</v>
      </c>
      <c r="M77" s="77">
        <v>3.718277555861664E-2</v>
      </c>
      <c r="N77" s="76">
        <v>80.847842140842616</v>
      </c>
      <c r="O77" s="77">
        <v>4.3182717236238045E-2</v>
      </c>
      <c r="P77" s="76">
        <v>1872.2268378469889</v>
      </c>
      <c r="Q77" s="78">
        <v>1</v>
      </c>
      <c r="R77" s="64"/>
      <c r="S77" s="74"/>
    </row>
    <row r="78" spans="1:19" s="67" customFormat="1">
      <c r="A78" s="75">
        <v>41244</v>
      </c>
      <c r="B78" s="76">
        <v>576.79682987523347</v>
      </c>
      <c r="C78" s="77">
        <v>0.30093078643226012</v>
      </c>
      <c r="D78" s="76">
        <v>472.49469572043228</v>
      </c>
      <c r="E78" s="77">
        <v>0.24651349141252696</v>
      </c>
      <c r="F78" s="76">
        <v>306.27021814712361</v>
      </c>
      <c r="G78" s="77">
        <v>0.15978960499441403</v>
      </c>
      <c r="H78" s="76">
        <v>262.99625501287028</v>
      </c>
      <c r="I78" s="77">
        <v>0.13721238701482083</v>
      </c>
      <c r="J78" s="76">
        <v>139.98451797702435</v>
      </c>
      <c r="K78" s="77">
        <v>7.3033777061983787E-2</v>
      </c>
      <c r="L78" s="76">
        <v>75.150025274779949</v>
      </c>
      <c r="M78" s="77">
        <v>3.9207837205408332E-2</v>
      </c>
      <c r="N78" s="76">
        <v>83.016734280128688</v>
      </c>
      <c r="O78" s="77">
        <v>4.3312115878585876E-2</v>
      </c>
      <c r="P78" s="76">
        <v>1916.7092762875925</v>
      </c>
      <c r="Q78" s="78">
        <v>1.0000000000000002</v>
      </c>
      <c r="R78" s="64"/>
      <c r="S78" s="74"/>
    </row>
    <row r="79" spans="1:19" s="67" customFormat="1">
      <c r="A79" s="75">
        <v>41275</v>
      </c>
      <c r="B79" s="76">
        <v>490.77982099813892</v>
      </c>
      <c r="C79" s="77">
        <v>0.26705213631722924</v>
      </c>
      <c r="D79" s="76">
        <v>463.83821334327348</v>
      </c>
      <c r="E79" s="77">
        <v>0.2523921735962279</v>
      </c>
      <c r="F79" s="76">
        <v>315.01148528589653</v>
      </c>
      <c r="G79" s="77">
        <v>0.17140983901695725</v>
      </c>
      <c r="H79" s="76">
        <v>264.84500881491647</v>
      </c>
      <c r="I79" s="77">
        <v>0.14411233382239458</v>
      </c>
      <c r="J79" s="76">
        <v>143.64499907830651</v>
      </c>
      <c r="K79" s="77">
        <v>7.8162756971407038E-2</v>
      </c>
      <c r="L79" s="76">
        <v>75.706192373022361</v>
      </c>
      <c r="M79" s="77">
        <v>4.119464480943974E-2</v>
      </c>
      <c r="N79" s="76">
        <v>83.942094909264398</v>
      </c>
      <c r="O79" s="77">
        <v>4.5676115466344078E-2</v>
      </c>
      <c r="P79" s="76">
        <v>1837.7678148028183</v>
      </c>
      <c r="Q79" s="78">
        <v>1.0000000000000002</v>
      </c>
      <c r="R79" s="64"/>
      <c r="S79" s="74"/>
    </row>
    <row r="80" spans="1:19" s="67" customFormat="1">
      <c r="A80" s="75">
        <v>41306</v>
      </c>
      <c r="B80" s="76">
        <v>510.3205025201645</v>
      </c>
      <c r="C80" s="77">
        <v>0.27376292809056824</v>
      </c>
      <c r="D80" s="76">
        <v>468.62543994942968</v>
      </c>
      <c r="E80" s="77">
        <v>0.25139548966723585</v>
      </c>
      <c r="F80" s="76">
        <v>316.49135772136759</v>
      </c>
      <c r="G80" s="77">
        <v>0.16978271571939735</v>
      </c>
      <c r="H80" s="76">
        <v>266.60918843732122</v>
      </c>
      <c r="I80" s="77">
        <v>0.14302327992312466</v>
      </c>
      <c r="J80" s="76">
        <v>142.17573021082316</v>
      </c>
      <c r="K80" s="77">
        <v>7.6270586844375612E-2</v>
      </c>
      <c r="L80" s="76">
        <v>76.219221749123889</v>
      </c>
      <c r="M80" s="77">
        <v>4.0888024721287761E-2</v>
      </c>
      <c r="N80" s="76">
        <v>83.65500986811702</v>
      </c>
      <c r="O80" s="77">
        <v>4.4876975034010468E-2</v>
      </c>
      <c r="P80" s="76">
        <v>1864.0964504563469</v>
      </c>
      <c r="Q80" s="78">
        <v>1.0000000000000002</v>
      </c>
      <c r="R80" s="64"/>
      <c r="S80" s="74"/>
    </row>
    <row r="81" spans="1:19" s="67" customFormat="1">
      <c r="A81" s="75">
        <v>41334</v>
      </c>
      <c r="B81" s="76">
        <v>511.71092198565321</v>
      </c>
      <c r="C81" s="77">
        <v>0.27632794072146011</v>
      </c>
      <c r="D81" s="76">
        <v>442.57383262569329</v>
      </c>
      <c r="E81" s="77">
        <v>0.23899336623909459</v>
      </c>
      <c r="F81" s="76">
        <v>319.27052460167766</v>
      </c>
      <c r="G81" s="77">
        <v>0.17240860572977054</v>
      </c>
      <c r="H81" s="76">
        <v>273.31744390700038</v>
      </c>
      <c r="I81" s="77">
        <v>0.14759357909540982</v>
      </c>
      <c r="J81" s="76">
        <v>143.75295046906243</v>
      </c>
      <c r="K81" s="77">
        <v>7.7627728995129361E-2</v>
      </c>
      <c r="L81" s="76">
        <v>76.107490315549313</v>
      </c>
      <c r="M81" s="77">
        <v>4.109864606908633E-2</v>
      </c>
      <c r="N81" s="76">
        <v>85.091594205728939</v>
      </c>
      <c r="O81" s="77">
        <v>4.5950133150049199E-2</v>
      </c>
      <c r="P81" s="76">
        <v>1851.8247581103653</v>
      </c>
      <c r="Q81" s="78">
        <v>1</v>
      </c>
      <c r="R81" s="64"/>
      <c r="S81" s="74"/>
    </row>
    <row r="82" spans="1:19" s="67" customFormat="1">
      <c r="A82" s="75">
        <v>41365</v>
      </c>
      <c r="B82" s="76">
        <v>512.93278501180589</v>
      </c>
      <c r="C82" s="77">
        <v>0.27699305832943177</v>
      </c>
      <c r="D82" s="76">
        <v>450.88648470951745</v>
      </c>
      <c r="E82" s="77">
        <v>0.24348692461960922</v>
      </c>
      <c r="F82" s="76">
        <v>320.39723155906984</v>
      </c>
      <c r="G82" s="77">
        <v>0.17302034816859527</v>
      </c>
      <c r="H82" s="76">
        <v>269.44306649015471</v>
      </c>
      <c r="I82" s="77">
        <v>0.14550416977353198</v>
      </c>
      <c r="J82" s="76">
        <v>137.56117105310562</v>
      </c>
      <c r="K82" s="77">
        <v>7.4285541089951612E-2</v>
      </c>
      <c r="L82" s="76">
        <v>77.127619807127957</v>
      </c>
      <c r="M82" s="77">
        <v>4.1650321282454793E-2</v>
      </c>
      <c r="N82" s="76">
        <v>83.440953727247617</v>
      </c>
      <c r="O82" s="77">
        <v>4.505963673642531E-2</v>
      </c>
      <c r="P82" s="76">
        <v>1851.7893123580293</v>
      </c>
      <c r="Q82" s="78">
        <v>1</v>
      </c>
      <c r="R82" s="64"/>
      <c r="S82" s="74"/>
    </row>
    <row r="83" spans="1:19" s="67" customFormat="1">
      <c r="A83" s="75">
        <v>41395</v>
      </c>
      <c r="B83" s="76">
        <v>523.71346165018952</v>
      </c>
      <c r="C83" s="77">
        <v>0.28453328676893991</v>
      </c>
      <c r="D83" s="76">
        <v>450.79694576529766</v>
      </c>
      <c r="E83" s="77">
        <v>0.24491777667856571</v>
      </c>
      <c r="F83" s="76">
        <v>322.42578208177491</v>
      </c>
      <c r="G83" s="77">
        <v>0.1751737815287456</v>
      </c>
      <c r="H83" s="76">
        <v>264.6924611747171</v>
      </c>
      <c r="I83" s="77">
        <v>0.14380729440043988</v>
      </c>
      <c r="J83" s="76">
        <v>118.21426276144945</v>
      </c>
      <c r="K83" s="77">
        <v>6.4225755474181703E-2</v>
      </c>
      <c r="L83" s="76">
        <v>78.248075679878141</v>
      </c>
      <c r="M83" s="77">
        <v>4.2512144114813057E-2</v>
      </c>
      <c r="N83" s="76">
        <v>82.51426167227109</v>
      </c>
      <c r="O83" s="77">
        <v>4.4829961034313928E-2</v>
      </c>
      <c r="P83" s="76">
        <v>1840.6052507856007</v>
      </c>
      <c r="Q83" s="78">
        <v>1</v>
      </c>
      <c r="R83" s="64"/>
      <c r="S83" s="74"/>
    </row>
    <row r="84" spans="1:19" s="67" customFormat="1">
      <c r="A84" s="75">
        <v>41426</v>
      </c>
      <c r="B84" s="76">
        <v>558.99268056130086</v>
      </c>
      <c r="C84" s="77">
        <v>0.29503538566693405</v>
      </c>
      <c r="D84" s="76">
        <v>453.83268939884323</v>
      </c>
      <c r="E84" s="77">
        <v>0.23953212126248241</v>
      </c>
      <c r="F84" s="76">
        <v>326.66702623876813</v>
      </c>
      <c r="G84" s="77">
        <v>0.17241430062062554</v>
      </c>
      <c r="H84" s="76">
        <v>275.1818993229133</v>
      </c>
      <c r="I84" s="77">
        <v>0.14524053823705083</v>
      </c>
      <c r="J84" s="76">
        <v>118.7102369854953</v>
      </c>
      <c r="K84" s="77">
        <v>6.2655061093931333E-2</v>
      </c>
      <c r="L84" s="76">
        <v>80.454061068677916</v>
      </c>
      <c r="M84" s="77">
        <v>4.246351653841629E-2</v>
      </c>
      <c r="N84" s="76">
        <v>80.824581479039168</v>
      </c>
      <c r="O84" s="77">
        <v>4.2659076580559667E-2</v>
      </c>
      <c r="P84" s="76">
        <v>1894.6631750550291</v>
      </c>
      <c r="Q84" s="78">
        <v>1</v>
      </c>
      <c r="R84" s="64"/>
      <c r="S84" s="74"/>
    </row>
    <row r="85" spans="1:19" s="67" customFormat="1">
      <c r="A85" s="75">
        <v>41456</v>
      </c>
      <c r="B85" s="76">
        <v>516.83956877158573</v>
      </c>
      <c r="C85" s="77">
        <v>0.2772288414757591</v>
      </c>
      <c r="D85" s="76">
        <v>453.81269004422921</v>
      </c>
      <c r="E85" s="77">
        <v>0.24342169971038036</v>
      </c>
      <c r="F85" s="76">
        <v>327.97643200230698</v>
      </c>
      <c r="G85" s="77">
        <v>0.17592408122207107</v>
      </c>
      <c r="H85" s="76">
        <v>289.07449035768934</v>
      </c>
      <c r="I85" s="77">
        <v>0.15505737351443968</v>
      </c>
      <c r="J85" s="76">
        <v>116.94992992687018</v>
      </c>
      <c r="K85" s="77">
        <v>6.2731059197648417E-2</v>
      </c>
      <c r="L85" s="76">
        <v>79.883911563626924</v>
      </c>
      <c r="M85" s="77">
        <v>4.2849126873108351E-2</v>
      </c>
      <c r="N85" s="76">
        <v>79.769613036955093</v>
      </c>
      <c r="O85" s="77">
        <v>4.2787818006593099E-2</v>
      </c>
      <c r="P85" s="76">
        <v>1864.3066357032592</v>
      </c>
      <c r="Q85" s="78">
        <v>1</v>
      </c>
      <c r="R85" s="64"/>
      <c r="S85" s="74"/>
    </row>
    <row r="86" spans="1:19" s="67" customFormat="1">
      <c r="A86" s="75">
        <v>41487</v>
      </c>
      <c r="B86" s="76">
        <v>527.56647312332973</v>
      </c>
      <c r="C86" s="77">
        <v>0.27827655973931631</v>
      </c>
      <c r="D86" s="76">
        <v>453.74711327982891</v>
      </c>
      <c r="E86" s="77">
        <v>0.2393389119813136</v>
      </c>
      <c r="F86" s="76">
        <v>331.43476793636404</v>
      </c>
      <c r="G86" s="77">
        <v>0.1748225706104892</v>
      </c>
      <c r="H86" s="76">
        <v>307.76959157680699</v>
      </c>
      <c r="I86" s="77">
        <v>0.16233985194193148</v>
      </c>
      <c r="J86" s="76">
        <v>115.42088615665841</v>
      </c>
      <c r="K86" s="77">
        <v>6.0881289388208928E-2</v>
      </c>
      <c r="L86" s="76">
        <v>79.400639455263203</v>
      </c>
      <c r="M86" s="77">
        <v>4.1881616657522547E-2</v>
      </c>
      <c r="N86" s="76">
        <v>80.4956416323501</v>
      </c>
      <c r="O86" s="77">
        <v>4.2459199681217787E-2</v>
      </c>
      <c r="P86" s="76">
        <v>1895.8351131606053</v>
      </c>
      <c r="Q86" s="78">
        <v>1</v>
      </c>
      <c r="R86" s="64"/>
      <c r="S86" s="74"/>
    </row>
    <row r="87" spans="1:19" s="67" customFormat="1">
      <c r="A87" s="75">
        <v>41518</v>
      </c>
      <c r="B87" s="76">
        <v>521.25966382141803</v>
      </c>
      <c r="C87" s="77">
        <v>0.27470696126938049</v>
      </c>
      <c r="D87" s="76">
        <v>431.25012103847035</v>
      </c>
      <c r="E87" s="77">
        <v>0.22727139374075431</v>
      </c>
      <c r="F87" s="76">
        <v>332.14592867839508</v>
      </c>
      <c r="G87" s="77">
        <v>0.17504289147624855</v>
      </c>
      <c r="H87" s="76">
        <v>326.77028280725114</v>
      </c>
      <c r="I87" s="77">
        <v>0.17220989394235889</v>
      </c>
      <c r="J87" s="76">
        <v>121.8287122097513</v>
      </c>
      <c r="K87" s="77">
        <v>6.4204460174705574E-2</v>
      </c>
      <c r="L87" s="76">
        <v>81.777488459282765</v>
      </c>
      <c r="M87" s="77">
        <v>4.3097225651796807E-2</v>
      </c>
      <c r="N87" s="76">
        <v>82.479469281595399</v>
      </c>
      <c r="O87" s="77">
        <v>4.3467173744755241E-2</v>
      </c>
      <c r="P87" s="76">
        <v>1897.5116662961693</v>
      </c>
      <c r="Q87" s="78">
        <v>1</v>
      </c>
      <c r="R87" s="64"/>
      <c r="S87" s="74"/>
    </row>
    <row r="88" spans="1:19" s="67" customFormat="1">
      <c r="A88" s="75">
        <v>41548</v>
      </c>
      <c r="B88" s="76">
        <v>550.14211640338544</v>
      </c>
      <c r="C88" s="77">
        <v>0.28450779025340078</v>
      </c>
      <c r="D88" s="76">
        <v>422.59306569653688</v>
      </c>
      <c r="E88" s="77">
        <v>0.21854538257088083</v>
      </c>
      <c r="F88" s="76">
        <v>335.01237209042591</v>
      </c>
      <c r="G88" s="77">
        <v>0.17325274115372313</v>
      </c>
      <c r="H88" s="76">
        <v>326.95556689553877</v>
      </c>
      <c r="I88" s="77">
        <v>0.16908613806307968</v>
      </c>
      <c r="J88" s="76">
        <v>133.27803729648085</v>
      </c>
      <c r="K88" s="77">
        <v>6.8925171787299927E-2</v>
      </c>
      <c r="L88" s="76">
        <v>83.136467479997719</v>
      </c>
      <c r="M88" s="77">
        <v>4.2994295377423157E-2</v>
      </c>
      <c r="N88" s="76">
        <v>82.545125211669358</v>
      </c>
      <c r="O88" s="77">
        <v>4.2688480794192497E-2</v>
      </c>
      <c r="P88" s="76">
        <v>1933.6627510740366</v>
      </c>
      <c r="Q88" s="78">
        <v>1</v>
      </c>
      <c r="R88" s="64"/>
      <c r="S88" s="74"/>
    </row>
    <row r="89" spans="1:19" s="67" customFormat="1">
      <c r="A89" s="75">
        <v>41579</v>
      </c>
      <c r="B89" s="76">
        <v>574.86586618824754</v>
      </c>
      <c r="C89" s="77">
        <v>0.29148124739291054</v>
      </c>
      <c r="D89" s="76">
        <v>429.17377529869577</v>
      </c>
      <c r="E89" s="77">
        <v>0.21760921065267097</v>
      </c>
      <c r="F89" s="76">
        <v>340.30650693003878</v>
      </c>
      <c r="G89" s="77">
        <v>0.17254975633465386</v>
      </c>
      <c r="H89" s="76">
        <v>326.02360941806199</v>
      </c>
      <c r="I89" s="77">
        <v>0.16530772470946636</v>
      </c>
      <c r="J89" s="76">
        <v>132.94189906080985</v>
      </c>
      <c r="K89" s="77">
        <v>6.7407151560357245E-2</v>
      </c>
      <c r="L89" s="76">
        <v>84.046560462306743</v>
      </c>
      <c r="M89" s="77">
        <v>4.2615152026811494E-2</v>
      </c>
      <c r="N89" s="76">
        <v>84.864254344592311</v>
      </c>
      <c r="O89" s="77">
        <v>4.3029757323129608E-2</v>
      </c>
      <c r="P89" s="76">
        <v>1972.2224717027639</v>
      </c>
      <c r="Q89" s="78">
        <v>1</v>
      </c>
      <c r="R89" s="64"/>
      <c r="S89" s="74"/>
    </row>
    <row r="90" spans="1:19" s="67" customFormat="1">
      <c r="A90" s="75">
        <v>41609</v>
      </c>
      <c r="B90" s="76">
        <v>613.11222939717879</v>
      </c>
      <c r="C90" s="77">
        <v>0.30230480911519508</v>
      </c>
      <c r="D90" s="76">
        <v>439.90965640632265</v>
      </c>
      <c r="E90" s="77">
        <v>0.21690450513211759</v>
      </c>
      <c r="F90" s="76">
        <v>346.95737073995485</v>
      </c>
      <c r="G90" s="77">
        <v>0.17107289123196645</v>
      </c>
      <c r="H90" s="76">
        <v>326.56118851903938</v>
      </c>
      <c r="I90" s="77">
        <v>0.16101622676282845</v>
      </c>
      <c r="J90" s="76">
        <v>132.91115272243999</v>
      </c>
      <c r="K90" s="77">
        <v>6.5533973596551859E-2</v>
      </c>
      <c r="L90" s="76">
        <v>81.391481103535838</v>
      </c>
      <c r="M90" s="77">
        <v>4.0131373961989722E-2</v>
      </c>
      <c r="N90" s="76">
        <v>87.282875150019223</v>
      </c>
      <c r="O90" s="77">
        <v>4.3036220199350959E-2</v>
      </c>
      <c r="P90" s="76">
        <v>2028.1259540385033</v>
      </c>
      <c r="Q90" s="78">
        <v>1</v>
      </c>
      <c r="R90" s="64"/>
      <c r="S90" s="74"/>
    </row>
    <row r="91" spans="1:19" s="67" customFormat="1">
      <c r="A91" s="219">
        <v>41640</v>
      </c>
      <c r="B91" s="220">
        <v>555.04300090343702</v>
      </c>
      <c r="C91" s="221">
        <v>0.28463209216719143</v>
      </c>
      <c r="D91" s="220">
        <v>421.40158049422888</v>
      </c>
      <c r="E91" s="221">
        <v>0.21609931717614916</v>
      </c>
      <c r="F91" s="220">
        <v>344.38541268650511</v>
      </c>
      <c r="G91" s="221">
        <v>0.17660458805042212</v>
      </c>
      <c r="H91" s="220">
        <v>335.36943431306946</v>
      </c>
      <c r="I91" s="221">
        <v>0.17198109620710889</v>
      </c>
      <c r="J91" s="220">
        <v>126.90516202025756</v>
      </c>
      <c r="K91" s="221">
        <v>6.5078348369131969E-2</v>
      </c>
      <c r="L91" s="220">
        <v>80.120665157461374</v>
      </c>
      <c r="M91" s="221">
        <v>4.1086749157229145E-2</v>
      </c>
      <c r="N91" s="220">
        <v>86.811357223458302</v>
      </c>
      <c r="O91" s="221">
        <v>4.4517808872767198E-2</v>
      </c>
      <c r="P91" s="220">
        <v>1950.03661279841</v>
      </c>
      <c r="Q91" s="214">
        <v>1</v>
      </c>
      <c r="R91" s="64"/>
      <c r="S91" s="74"/>
    </row>
    <row r="92" spans="1:19" s="67" customFormat="1">
      <c r="A92" s="219">
        <v>41671</v>
      </c>
      <c r="B92" s="220">
        <v>571.99619199545407</v>
      </c>
      <c r="C92" s="221">
        <v>0.28964499053392539</v>
      </c>
      <c r="D92" s="220">
        <v>427.86936287714724</v>
      </c>
      <c r="E92" s="221">
        <v>0.21666266191033126</v>
      </c>
      <c r="F92" s="220">
        <v>335.445228304826</v>
      </c>
      <c r="G92" s="221">
        <v>0.16986132309386764</v>
      </c>
      <c r="H92" s="220">
        <v>343.17508525447204</v>
      </c>
      <c r="I92" s="221">
        <v>0.17377553506650018</v>
      </c>
      <c r="J92" s="220">
        <v>128.27289329326481</v>
      </c>
      <c r="K92" s="221">
        <v>6.4954280262030456E-2</v>
      </c>
      <c r="L92" s="220">
        <v>81.037456475948304</v>
      </c>
      <c r="M92" s="221">
        <v>4.1035401358154464E-2</v>
      </c>
      <c r="N92" s="220">
        <v>87.021958150042494</v>
      </c>
      <c r="O92" s="221">
        <v>4.4065807775190625E-2</v>
      </c>
      <c r="P92" s="220">
        <v>1974.818176351155</v>
      </c>
      <c r="Q92" s="214">
        <v>1</v>
      </c>
      <c r="R92" s="64"/>
      <c r="S92" s="74"/>
    </row>
    <row r="93" spans="1:19" s="67" customFormat="1">
      <c r="A93" s="219">
        <v>41699</v>
      </c>
      <c r="B93" s="220">
        <v>581.88684062166476</v>
      </c>
      <c r="C93" s="221">
        <v>0.29239005145237157</v>
      </c>
      <c r="D93" s="220">
        <v>416.68142441245368</v>
      </c>
      <c r="E93" s="221">
        <v>0.20937662551887704</v>
      </c>
      <c r="F93" s="220">
        <v>340.25693164164272</v>
      </c>
      <c r="G93" s="221">
        <v>0.17097437990423917</v>
      </c>
      <c r="H93" s="220">
        <v>361.18854870273361</v>
      </c>
      <c r="I93" s="221">
        <v>0.18149222660951117</v>
      </c>
      <c r="J93" s="220">
        <v>130.93754874691095</v>
      </c>
      <c r="K93" s="221">
        <v>6.5794298723536523E-2</v>
      </c>
      <c r="L93" s="220">
        <v>82.23606189959466</v>
      </c>
      <c r="M93" s="221">
        <v>4.132247834368305E-2</v>
      </c>
      <c r="N93" s="220">
        <v>76.917429453483223</v>
      </c>
      <c r="O93" s="221">
        <v>3.864993944778132E-2</v>
      </c>
      <c r="P93" s="220">
        <v>1990.104785478484</v>
      </c>
      <c r="Q93" s="214">
        <v>0.99999999999999978</v>
      </c>
      <c r="R93" s="64"/>
      <c r="S93" s="74"/>
    </row>
    <row r="94" spans="1:19" s="67" customFormat="1">
      <c r="A94" s="219">
        <v>41730</v>
      </c>
      <c r="B94" s="220">
        <v>547.23528020328285</v>
      </c>
      <c r="C94" s="221">
        <v>0.27925000964653707</v>
      </c>
      <c r="D94" s="220">
        <v>405.88870978101181</v>
      </c>
      <c r="E94" s="221">
        <v>0.20712192766457546</v>
      </c>
      <c r="F94" s="220">
        <v>341.3121251934848</v>
      </c>
      <c r="G94" s="221">
        <v>0.17416898672423886</v>
      </c>
      <c r="H94" s="220">
        <v>368.25418290661793</v>
      </c>
      <c r="I94" s="221">
        <v>0.18791731426901115</v>
      </c>
      <c r="J94" s="220">
        <v>129.59381276178124</v>
      </c>
      <c r="K94" s="221">
        <v>6.6130738958233251E-2</v>
      </c>
      <c r="L94" s="220">
        <v>81.750300586963547</v>
      </c>
      <c r="M94" s="221">
        <v>4.1716557856132035E-2</v>
      </c>
      <c r="N94" s="220">
        <v>85.626327329052899</v>
      </c>
      <c r="O94" s="221">
        <v>4.3694464881272321E-2</v>
      </c>
      <c r="P94" s="220">
        <v>1959.6607387621948</v>
      </c>
      <c r="Q94" s="214">
        <v>1.0000000000000002</v>
      </c>
      <c r="R94" s="64"/>
      <c r="S94" s="74"/>
    </row>
    <row r="95" spans="1:19" s="67" customFormat="1">
      <c r="A95" s="219">
        <v>41760</v>
      </c>
      <c r="B95" s="220">
        <v>581.1397471806165</v>
      </c>
      <c r="C95" s="221">
        <v>0.28631810687029496</v>
      </c>
      <c r="D95" s="220">
        <v>425.8062366256479</v>
      </c>
      <c r="E95" s="221">
        <v>0.20978781120323062</v>
      </c>
      <c r="F95" s="220">
        <v>351.60365848084615</v>
      </c>
      <c r="G95" s="221">
        <v>0.17322940713194326</v>
      </c>
      <c r="H95" s="220">
        <v>369.81335185100113</v>
      </c>
      <c r="I95" s="221">
        <v>0.1822010270524973</v>
      </c>
      <c r="J95" s="220">
        <v>131.88804871502978</v>
      </c>
      <c r="K95" s="221">
        <v>6.4979097730116661E-2</v>
      </c>
      <c r="L95" s="220">
        <v>82.799518460774493</v>
      </c>
      <c r="M95" s="221">
        <v>4.0793976819645972E-2</v>
      </c>
      <c r="N95" s="220">
        <v>86.649039360933145</v>
      </c>
      <c r="O95" s="221">
        <v>4.2690573192271139E-2</v>
      </c>
      <c r="P95" s="220">
        <v>2029.6996006748486</v>
      </c>
      <c r="Q95" s="214">
        <v>1</v>
      </c>
      <c r="R95" s="64"/>
      <c r="S95" s="74"/>
    </row>
    <row r="96" spans="1:19" s="67" customFormat="1">
      <c r="A96" s="219">
        <v>41791</v>
      </c>
      <c r="B96" s="220">
        <v>625.73890255561457</v>
      </c>
      <c r="C96" s="221">
        <v>0.29638354380123316</v>
      </c>
      <c r="D96" s="220">
        <v>438.01343233224156</v>
      </c>
      <c r="E96" s="221">
        <v>0.2074666810341606</v>
      </c>
      <c r="F96" s="220">
        <v>360.69408565870179</v>
      </c>
      <c r="G96" s="221">
        <v>0.17084408672540566</v>
      </c>
      <c r="H96" s="220">
        <v>383.58489020498257</v>
      </c>
      <c r="I96" s="221">
        <v>0.18168640089858445</v>
      </c>
      <c r="J96" s="220">
        <v>132.69904059848528</v>
      </c>
      <c r="K96" s="221">
        <v>6.2853391008571999E-2</v>
      </c>
      <c r="L96" s="220">
        <v>83.546983580331897</v>
      </c>
      <c r="M96" s="221">
        <v>3.9572337545756807E-2</v>
      </c>
      <c r="N96" s="220">
        <v>86.969782673649959</v>
      </c>
      <c r="O96" s="221">
        <v>4.1193558986287411E-2</v>
      </c>
      <c r="P96" s="220">
        <v>2111.247117604034</v>
      </c>
      <c r="Q96" s="214">
        <v>1</v>
      </c>
      <c r="R96" s="64"/>
      <c r="S96" s="74"/>
    </row>
    <row r="97" spans="1:20" s="67" customFormat="1">
      <c r="A97" s="219">
        <v>41821</v>
      </c>
      <c r="B97" s="220">
        <v>588.093677679704</v>
      </c>
      <c r="C97" s="221">
        <v>0.2824698834528126</v>
      </c>
      <c r="D97" s="220">
        <v>440.69655044199646</v>
      </c>
      <c r="E97" s="221">
        <v>0.21167291532966501</v>
      </c>
      <c r="F97" s="220">
        <v>362.75429659836533</v>
      </c>
      <c r="G97" s="221">
        <v>0.17423612558874405</v>
      </c>
      <c r="H97" s="220">
        <v>385.67175364426117</v>
      </c>
      <c r="I97" s="221">
        <v>0.18524371105766099</v>
      </c>
      <c r="J97" s="220">
        <v>132.35584374339456</v>
      </c>
      <c r="K97" s="221">
        <v>6.357242251608991E-2</v>
      </c>
      <c r="L97" s="220">
        <v>83.906746340105968</v>
      </c>
      <c r="M97" s="221">
        <v>4.0301621593869422E-2</v>
      </c>
      <c r="N97" s="220">
        <v>88.490616196176319</v>
      </c>
      <c r="O97" s="221">
        <v>4.2503320461158123E-2</v>
      </c>
      <c r="P97" s="220">
        <v>2081.9694846440066</v>
      </c>
      <c r="Q97" s="214">
        <v>1</v>
      </c>
      <c r="R97" s="64"/>
      <c r="S97" s="74"/>
    </row>
    <row r="98" spans="1:20" s="67" customFormat="1">
      <c r="A98" s="219">
        <v>41852</v>
      </c>
      <c r="B98" s="220">
        <v>589.98645609448954</v>
      </c>
      <c r="C98" s="221">
        <v>0.28431527520335109</v>
      </c>
      <c r="D98" s="220">
        <v>440.03126871914606</v>
      </c>
      <c r="E98" s="221">
        <v>0.21205166656220167</v>
      </c>
      <c r="F98" s="220">
        <v>358.13335914355582</v>
      </c>
      <c r="G98" s="221">
        <v>0.17258495260795134</v>
      </c>
      <c r="H98" s="220">
        <v>390.1631097861536</v>
      </c>
      <c r="I98" s="221">
        <v>0.18802013298298428</v>
      </c>
      <c r="J98" s="220">
        <v>123.80867911269712</v>
      </c>
      <c r="K98" s="221">
        <v>5.9663570766533468E-2</v>
      </c>
      <c r="L98" s="220">
        <v>82.625154085256341</v>
      </c>
      <c r="M98" s="221">
        <v>3.9817174072054692E-2</v>
      </c>
      <c r="N98" s="220">
        <v>90.365438814324648</v>
      </c>
      <c r="O98" s="221">
        <v>4.3547227804923608E-2</v>
      </c>
      <c r="P98" s="220">
        <v>2075.1134657556104</v>
      </c>
      <c r="Q98" s="214">
        <v>1</v>
      </c>
      <c r="R98" s="64"/>
      <c r="S98" s="74"/>
    </row>
    <row r="99" spans="1:20" s="67" customFormat="1">
      <c r="A99" s="219">
        <v>41883</v>
      </c>
      <c r="B99" s="220">
        <v>586.73887613630052</v>
      </c>
      <c r="C99" s="221">
        <v>0.2822189881359945</v>
      </c>
      <c r="D99" s="220">
        <v>425.73151779582952</v>
      </c>
      <c r="E99" s="221">
        <v>0.20477511045651112</v>
      </c>
      <c r="F99" s="220">
        <v>364.1243137477573</v>
      </c>
      <c r="G99" s="221">
        <v>0.17514229849281959</v>
      </c>
      <c r="H99" s="220">
        <v>401.68723443063556</v>
      </c>
      <c r="I99" s="221">
        <v>0.19320990897120199</v>
      </c>
      <c r="J99" s="220">
        <v>126.15011523391682</v>
      </c>
      <c r="K99" s="221">
        <v>6.0677686995952031E-2</v>
      </c>
      <c r="L99" s="220">
        <v>84.060120756856449</v>
      </c>
      <c r="M99" s="221">
        <v>4.0432572627211685E-2</v>
      </c>
      <c r="N99" s="220">
        <v>90.527663942660382</v>
      </c>
      <c r="O99" s="221">
        <v>4.3543434320309084E-2</v>
      </c>
      <c r="P99" s="220">
        <v>2079.0198420439738</v>
      </c>
      <c r="Q99" s="214">
        <v>1</v>
      </c>
      <c r="R99" s="64"/>
      <c r="S99" s="74"/>
    </row>
    <row r="100" spans="1:20" s="67" customFormat="1">
      <c r="A100" s="219">
        <v>41913</v>
      </c>
      <c r="B100" s="220">
        <v>540.1232845422378</v>
      </c>
      <c r="C100" s="221">
        <v>0.2633668439776346</v>
      </c>
      <c r="D100" s="220">
        <v>430.17324804878319</v>
      </c>
      <c r="E100" s="221">
        <v>0.20975465036326651</v>
      </c>
      <c r="F100" s="220">
        <v>358.99582037180028</v>
      </c>
      <c r="G100" s="221">
        <v>0.17504817681136134</v>
      </c>
      <c r="H100" s="220">
        <v>417.87291087868232</v>
      </c>
      <c r="I100" s="221">
        <v>0.20375694377837864</v>
      </c>
      <c r="J100" s="220">
        <v>124.70576443008768</v>
      </c>
      <c r="K100" s="221">
        <v>6.0807161149524933E-2</v>
      </c>
      <c r="L100" s="220">
        <v>84.225019775015824</v>
      </c>
      <c r="M100" s="221">
        <v>4.1068545417180843E-2</v>
      </c>
      <c r="N100" s="220">
        <v>94.744051583039479</v>
      </c>
      <c r="O100" s="221">
        <v>4.6197678502653106E-2</v>
      </c>
      <c r="P100" s="220">
        <v>2050.8400996296496</v>
      </c>
      <c r="Q100" s="214">
        <v>1</v>
      </c>
      <c r="R100" s="64"/>
      <c r="S100" s="74"/>
    </row>
    <row r="101" spans="1:20" s="67" customFormat="1">
      <c r="A101" s="219">
        <v>41944</v>
      </c>
      <c r="B101" s="220">
        <v>572.42626612624235</v>
      </c>
      <c r="C101" s="221">
        <v>0.27258343890410164</v>
      </c>
      <c r="D101" s="220">
        <v>433.13747976778728</v>
      </c>
      <c r="E101" s="221">
        <v>0.20625556641966009</v>
      </c>
      <c r="F101" s="220">
        <v>364.54729566621432</v>
      </c>
      <c r="G101" s="221">
        <v>0.17359363358419361</v>
      </c>
      <c r="H101" s="220">
        <v>421.41647387960182</v>
      </c>
      <c r="I101" s="221">
        <v>0.20067414522800534</v>
      </c>
      <c r="J101" s="220">
        <v>125.32538445324536</v>
      </c>
      <c r="K101" s="221">
        <v>5.967864561391438E-2</v>
      </c>
      <c r="L101" s="220">
        <v>87.656225830174407</v>
      </c>
      <c r="M101" s="221">
        <v>4.1740983759948572E-2</v>
      </c>
      <c r="N101" s="220">
        <v>95.494705865451223</v>
      </c>
      <c r="O101" s="221">
        <v>4.547358649017634E-2</v>
      </c>
      <c r="P101" s="220">
        <v>2100.0038315887168</v>
      </c>
      <c r="Q101" s="214">
        <v>0.99999999999999989</v>
      </c>
      <c r="R101" s="81"/>
      <c r="S101" s="74"/>
    </row>
    <row r="102" spans="1:20" s="67" customFormat="1">
      <c r="A102" s="219">
        <v>41974</v>
      </c>
      <c r="B102" s="220">
        <v>649.96798959127341</v>
      </c>
      <c r="C102" s="221">
        <v>0.29765740216258713</v>
      </c>
      <c r="D102" s="220">
        <v>442.92309216695065</v>
      </c>
      <c r="E102" s="221">
        <v>0.20283973839256403</v>
      </c>
      <c r="F102" s="220">
        <v>372.73439651156025</v>
      </c>
      <c r="G102" s="221">
        <v>0.17069633264868758</v>
      </c>
      <c r="H102" s="220">
        <v>406.96255742240459</v>
      </c>
      <c r="I102" s="221">
        <v>0.18637135914334885</v>
      </c>
      <c r="J102" s="220">
        <v>124.82217945181478</v>
      </c>
      <c r="K102" s="221">
        <v>5.7163193053958811E-2</v>
      </c>
      <c r="L102" s="220">
        <v>89.356181822868635</v>
      </c>
      <c r="M102" s="221">
        <v>4.0921290547382937E-2</v>
      </c>
      <c r="N102" s="220">
        <v>96.84464333995102</v>
      </c>
      <c r="O102" s="221">
        <v>4.4350684051470628E-2</v>
      </c>
      <c r="P102" s="220">
        <v>2183.6110403068187</v>
      </c>
      <c r="Q102" s="214">
        <v>1</v>
      </c>
      <c r="R102" s="81"/>
      <c r="S102" s="74"/>
    </row>
    <row r="103" spans="1:20" s="67" customFormat="1">
      <c r="A103" s="219">
        <v>42005</v>
      </c>
      <c r="B103" s="220">
        <v>592.26149000311466</v>
      </c>
      <c r="C103" s="221">
        <v>0.27702330749134435</v>
      </c>
      <c r="D103" s="220">
        <v>435.13938320686759</v>
      </c>
      <c r="E103" s="221">
        <v>0.20353130026245009</v>
      </c>
      <c r="F103" s="220">
        <v>368.42607852871731</v>
      </c>
      <c r="G103" s="221">
        <v>0.17232694099282786</v>
      </c>
      <c r="H103" s="220">
        <v>432.07091510548014</v>
      </c>
      <c r="I103" s="221">
        <v>0.20209606059766355</v>
      </c>
      <c r="J103" s="220">
        <v>124.30688515217699</v>
      </c>
      <c r="K103" s="221">
        <v>5.8143075398371179E-2</v>
      </c>
      <c r="L103" s="220">
        <v>89.109864655410647</v>
      </c>
      <c r="M103" s="221">
        <v>4.16800853231536E-2</v>
      </c>
      <c r="N103" s="220">
        <v>96.633613648746376</v>
      </c>
      <c r="O103" s="221">
        <v>4.5199229934189469E-2</v>
      </c>
      <c r="P103" s="220">
        <v>2137.9482303005148</v>
      </c>
      <c r="Q103" s="214">
        <v>1</v>
      </c>
      <c r="R103" s="81"/>
      <c r="S103" s="74"/>
    </row>
    <row r="104" spans="1:20" s="67" customFormat="1">
      <c r="A104" s="219">
        <v>42036</v>
      </c>
      <c r="B104" s="220">
        <v>614.19126101845973</v>
      </c>
      <c r="C104" s="221">
        <v>0.27749337053290946</v>
      </c>
      <c r="D104" s="220">
        <v>450.84847052604499</v>
      </c>
      <c r="E104" s="221">
        <v>0.20369463003824664</v>
      </c>
      <c r="F104" s="220">
        <v>384.51991958564696</v>
      </c>
      <c r="G104" s="221">
        <v>0.17372720078421555</v>
      </c>
      <c r="H104" s="220">
        <v>448.95143574489856</v>
      </c>
      <c r="I104" s="221">
        <v>0.20283754429175527</v>
      </c>
      <c r="J104" s="220">
        <v>128.47062672743823</v>
      </c>
      <c r="K104" s="221">
        <v>5.8043397045339368E-2</v>
      </c>
      <c r="L104" s="220">
        <v>88.073208543808292</v>
      </c>
      <c r="M104" s="221">
        <v>3.9791727827489652E-2</v>
      </c>
      <c r="N104" s="220">
        <v>98.29979634280447</v>
      </c>
      <c r="O104" s="221">
        <v>4.4412129480044082E-2</v>
      </c>
      <c r="P104" s="220">
        <v>2213.3547184891031</v>
      </c>
      <c r="Q104" s="214">
        <v>1</v>
      </c>
      <c r="R104" s="81"/>
      <c r="S104" s="74"/>
    </row>
    <row r="105" spans="1:20" s="67" customFormat="1">
      <c r="A105" s="219">
        <v>42064</v>
      </c>
      <c r="B105" s="220">
        <v>634.40106093208806</v>
      </c>
      <c r="C105" s="221">
        <v>0.27386347903407043</v>
      </c>
      <c r="D105" s="220">
        <v>458.75364355263736</v>
      </c>
      <c r="E105" s="221">
        <v>0.19803855412582658</v>
      </c>
      <c r="F105" s="220">
        <v>425.09440114698987</v>
      </c>
      <c r="G105" s="221">
        <v>0.18350825492784253</v>
      </c>
      <c r="H105" s="220">
        <v>469.60537257344407</v>
      </c>
      <c r="I105" s="221">
        <v>0.20272311795490763</v>
      </c>
      <c r="J105" s="220">
        <v>131.55970433687511</v>
      </c>
      <c r="K105" s="221">
        <v>5.6792777549038824E-2</v>
      </c>
      <c r="L105" s="220">
        <v>91.896984656476761</v>
      </c>
      <c r="M105" s="221">
        <v>3.9670847797427376E-2</v>
      </c>
      <c r="N105" s="220">
        <v>105.17536532364491</v>
      </c>
      <c r="O105" s="221">
        <v>4.5402968610886558E-2</v>
      </c>
      <c r="P105" s="220">
        <v>2316.4865325221408</v>
      </c>
      <c r="Q105" s="214">
        <v>1</v>
      </c>
      <c r="R105" s="81"/>
      <c r="S105" s="74"/>
    </row>
    <row r="106" spans="1:20" s="67" customFormat="1">
      <c r="A106" s="219">
        <v>42095</v>
      </c>
      <c r="B106" s="220">
        <v>622.07177676086962</v>
      </c>
      <c r="C106" s="221">
        <v>0.26654928743532069</v>
      </c>
      <c r="D106" s="220">
        <v>465.65413554551338</v>
      </c>
      <c r="E106" s="221">
        <v>0.19952645764972499</v>
      </c>
      <c r="F106" s="220">
        <v>434.69574005040789</v>
      </c>
      <c r="G106" s="221">
        <v>0.18626120664874068</v>
      </c>
      <c r="H106" s="220">
        <v>478.08205513417272</v>
      </c>
      <c r="I106" s="221">
        <v>0.20485165199933783</v>
      </c>
      <c r="J106" s="220">
        <v>135.17720153321713</v>
      </c>
      <c r="K106" s="221">
        <v>5.7921590549880511E-2</v>
      </c>
      <c r="L106" s="220">
        <v>93.610359335013342</v>
      </c>
      <c r="M106" s="221">
        <v>4.0110764560379389E-2</v>
      </c>
      <c r="N106" s="220">
        <v>104.50516661277312</v>
      </c>
      <c r="O106" s="221">
        <v>4.4779041156615879E-2</v>
      </c>
      <c r="P106" s="220">
        <v>2333.7964349719873</v>
      </c>
      <c r="Q106" s="214">
        <v>1</v>
      </c>
      <c r="R106" s="81"/>
      <c r="S106" s="74"/>
    </row>
    <row r="107" spans="1:20" s="67" customFormat="1">
      <c r="A107" s="219">
        <v>42125</v>
      </c>
      <c r="B107" s="220">
        <v>636.70193487367715</v>
      </c>
      <c r="C107" s="221">
        <v>0.2684188587114042</v>
      </c>
      <c r="D107" s="220">
        <v>458.48250691208233</v>
      </c>
      <c r="E107" s="221">
        <v>0.19328565613500295</v>
      </c>
      <c r="F107" s="220">
        <v>450.25784645343623</v>
      </c>
      <c r="G107" s="221">
        <v>0.1898183288776473</v>
      </c>
      <c r="H107" s="220">
        <v>493.46202144896085</v>
      </c>
      <c r="I107" s="221">
        <v>0.20803221312815978</v>
      </c>
      <c r="J107" s="220">
        <v>134.15183664357653</v>
      </c>
      <c r="K107" s="221">
        <v>5.6555321907497846E-2</v>
      </c>
      <c r="L107" s="220">
        <v>95.562426844163127</v>
      </c>
      <c r="M107" s="221">
        <v>4.0286916285705146E-2</v>
      </c>
      <c r="N107" s="220">
        <v>103.42763076925911</v>
      </c>
      <c r="O107" s="221">
        <v>4.360270495458296E-2</v>
      </c>
      <c r="P107" s="220">
        <v>2372.046203945155</v>
      </c>
      <c r="Q107" s="214">
        <v>1</v>
      </c>
      <c r="R107" s="81"/>
      <c r="S107" s="74"/>
    </row>
    <row r="108" spans="1:20" s="67" customFormat="1">
      <c r="A108" s="219">
        <v>42156</v>
      </c>
      <c r="B108" s="220">
        <v>652.8924802336835</v>
      </c>
      <c r="C108" s="221">
        <v>0.26514272793312654</v>
      </c>
      <c r="D108" s="220">
        <v>487.98190191589958</v>
      </c>
      <c r="E108" s="221">
        <v>0.19817176115991955</v>
      </c>
      <c r="F108" s="220">
        <v>468.6447823422551</v>
      </c>
      <c r="G108" s="221">
        <v>0.19031886533197243</v>
      </c>
      <c r="H108" s="220">
        <v>493.55128499422926</v>
      </c>
      <c r="I108" s="221">
        <v>0.20043351400131296</v>
      </c>
      <c r="J108" s="220">
        <v>141.38812219282389</v>
      </c>
      <c r="K108" s="221">
        <v>5.7418385952507568E-2</v>
      </c>
      <c r="L108" s="220">
        <v>102.25291066841179</v>
      </c>
      <c r="M108" s="221">
        <v>4.1525391231372742E-2</v>
      </c>
      <c r="N108" s="220">
        <v>115.70747714365412</v>
      </c>
      <c r="O108" s="221">
        <v>4.6989354389788206E-2</v>
      </c>
      <c r="P108" s="220">
        <v>2462.4189594909276</v>
      </c>
      <c r="Q108" s="214">
        <v>1</v>
      </c>
      <c r="R108" s="81"/>
      <c r="S108" s="74"/>
    </row>
    <row r="109" spans="1:20" s="67" customFormat="1">
      <c r="A109" s="219">
        <v>42186</v>
      </c>
      <c r="B109" s="220">
        <v>642.51646928703451</v>
      </c>
      <c r="C109" s="221">
        <v>0.25957791987195122</v>
      </c>
      <c r="D109" s="220">
        <v>491.23667656343326</v>
      </c>
      <c r="E109" s="221">
        <v>0.19846058546739206</v>
      </c>
      <c r="F109" s="220">
        <v>489.03089441348624</v>
      </c>
      <c r="G109" s="221">
        <v>0.19756944513162872</v>
      </c>
      <c r="H109" s="220">
        <v>484.07010565329438</v>
      </c>
      <c r="I109" s="221">
        <v>0.19556527669572282</v>
      </c>
      <c r="J109" s="220">
        <v>146.40472398079612</v>
      </c>
      <c r="K109" s="221">
        <v>5.9147797024615673E-2</v>
      </c>
      <c r="L109" s="220">
        <v>102.7231459780819</v>
      </c>
      <c r="M109" s="221">
        <v>4.1500353423285181E-2</v>
      </c>
      <c r="N109" s="220">
        <v>119.25343405730945</v>
      </c>
      <c r="O109" s="221">
        <v>4.8178622385404359E-2</v>
      </c>
      <c r="P109" s="220">
        <v>2475.2354499334815</v>
      </c>
      <c r="Q109" s="214">
        <v>1</v>
      </c>
      <c r="R109" s="81"/>
      <c r="S109" s="74"/>
    </row>
    <row r="110" spans="1:20" s="67" customFormat="1">
      <c r="A110" s="219">
        <v>42217</v>
      </c>
      <c r="B110" s="220">
        <v>650.34332757788604</v>
      </c>
      <c r="C110" s="221">
        <v>0.2548399016089834</v>
      </c>
      <c r="D110" s="220">
        <v>523.92793965736178</v>
      </c>
      <c r="E110" s="221">
        <v>0.20530347422760206</v>
      </c>
      <c r="F110" s="220">
        <v>513.20675284134541</v>
      </c>
      <c r="G110" s="221">
        <v>0.20110232988204413</v>
      </c>
      <c r="H110" s="220">
        <v>488.50782868812695</v>
      </c>
      <c r="I110" s="221">
        <v>0.19142394750439126</v>
      </c>
      <c r="J110" s="220">
        <v>147.22594194425568</v>
      </c>
      <c r="K110" s="221">
        <v>5.7691134771995771E-2</v>
      </c>
      <c r="L110" s="220">
        <v>103.81938325147546</v>
      </c>
      <c r="M110" s="221">
        <v>4.0682083279685498E-2</v>
      </c>
      <c r="N110" s="220">
        <v>124.93703616602987</v>
      </c>
      <c r="O110" s="221">
        <v>4.8957128725297755E-2</v>
      </c>
      <c r="P110" s="220">
        <v>2551.9682101265062</v>
      </c>
      <c r="Q110" s="214">
        <v>1</v>
      </c>
      <c r="R110" s="82"/>
      <c r="S110" s="82"/>
      <c r="T110" s="63"/>
    </row>
    <row r="111" spans="1:20" s="67" customFormat="1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1"/>
      <c r="S111" s="71"/>
      <c r="T111" s="63"/>
    </row>
    <row r="112" spans="1:20" s="67" customFormat="1" ht="27.75" customHeight="1">
      <c r="A112" s="311" t="s">
        <v>114</v>
      </c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83"/>
      <c r="S112" s="83"/>
      <c r="T112" s="63"/>
    </row>
    <row r="113" spans="1:20" s="67" customFormat="1">
      <c r="A113" s="311" t="s">
        <v>115</v>
      </c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63"/>
    </row>
    <row r="114" spans="1:20" s="67" customFormat="1">
      <c r="A114" s="311" t="s">
        <v>116</v>
      </c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63"/>
    </row>
    <row r="115" spans="1:20" s="67" customFormat="1" ht="28.5" customHeight="1">
      <c r="A115" s="311" t="s">
        <v>117</v>
      </c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83"/>
      <c r="S115" s="83"/>
      <c r="T115" s="63"/>
    </row>
    <row r="116" spans="1:20" s="67" customFormat="1">
      <c r="A116" s="312" t="s">
        <v>118</v>
      </c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63"/>
    </row>
    <row r="117" spans="1:20" s="67" customFormat="1">
      <c r="A117" s="312" t="s">
        <v>119</v>
      </c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63"/>
    </row>
    <row r="118" spans="1:20" s="67" customFormat="1">
      <c r="A118" s="311" t="s">
        <v>120</v>
      </c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63"/>
    </row>
    <row r="119" spans="1:20" s="67" customFormat="1">
      <c r="A119" s="311" t="s">
        <v>121</v>
      </c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83"/>
      <c r="S119" s="83"/>
      <c r="T119" s="63"/>
    </row>
    <row r="120" spans="1:20" s="67" customFormat="1">
      <c r="A120" s="311" t="s">
        <v>122</v>
      </c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83"/>
      <c r="S120" s="83"/>
      <c r="T120" s="63"/>
    </row>
    <row r="121" spans="1:20" s="67" customFormat="1">
      <c r="A121" s="311" t="s">
        <v>123</v>
      </c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84"/>
      <c r="S121" s="84"/>
      <c r="T121" s="63"/>
    </row>
    <row r="123" spans="1:20">
      <c r="A123" s="85"/>
      <c r="B123" s="86"/>
      <c r="C123" s="85"/>
      <c r="D123" s="86"/>
      <c r="E123" s="85"/>
      <c r="F123" s="86"/>
      <c r="G123" s="85"/>
      <c r="H123" s="86"/>
      <c r="I123" s="85"/>
      <c r="J123" s="86"/>
      <c r="K123" s="85"/>
      <c r="L123" s="86"/>
      <c r="M123" s="85"/>
      <c r="N123" s="86"/>
      <c r="O123" s="85"/>
      <c r="P123" s="87"/>
    </row>
    <row r="124" spans="1:20">
      <c r="B124" s="85" t="s">
        <v>124</v>
      </c>
      <c r="C124" s="86" t="s">
        <v>125</v>
      </c>
      <c r="D124" s="85" t="s">
        <v>126</v>
      </c>
      <c r="E124" s="86" t="s">
        <v>127</v>
      </c>
      <c r="F124" s="85" t="s">
        <v>128</v>
      </c>
      <c r="G124" s="86" t="s">
        <v>129</v>
      </c>
      <c r="H124" s="85"/>
      <c r="I124" s="86"/>
      <c r="J124" s="85"/>
      <c r="K124" s="86"/>
      <c r="L124" s="85"/>
      <c r="M124" s="86"/>
      <c r="N124" s="85"/>
      <c r="O124" s="86"/>
      <c r="P124" s="85"/>
      <c r="Q124" s="87"/>
      <c r="R124" s="88"/>
      <c r="S124" s="88"/>
    </row>
    <row r="125" spans="1:20">
      <c r="A125" s="89">
        <f t="shared" ref="A125:A156" si="8">A7</f>
        <v>39083</v>
      </c>
      <c r="B125" s="90">
        <f t="shared" ref="B125:B156" si="9">C7</f>
        <v>0.3889438434665291</v>
      </c>
      <c r="C125" s="91">
        <f t="shared" ref="C125:C156" si="10">E7</f>
        <v>0.31748831388744397</v>
      </c>
      <c r="D125" s="91">
        <f t="shared" ref="D125:D156" si="11">G7</f>
        <v>0.16726977312693442</v>
      </c>
      <c r="E125" s="92">
        <f t="shared" ref="E125:E156" si="12">K7</f>
        <v>0</v>
      </c>
      <c r="F125" s="91">
        <f t="shared" ref="F125:F156" si="13">M7</f>
        <v>2.2524193536094396E-2</v>
      </c>
      <c r="G125" s="91">
        <f t="shared" ref="G125:G156" si="14">I7+O7</f>
        <v>0.10377387598299809</v>
      </c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</row>
    <row r="126" spans="1:20">
      <c r="A126" s="89">
        <f t="shared" si="8"/>
        <v>39114</v>
      </c>
      <c r="B126" s="90">
        <f t="shared" si="9"/>
        <v>0.38648105029213253</v>
      </c>
      <c r="C126" s="91">
        <f t="shared" si="10"/>
        <v>0.31834762778134251</v>
      </c>
      <c r="D126" s="91">
        <f t="shared" si="11"/>
        <v>0.16575052359043127</v>
      </c>
      <c r="E126" s="92">
        <f t="shared" si="12"/>
        <v>0</v>
      </c>
      <c r="F126" s="91">
        <f t="shared" si="13"/>
        <v>2.2113250112813503E-2</v>
      </c>
      <c r="G126" s="91">
        <f t="shared" si="14"/>
        <v>0.1073075482232803</v>
      </c>
      <c r="H126" s="85"/>
      <c r="I126" s="86"/>
      <c r="J126" s="85"/>
      <c r="K126" s="86"/>
      <c r="L126" s="85"/>
      <c r="M126" s="86"/>
      <c r="N126" s="85"/>
      <c r="O126" s="86"/>
      <c r="P126" s="85"/>
      <c r="Q126" s="87"/>
      <c r="R126" s="88"/>
      <c r="S126" s="88"/>
    </row>
    <row r="127" spans="1:20">
      <c r="A127" s="89">
        <f t="shared" si="8"/>
        <v>39142</v>
      </c>
      <c r="B127" s="90">
        <f t="shared" si="9"/>
        <v>0.39231650377480176</v>
      </c>
      <c r="C127" s="91">
        <f t="shared" si="10"/>
        <v>0.31535432615140008</v>
      </c>
      <c r="D127" s="91">
        <f t="shared" si="11"/>
        <v>0.1659270976852967</v>
      </c>
      <c r="E127" s="92">
        <f t="shared" si="12"/>
        <v>0</v>
      </c>
      <c r="F127" s="91">
        <f t="shared" si="13"/>
        <v>2.0614913073534639E-2</v>
      </c>
      <c r="G127" s="91">
        <f t="shared" si="14"/>
        <v>0.10578715931496671</v>
      </c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</row>
    <row r="128" spans="1:20">
      <c r="A128" s="89">
        <f t="shared" si="8"/>
        <v>39173</v>
      </c>
      <c r="B128" s="90">
        <f t="shared" si="9"/>
        <v>0.38256777428553135</v>
      </c>
      <c r="C128" s="91">
        <f t="shared" si="10"/>
        <v>0.31822007371409544</v>
      </c>
      <c r="D128" s="91">
        <f t="shared" si="11"/>
        <v>0.16759905960257399</v>
      </c>
      <c r="E128" s="92">
        <f t="shared" si="12"/>
        <v>0</v>
      </c>
      <c r="F128" s="91">
        <f t="shared" si="13"/>
        <v>2.0770894826262088E-2</v>
      </c>
      <c r="G128" s="91">
        <f t="shared" si="14"/>
        <v>0.11084219757153702</v>
      </c>
    </row>
    <row r="129" spans="1:7">
      <c r="A129" s="89">
        <f t="shared" si="8"/>
        <v>39203</v>
      </c>
      <c r="B129" s="90">
        <f t="shared" si="9"/>
        <v>0.38784163477993561</v>
      </c>
      <c r="C129" s="91">
        <f t="shared" si="10"/>
        <v>0.31308662818131772</v>
      </c>
      <c r="D129" s="91">
        <f t="shared" si="11"/>
        <v>0.16041716116450791</v>
      </c>
      <c r="E129" s="92">
        <f t="shared" si="12"/>
        <v>0</v>
      </c>
      <c r="F129" s="91">
        <f t="shared" si="13"/>
        <v>2.0278711201086458E-2</v>
      </c>
      <c r="G129" s="91">
        <f t="shared" si="14"/>
        <v>0.11837586467315245</v>
      </c>
    </row>
    <row r="130" spans="1:7">
      <c r="A130" s="89">
        <f t="shared" si="8"/>
        <v>39234</v>
      </c>
      <c r="B130" s="90">
        <f t="shared" si="9"/>
        <v>0.39120427971054239</v>
      </c>
      <c r="C130" s="91">
        <f t="shared" si="10"/>
        <v>0.30532922579081856</v>
      </c>
      <c r="D130" s="91">
        <f t="shared" si="11"/>
        <v>0.16438206961885762</v>
      </c>
      <c r="E130" s="92">
        <f t="shared" si="12"/>
        <v>0</v>
      </c>
      <c r="F130" s="91">
        <f t="shared" si="13"/>
        <v>2.2111980037881753E-2</v>
      </c>
      <c r="G130" s="91">
        <f t="shared" si="14"/>
        <v>0.11697244484189954</v>
      </c>
    </row>
    <row r="131" spans="1:7">
      <c r="A131" s="89">
        <f t="shared" si="8"/>
        <v>39264</v>
      </c>
      <c r="B131" s="90">
        <f t="shared" si="9"/>
        <v>0.37887092560829055</v>
      </c>
      <c r="C131" s="91">
        <f t="shared" si="10"/>
        <v>0.31100431026119951</v>
      </c>
      <c r="D131" s="91">
        <f t="shared" si="11"/>
        <v>0.16438102199143428</v>
      </c>
      <c r="E131" s="92">
        <f t="shared" si="12"/>
        <v>0</v>
      </c>
      <c r="F131" s="91">
        <f t="shared" si="13"/>
        <v>2.3131497502187334E-2</v>
      </c>
      <c r="G131" s="91">
        <f t="shared" si="14"/>
        <v>0.12261224463688841</v>
      </c>
    </row>
    <row r="132" spans="1:7">
      <c r="A132" s="89">
        <f t="shared" si="8"/>
        <v>39295</v>
      </c>
      <c r="B132" s="90">
        <f t="shared" si="9"/>
        <v>0.37038088171059935</v>
      </c>
      <c r="C132" s="91">
        <f t="shared" si="10"/>
        <v>0.31828922050270536</v>
      </c>
      <c r="D132" s="91">
        <f t="shared" si="11"/>
        <v>0.1634401433179537</v>
      </c>
      <c r="E132" s="92">
        <f t="shared" si="12"/>
        <v>0</v>
      </c>
      <c r="F132" s="91">
        <f t="shared" si="13"/>
        <v>2.3319119777028753E-2</v>
      </c>
      <c r="G132" s="91">
        <f t="shared" si="14"/>
        <v>0.12457063469171302</v>
      </c>
    </row>
    <row r="133" spans="1:7">
      <c r="A133" s="89">
        <f t="shared" si="8"/>
        <v>39326</v>
      </c>
      <c r="B133" s="90">
        <f t="shared" si="9"/>
        <v>0.36727098959090626</v>
      </c>
      <c r="C133" s="91">
        <f t="shared" si="10"/>
        <v>0.31739086952613471</v>
      </c>
      <c r="D133" s="91">
        <f t="shared" si="11"/>
        <v>0.16687225468376007</v>
      </c>
      <c r="E133" s="92">
        <f t="shared" si="12"/>
        <v>0</v>
      </c>
      <c r="F133" s="91">
        <f t="shared" si="13"/>
        <v>2.5021474693314647E-2</v>
      </c>
      <c r="G133" s="91">
        <f t="shared" si="14"/>
        <v>0.12344441150588423</v>
      </c>
    </row>
    <row r="134" spans="1:7">
      <c r="A134" s="89">
        <f t="shared" si="8"/>
        <v>39356</v>
      </c>
      <c r="B134" s="90">
        <f t="shared" si="9"/>
        <v>0.36245827986799845</v>
      </c>
      <c r="C134" s="91">
        <f t="shared" si="10"/>
        <v>0.31501268422596979</v>
      </c>
      <c r="D134" s="91">
        <f t="shared" si="11"/>
        <v>0.17340078793147576</v>
      </c>
      <c r="E134" s="92">
        <f t="shared" si="12"/>
        <v>0</v>
      </c>
      <c r="F134" s="91">
        <f t="shared" si="13"/>
        <v>2.575847292221322E-2</v>
      </c>
      <c r="G134" s="91">
        <f t="shared" si="14"/>
        <v>0.1233697750523427</v>
      </c>
    </row>
    <row r="135" spans="1:7">
      <c r="A135" s="89">
        <f t="shared" si="8"/>
        <v>39387</v>
      </c>
      <c r="B135" s="90">
        <f t="shared" si="9"/>
        <v>0.37428629849241057</v>
      </c>
      <c r="C135" s="91">
        <f t="shared" si="10"/>
        <v>0.30688110613860092</v>
      </c>
      <c r="D135" s="91">
        <f t="shared" si="11"/>
        <v>0.17303109261448191</v>
      </c>
      <c r="E135" s="92">
        <f t="shared" si="12"/>
        <v>0</v>
      </c>
      <c r="F135" s="91">
        <f t="shared" si="13"/>
        <v>2.5528042814767726E-2</v>
      </c>
      <c r="G135" s="91">
        <f t="shared" si="14"/>
        <v>0.1202734599397389</v>
      </c>
    </row>
    <row r="136" spans="1:7">
      <c r="A136" s="89">
        <f t="shared" si="8"/>
        <v>39417</v>
      </c>
      <c r="B136" s="90">
        <f t="shared" si="9"/>
        <v>0.37797271240379554</v>
      </c>
      <c r="C136" s="91">
        <f t="shared" si="10"/>
        <v>0.29724257776488566</v>
      </c>
      <c r="D136" s="91">
        <f t="shared" si="11"/>
        <v>0.17732404911206623</v>
      </c>
      <c r="E136" s="92">
        <f t="shared" si="12"/>
        <v>0</v>
      </c>
      <c r="F136" s="91">
        <f t="shared" si="13"/>
        <v>2.5914896241807733E-2</v>
      </c>
      <c r="G136" s="91">
        <f t="shared" si="14"/>
        <v>0.12154576447744489</v>
      </c>
    </row>
    <row r="137" spans="1:7">
      <c r="A137" s="89">
        <f t="shared" si="8"/>
        <v>39448</v>
      </c>
      <c r="B137" s="90">
        <f t="shared" si="9"/>
        <v>0.36788225328440965</v>
      </c>
      <c r="C137" s="91">
        <f t="shared" si="10"/>
        <v>0.30011495178476111</v>
      </c>
      <c r="D137" s="91">
        <f t="shared" si="11"/>
        <v>0.18262598579805084</v>
      </c>
      <c r="E137" s="92">
        <f t="shared" si="12"/>
        <v>0</v>
      </c>
      <c r="F137" s="91">
        <f t="shared" si="13"/>
        <v>2.5537922267844376E-2</v>
      </c>
      <c r="G137" s="91">
        <f t="shared" si="14"/>
        <v>0.12383888686493409</v>
      </c>
    </row>
    <row r="138" spans="1:7">
      <c r="A138" s="89">
        <f t="shared" si="8"/>
        <v>39479</v>
      </c>
      <c r="B138" s="90">
        <f t="shared" si="9"/>
        <v>0.37577089802730312</v>
      </c>
      <c r="C138" s="91">
        <f t="shared" si="10"/>
        <v>0.30112904437861843</v>
      </c>
      <c r="D138" s="91">
        <f t="shared" si="11"/>
        <v>0.17325913018717315</v>
      </c>
      <c r="E138" s="92">
        <f t="shared" si="12"/>
        <v>0</v>
      </c>
      <c r="F138" s="91">
        <f t="shared" si="13"/>
        <v>2.5676828880469824E-2</v>
      </c>
      <c r="G138" s="91">
        <f t="shared" si="14"/>
        <v>0.12416409852643538</v>
      </c>
    </row>
    <row r="139" spans="1:7">
      <c r="A139" s="89">
        <f t="shared" si="8"/>
        <v>39508</v>
      </c>
      <c r="B139" s="90">
        <f t="shared" si="9"/>
        <v>0.36934532828646344</v>
      </c>
      <c r="C139" s="91">
        <f t="shared" si="10"/>
        <v>0.30561200752997858</v>
      </c>
      <c r="D139" s="91">
        <f t="shared" si="11"/>
        <v>0.16840113072746604</v>
      </c>
      <c r="E139" s="92">
        <f t="shared" si="12"/>
        <v>0</v>
      </c>
      <c r="F139" s="91">
        <f t="shared" si="13"/>
        <v>2.6046178313680151E-2</v>
      </c>
      <c r="G139" s="91">
        <f t="shared" si="14"/>
        <v>0.13059535514241183</v>
      </c>
    </row>
    <row r="140" spans="1:7">
      <c r="A140" s="89">
        <f t="shared" si="8"/>
        <v>39539</v>
      </c>
      <c r="B140" s="90">
        <f t="shared" si="9"/>
        <v>0.36883205633564015</v>
      </c>
      <c r="C140" s="91">
        <f t="shared" si="10"/>
        <v>0.29100047018189457</v>
      </c>
      <c r="D140" s="91">
        <f t="shared" si="11"/>
        <v>0.1788557368189666</v>
      </c>
      <c r="E140" s="92">
        <f t="shared" si="12"/>
        <v>0</v>
      </c>
      <c r="F140" s="91">
        <f t="shared" si="13"/>
        <v>2.5952205527974458E-2</v>
      </c>
      <c r="G140" s="91">
        <f t="shared" si="14"/>
        <v>0.13535953113552432</v>
      </c>
    </row>
    <row r="141" spans="1:7">
      <c r="A141" s="89">
        <f t="shared" si="8"/>
        <v>39569</v>
      </c>
      <c r="B141" s="90">
        <f t="shared" si="9"/>
        <v>0.37144942077970139</v>
      </c>
      <c r="C141" s="91">
        <f t="shared" si="10"/>
        <v>0.29921074089511912</v>
      </c>
      <c r="D141" s="91">
        <f t="shared" si="11"/>
        <v>0.1696444473137968</v>
      </c>
      <c r="E141" s="92">
        <f t="shared" si="12"/>
        <v>0</v>
      </c>
      <c r="F141" s="91">
        <f t="shared" si="13"/>
        <v>2.5878540759704381E-2</v>
      </c>
      <c r="G141" s="91">
        <f t="shared" si="14"/>
        <v>0.13381685025167822</v>
      </c>
    </row>
    <row r="142" spans="1:7">
      <c r="A142" s="89">
        <f t="shared" si="8"/>
        <v>39600</v>
      </c>
      <c r="B142" s="90">
        <f t="shared" si="9"/>
        <v>0.37821720133377179</v>
      </c>
      <c r="C142" s="91">
        <f t="shared" si="10"/>
        <v>0.29185192834680485</v>
      </c>
      <c r="D142" s="91">
        <f t="shared" si="11"/>
        <v>0.17049970956905788</v>
      </c>
      <c r="E142" s="92">
        <f t="shared" si="12"/>
        <v>0</v>
      </c>
      <c r="F142" s="91">
        <f t="shared" si="13"/>
        <v>2.571409167285324E-2</v>
      </c>
      <c r="G142" s="91">
        <f t="shared" si="14"/>
        <v>0.13371706907751224</v>
      </c>
    </row>
    <row r="143" spans="1:7">
      <c r="A143" s="89">
        <f t="shared" si="8"/>
        <v>39630</v>
      </c>
      <c r="B143" s="90">
        <f t="shared" si="9"/>
        <v>0.36518801090925967</v>
      </c>
      <c r="C143" s="91">
        <f t="shared" si="10"/>
        <v>0.28887679096400015</v>
      </c>
      <c r="D143" s="91">
        <f t="shared" si="11"/>
        <v>0.1745542133224654</v>
      </c>
      <c r="E143" s="92">
        <f t="shared" si="12"/>
        <v>0</v>
      </c>
      <c r="F143" s="91">
        <f t="shared" si="13"/>
        <v>2.6786810343337721E-2</v>
      </c>
      <c r="G143" s="91">
        <f t="shared" si="14"/>
        <v>0.144594174460937</v>
      </c>
    </row>
    <row r="144" spans="1:7">
      <c r="A144" s="89">
        <f t="shared" si="8"/>
        <v>39661</v>
      </c>
      <c r="B144" s="90">
        <f t="shared" si="9"/>
        <v>0.37263154628793166</v>
      </c>
      <c r="C144" s="91">
        <f t="shared" si="10"/>
        <v>0.27869633329127352</v>
      </c>
      <c r="D144" s="91">
        <f t="shared" si="11"/>
        <v>0.18089487775122828</v>
      </c>
      <c r="E144" s="92">
        <f t="shared" si="12"/>
        <v>0</v>
      </c>
      <c r="F144" s="91">
        <f t="shared" si="13"/>
        <v>2.5535356590761317E-2</v>
      </c>
      <c r="G144" s="91">
        <f t="shared" si="14"/>
        <v>0.14224188607880511</v>
      </c>
    </row>
    <row r="145" spans="1:7">
      <c r="A145" s="89">
        <f t="shared" si="8"/>
        <v>39692</v>
      </c>
      <c r="B145" s="90">
        <f t="shared" si="9"/>
        <v>0.38394989332203211</v>
      </c>
      <c r="C145" s="91">
        <f t="shared" si="10"/>
        <v>0.27968384007095576</v>
      </c>
      <c r="D145" s="91">
        <f t="shared" si="11"/>
        <v>0.16866911801456042</v>
      </c>
      <c r="E145" s="92">
        <f t="shared" si="12"/>
        <v>0</v>
      </c>
      <c r="F145" s="91">
        <f t="shared" si="13"/>
        <v>2.7437770608165744E-2</v>
      </c>
      <c r="G145" s="91">
        <f t="shared" si="14"/>
        <v>0.140259377984286</v>
      </c>
    </row>
    <row r="146" spans="1:7">
      <c r="A146" s="89">
        <f t="shared" si="8"/>
        <v>39722</v>
      </c>
      <c r="B146" s="90">
        <f t="shared" si="9"/>
        <v>0.39638922321868536</v>
      </c>
      <c r="C146" s="91">
        <f t="shared" si="10"/>
        <v>0.27671059307398133</v>
      </c>
      <c r="D146" s="91">
        <f t="shared" si="11"/>
        <v>0.17012177090739466</v>
      </c>
      <c r="E146" s="92">
        <f t="shared" si="12"/>
        <v>0</v>
      </c>
      <c r="F146" s="91">
        <f t="shared" si="13"/>
        <v>2.6041862068138175E-2</v>
      </c>
      <c r="G146" s="91">
        <f t="shared" si="14"/>
        <v>0.1307365507318004</v>
      </c>
    </row>
    <row r="147" spans="1:7">
      <c r="A147" s="89">
        <f t="shared" si="8"/>
        <v>39753</v>
      </c>
      <c r="B147" s="90">
        <f t="shared" si="9"/>
        <v>0.40095246641666366</v>
      </c>
      <c r="C147" s="91">
        <f t="shared" si="10"/>
        <v>0.2666319006094619</v>
      </c>
      <c r="D147" s="91">
        <f t="shared" si="11"/>
        <v>0.17291596338487661</v>
      </c>
      <c r="E147" s="92">
        <f t="shared" si="12"/>
        <v>0</v>
      </c>
      <c r="F147" s="91">
        <f t="shared" si="13"/>
        <v>2.5985020382490735E-2</v>
      </c>
      <c r="G147" s="91">
        <f t="shared" si="14"/>
        <v>0.1335146492065071</v>
      </c>
    </row>
    <row r="148" spans="1:7">
      <c r="A148" s="89">
        <f t="shared" si="8"/>
        <v>39783</v>
      </c>
      <c r="B148" s="90">
        <f t="shared" si="9"/>
        <v>0.39566666473810508</v>
      </c>
      <c r="C148" s="91">
        <f t="shared" si="10"/>
        <v>0.26935705519236314</v>
      </c>
      <c r="D148" s="91">
        <f t="shared" si="11"/>
        <v>0.17114576071831167</v>
      </c>
      <c r="E148" s="92">
        <f t="shared" si="12"/>
        <v>0</v>
      </c>
      <c r="F148" s="91">
        <f t="shared" si="13"/>
        <v>2.5819517701219041E-2</v>
      </c>
      <c r="G148" s="91">
        <f t="shared" si="14"/>
        <v>0.13801100165000108</v>
      </c>
    </row>
    <row r="149" spans="1:7">
      <c r="A149" s="89">
        <f t="shared" si="8"/>
        <v>39814</v>
      </c>
      <c r="B149" s="90">
        <f t="shared" si="9"/>
        <v>0.38336903416556445</v>
      </c>
      <c r="C149" s="91">
        <f t="shared" si="10"/>
        <v>0.27261470107498098</v>
      </c>
      <c r="D149" s="91">
        <f t="shared" si="11"/>
        <v>0.17518342662361749</v>
      </c>
      <c r="E149" s="92">
        <f t="shared" si="12"/>
        <v>0</v>
      </c>
      <c r="F149" s="91">
        <f t="shared" si="13"/>
        <v>3.0583459155346941E-2</v>
      </c>
      <c r="G149" s="91">
        <f t="shared" si="14"/>
        <v>0.13824937898049028</v>
      </c>
    </row>
    <row r="150" spans="1:7">
      <c r="A150" s="89">
        <f t="shared" si="8"/>
        <v>39845</v>
      </c>
      <c r="B150" s="90">
        <f t="shared" si="9"/>
        <v>0.38431869921166184</v>
      </c>
      <c r="C150" s="91">
        <f t="shared" si="10"/>
        <v>0.27413335346362955</v>
      </c>
      <c r="D150" s="91">
        <f t="shared" si="11"/>
        <v>0.17641828712168628</v>
      </c>
      <c r="E150" s="92">
        <f t="shared" si="12"/>
        <v>0</v>
      </c>
      <c r="F150" s="91">
        <f t="shared" si="13"/>
        <v>3.0840010120211217E-2</v>
      </c>
      <c r="G150" s="91">
        <f t="shared" si="14"/>
        <v>0.13428965008281121</v>
      </c>
    </row>
    <row r="151" spans="1:7">
      <c r="A151" s="89">
        <f t="shared" si="8"/>
        <v>39873</v>
      </c>
      <c r="B151" s="90">
        <f t="shared" si="9"/>
        <v>0.39435147460298053</v>
      </c>
      <c r="C151" s="91">
        <f t="shared" si="10"/>
        <v>0.26731830788282429</v>
      </c>
      <c r="D151" s="91">
        <f t="shared" si="11"/>
        <v>0.17750963863880848</v>
      </c>
      <c r="E151" s="92">
        <f t="shared" si="12"/>
        <v>0</v>
      </c>
      <c r="F151" s="91">
        <f t="shared" si="13"/>
        <v>3.2194277999356057E-2</v>
      </c>
      <c r="G151" s="91">
        <f t="shared" si="14"/>
        <v>0.12862630087603083</v>
      </c>
    </row>
    <row r="152" spans="1:7">
      <c r="A152" s="89">
        <f t="shared" si="8"/>
        <v>39904</v>
      </c>
      <c r="B152" s="90">
        <f t="shared" si="9"/>
        <v>0.38515980250624016</v>
      </c>
      <c r="C152" s="91">
        <f t="shared" si="10"/>
        <v>0.27801874362166157</v>
      </c>
      <c r="D152" s="91">
        <f t="shared" si="11"/>
        <v>0.17818599629085918</v>
      </c>
      <c r="E152" s="92">
        <f t="shared" si="12"/>
        <v>0</v>
      </c>
      <c r="F152" s="91">
        <f t="shared" si="13"/>
        <v>3.2313085755273183E-2</v>
      </c>
      <c r="G152" s="91">
        <f t="shared" si="14"/>
        <v>0.12632237182596581</v>
      </c>
    </row>
    <row r="153" spans="1:7">
      <c r="A153" s="89">
        <f t="shared" si="8"/>
        <v>39934</v>
      </c>
      <c r="B153" s="90">
        <f t="shared" si="9"/>
        <v>0.38139887793299165</v>
      </c>
      <c r="C153" s="91">
        <f t="shared" si="10"/>
        <v>0.28697369101844677</v>
      </c>
      <c r="D153" s="91">
        <f t="shared" si="11"/>
        <v>0.17329284051866808</v>
      </c>
      <c r="E153" s="92">
        <f t="shared" si="12"/>
        <v>0</v>
      </c>
      <c r="F153" s="91">
        <f t="shared" si="13"/>
        <v>3.2215533121996071E-2</v>
      </c>
      <c r="G153" s="91">
        <f t="shared" si="14"/>
        <v>0.12611905740789733</v>
      </c>
    </row>
    <row r="154" spans="1:7">
      <c r="A154" s="89">
        <f t="shared" si="8"/>
        <v>39965</v>
      </c>
      <c r="B154" s="90">
        <f t="shared" si="9"/>
        <v>0.39687741825054135</v>
      </c>
      <c r="C154" s="91">
        <f t="shared" si="10"/>
        <v>0.27083411227189236</v>
      </c>
      <c r="D154" s="91">
        <f t="shared" si="11"/>
        <v>0.17112426302618591</v>
      </c>
      <c r="E154" s="92">
        <f t="shared" si="12"/>
        <v>0</v>
      </c>
      <c r="F154" s="91">
        <f t="shared" si="13"/>
        <v>3.411826838581665E-2</v>
      </c>
      <c r="G154" s="91">
        <f t="shared" si="14"/>
        <v>0.12704593806556363</v>
      </c>
    </row>
    <row r="155" spans="1:7">
      <c r="A155" s="89">
        <f t="shared" si="8"/>
        <v>39995</v>
      </c>
      <c r="B155" s="90">
        <f t="shared" si="9"/>
        <v>0.38818740656112671</v>
      </c>
      <c r="C155" s="91">
        <f t="shared" si="10"/>
        <v>0.26591995281044079</v>
      </c>
      <c r="D155" s="91">
        <f t="shared" si="11"/>
        <v>0.17912251800620754</v>
      </c>
      <c r="E155" s="92">
        <f t="shared" si="12"/>
        <v>0</v>
      </c>
      <c r="F155" s="91">
        <f t="shared" si="13"/>
        <v>3.1831234502383232E-2</v>
      </c>
      <c r="G155" s="91">
        <f t="shared" si="14"/>
        <v>0.13493888811984173</v>
      </c>
    </row>
    <row r="156" spans="1:7">
      <c r="A156" s="89">
        <f t="shared" si="8"/>
        <v>40026</v>
      </c>
      <c r="B156" s="90">
        <f t="shared" si="9"/>
        <v>0.39887630531520007</v>
      </c>
      <c r="C156" s="91">
        <f t="shared" si="10"/>
        <v>0.26325925810971718</v>
      </c>
      <c r="D156" s="91">
        <f t="shared" si="11"/>
        <v>0.18049908062436862</v>
      </c>
      <c r="E156" s="92">
        <f t="shared" si="12"/>
        <v>0</v>
      </c>
      <c r="F156" s="91">
        <f t="shared" si="13"/>
        <v>3.0740530566432455E-2</v>
      </c>
      <c r="G156" s="91">
        <f t="shared" si="14"/>
        <v>0.12662482538428155</v>
      </c>
    </row>
    <row r="157" spans="1:7">
      <c r="A157" s="89">
        <f t="shared" ref="A157:A188" si="15">A39</f>
        <v>40057</v>
      </c>
      <c r="B157" s="90">
        <f t="shared" ref="B157:B188" si="16">C39</f>
        <v>0.38950693234940409</v>
      </c>
      <c r="C157" s="91">
        <f t="shared" ref="C157:C188" si="17">E39</f>
        <v>0.27301898919744289</v>
      </c>
      <c r="D157" s="91">
        <f t="shared" ref="D157:D188" si="18">G39</f>
        <v>0.17336092694583727</v>
      </c>
      <c r="E157" s="92">
        <f t="shared" ref="E157:E188" si="19">K39</f>
        <v>0</v>
      </c>
      <c r="F157" s="91">
        <f t="shared" ref="F157:F188" si="20">M39</f>
        <v>3.3869670399833192E-2</v>
      </c>
      <c r="G157" s="91">
        <f t="shared" ref="G157:G188" si="21">I39+O39</f>
        <v>0.13024348110748266</v>
      </c>
    </row>
    <row r="158" spans="1:7">
      <c r="A158" s="89">
        <f t="shared" si="15"/>
        <v>40087</v>
      </c>
      <c r="B158" s="90">
        <f t="shared" si="16"/>
        <v>0.38252542796653793</v>
      </c>
      <c r="C158" s="91">
        <f t="shared" si="17"/>
        <v>0.27068762833788201</v>
      </c>
      <c r="D158" s="91">
        <f t="shared" si="18"/>
        <v>0.16883559643234838</v>
      </c>
      <c r="E158" s="92">
        <f t="shared" si="19"/>
        <v>0</v>
      </c>
      <c r="F158" s="91">
        <f t="shared" si="20"/>
        <v>3.9986986350894281E-2</v>
      </c>
      <c r="G158" s="91">
        <f t="shared" si="21"/>
        <v>0.13796436091233735</v>
      </c>
    </row>
    <row r="159" spans="1:7">
      <c r="A159" s="89">
        <f t="shared" si="15"/>
        <v>40118</v>
      </c>
      <c r="B159" s="90">
        <f t="shared" si="16"/>
        <v>0.38160715284824526</v>
      </c>
      <c r="C159" s="91">
        <f t="shared" si="17"/>
        <v>0.28461829801112853</v>
      </c>
      <c r="D159" s="91">
        <f t="shared" si="18"/>
        <v>0.1563015536078001</v>
      </c>
      <c r="E159" s="92">
        <f t="shared" si="19"/>
        <v>0</v>
      </c>
      <c r="F159" s="91">
        <f t="shared" si="20"/>
        <v>3.7767887022110876E-2</v>
      </c>
      <c r="G159" s="91">
        <f t="shared" si="21"/>
        <v>0.13970510851071535</v>
      </c>
    </row>
    <row r="160" spans="1:7">
      <c r="A160" s="89">
        <f t="shared" si="15"/>
        <v>40148</v>
      </c>
      <c r="B160" s="90">
        <f t="shared" si="16"/>
        <v>0.37656871910870265</v>
      </c>
      <c r="C160" s="91">
        <f t="shared" si="17"/>
        <v>0.28681508175122966</v>
      </c>
      <c r="D160" s="91">
        <f t="shared" si="18"/>
        <v>0.15813391571720203</v>
      </c>
      <c r="E160" s="92">
        <f t="shared" si="19"/>
        <v>0</v>
      </c>
      <c r="F160" s="91">
        <f t="shared" si="20"/>
        <v>3.8040477619187212E-2</v>
      </c>
      <c r="G160" s="91">
        <f t="shared" si="21"/>
        <v>0.14044180580367846</v>
      </c>
    </row>
    <row r="161" spans="1:7">
      <c r="A161" s="89">
        <f t="shared" si="15"/>
        <v>40179</v>
      </c>
      <c r="B161" s="90">
        <f t="shared" si="16"/>
        <v>0.35282672290834555</v>
      </c>
      <c r="C161" s="91">
        <f t="shared" si="17"/>
        <v>0.29601448750840503</v>
      </c>
      <c r="D161" s="91">
        <f t="shared" si="18"/>
        <v>0.1608479341697488</v>
      </c>
      <c r="E161" s="92">
        <f t="shared" si="19"/>
        <v>0</v>
      </c>
      <c r="F161" s="91">
        <f t="shared" si="20"/>
        <v>3.9407580009481802E-2</v>
      </c>
      <c r="G161" s="91">
        <f t="shared" si="21"/>
        <v>0.15090327540401893</v>
      </c>
    </row>
    <row r="162" spans="1:7">
      <c r="A162" s="89">
        <f t="shared" si="15"/>
        <v>40210</v>
      </c>
      <c r="B162" s="90">
        <f t="shared" si="16"/>
        <v>0.35697765020874805</v>
      </c>
      <c r="C162" s="91">
        <f t="shared" si="17"/>
        <v>0.29537666649592492</v>
      </c>
      <c r="D162" s="91">
        <f t="shared" si="18"/>
        <v>0.15859817971322246</v>
      </c>
      <c r="E162" s="92">
        <f t="shared" si="19"/>
        <v>0</v>
      </c>
      <c r="F162" s="91">
        <f t="shared" si="20"/>
        <v>3.8951807989642505E-2</v>
      </c>
      <c r="G162" s="91">
        <f t="shared" si="21"/>
        <v>0.15009569559246216</v>
      </c>
    </row>
    <row r="163" spans="1:7">
      <c r="A163" s="89">
        <f t="shared" si="15"/>
        <v>40238</v>
      </c>
      <c r="B163" s="90">
        <f t="shared" si="16"/>
        <v>0.36019750946607348</v>
      </c>
      <c r="C163" s="91">
        <f t="shared" si="17"/>
        <v>0.29674964649562241</v>
      </c>
      <c r="D163" s="91">
        <f t="shared" si="18"/>
        <v>0.15860431138790176</v>
      </c>
      <c r="E163" s="92">
        <f t="shared" si="19"/>
        <v>0</v>
      </c>
      <c r="F163" s="91">
        <f t="shared" si="20"/>
        <v>3.9514522468176376E-2</v>
      </c>
      <c r="G163" s="91">
        <f t="shared" si="21"/>
        <v>0.1449340101822259</v>
      </c>
    </row>
    <row r="164" spans="1:7">
      <c r="A164" s="89">
        <f t="shared" si="15"/>
        <v>40269</v>
      </c>
      <c r="B164" s="90">
        <f t="shared" si="16"/>
        <v>0.38610419132406421</v>
      </c>
      <c r="C164" s="91">
        <f t="shared" si="17"/>
        <v>0.28404154562093176</v>
      </c>
      <c r="D164" s="91">
        <f t="shared" si="18"/>
        <v>0.15321280553692074</v>
      </c>
      <c r="E164" s="92">
        <f t="shared" si="19"/>
        <v>0</v>
      </c>
      <c r="F164" s="91">
        <f t="shared" si="20"/>
        <v>3.7081348008770602E-2</v>
      </c>
      <c r="G164" s="91">
        <f t="shared" si="21"/>
        <v>0.13956010950931264</v>
      </c>
    </row>
    <row r="165" spans="1:7">
      <c r="A165" s="89">
        <f t="shared" si="15"/>
        <v>40299</v>
      </c>
      <c r="B165" s="90">
        <f t="shared" si="16"/>
        <v>0.38597185609181273</v>
      </c>
      <c r="C165" s="91">
        <f t="shared" si="17"/>
        <v>0.2851839911706181</v>
      </c>
      <c r="D165" s="91">
        <f t="shared" si="18"/>
        <v>0.15024380103513188</v>
      </c>
      <c r="E165" s="92">
        <f t="shared" si="19"/>
        <v>0</v>
      </c>
      <c r="F165" s="91">
        <f t="shared" si="20"/>
        <v>3.7249368441575691E-2</v>
      </c>
      <c r="G165" s="91">
        <f t="shared" si="21"/>
        <v>0.14135098326086162</v>
      </c>
    </row>
    <row r="166" spans="1:7">
      <c r="A166" s="89">
        <f t="shared" si="15"/>
        <v>40330</v>
      </c>
      <c r="B166" s="90">
        <f t="shared" si="16"/>
        <v>0.38341291476337747</v>
      </c>
      <c r="C166" s="91">
        <f t="shared" si="17"/>
        <v>0.27160113473050418</v>
      </c>
      <c r="D166" s="91">
        <f t="shared" si="18"/>
        <v>0.16069487125546653</v>
      </c>
      <c r="E166" s="92">
        <f t="shared" si="19"/>
        <v>0</v>
      </c>
      <c r="F166" s="91">
        <f t="shared" si="20"/>
        <v>3.7449691628681156E-2</v>
      </c>
      <c r="G166" s="91">
        <f t="shared" si="21"/>
        <v>0.1468413876219708</v>
      </c>
    </row>
    <row r="167" spans="1:7">
      <c r="A167" s="89">
        <f t="shared" si="15"/>
        <v>40360</v>
      </c>
      <c r="B167" s="90">
        <f t="shared" si="16"/>
        <v>0.372995348108902</v>
      </c>
      <c r="C167" s="91">
        <f t="shared" si="17"/>
        <v>0.29983894006339967</v>
      </c>
      <c r="D167" s="91">
        <f t="shared" si="18"/>
        <v>0.14349277161461349</v>
      </c>
      <c r="E167" s="92">
        <f t="shared" si="19"/>
        <v>0</v>
      </c>
      <c r="F167" s="91">
        <f t="shared" si="20"/>
        <v>3.7329912216428493E-2</v>
      </c>
      <c r="G167" s="91">
        <f t="shared" si="21"/>
        <v>0.14634302799665636</v>
      </c>
    </row>
    <row r="168" spans="1:7">
      <c r="A168" s="89">
        <f t="shared" si="15"/>
        <v>40391</v>
      </c>
      <c r="B168" s="90">
        <f t="shared" si="16"/>
        <v>0.36153631547370546</v>
      </c>
      <c r="C168" s="91">
        <f t="shared" si="17"/>
        <v>0.29113546626875919</v>
      </c>
      <c r="D168" s="91">
        <f t="shared" si="18"/>
        <v>0.15862553156717754</v>
      </c>
      <c r="E168" s="92">
        <f t="shared" si="19"/>
        <v>0</v>
      </c>
      <c r="F168" s="91">
        <f t="shared" si="20"/>
        <v>3.7840186239364075E-2</v>
      </c>
      <c r="G168" s="91">
        <f t="shared" si="21"/>
        <v>0.15086250045099375</v>
      </c>
    </row>
    <row r="169" spans="1:7">
      <c r="A169" s="89">
        <f t="shared" si="15"/>
        <v>40422</v>
      </c>
      <c r="B169" s="90">
        <f t="shared" si="16"/>
        <v>0.37294313987598948</v>
      </c>
      <c r="C169" s="91">
        <f t="shared" si="17"/>
        <v>0.29237200078413472</v>
      </c>
      <c r="D169" s="91">
        <f t="shared" si="18"/>
        <v>0.14284516826834825</v>
      </c>
      <c r="E169" s="92">
        <f t="shared" si="19"/>
        <v>0</v>
      </c>
      <c r="F169" s="91">
        <f t="shared" si="20"/>
        <v>3.8023518896553324E-2</v>
      </c>
      <c r="G169" s="91">
        <f t="shared" si="21"/>
        <v>0.15381617217497426</v>
      </c>
    </row>
    <row r="170" spans="1:7">
      <c r="A170" s="89">
        <f t="shared" si="15"/>
        <v>40452</v>
      </c>
      <c r="B170" s="90">
        <f t="shared" si="16"/>
        <v>0.35553184487627504</v>
      </c>
      <c r="C170" s="91">
        <f t="shared" si="17"/>
        <v>0.29063255550836181</v>
      </c>
      <c r="D170" s="91">
        <f t="shared" si="18"/>
        <v>0.1590492957873946</v>
      </c>
      <c r="E170" s="92">
        <f t="shared" si="19"/>
        <v>0</v>
      </c>
      <c r="F170" s="91">
        <f t="shared" si="20"/>
        <v>3.8470522786111939E-2</v>
      </c>
      <c r="G170" s="91">
        <f t="shared" si="21"/>
        <v>0.15631578104185664</v>
      </c>
    </row>
    <row r="171" spans="1:7">
      <c r="A171" s="89">
        <f t="shared" si="15"/>
        <v>40483</v>
      </c>
      <c r="B171" s="90">
        <f t="shared" si="16"/>
        <v>0.35656338054543901</v>
      </c>
      <c r="C171" s="91">
        <f t="shared" si="17"/>
        <v>0.2934913661758175</v>
      </c>
      <c r="D171" s="91">
        <f t="shared" si="18"/>
        <v>0.1585430727920108</v>
      </c>
      <c r="E171" s="92">
        <f t="shared" si="19"/>
        <v>0</v>
      </c>
      <c r="F171" s="91">
        <f t="shared" si="20"/>
        <v>3.9169573388788161E-2</v>
      </c>
      <c r="G171" s="91">
        <f t="shared" si="21"/>
        <v>0.15223260709794456</v>
      </c>
    </row>
    <row r="172" spans="1:7">
      <c r="A172" s="89">
        <f t="shared" si="15"/>
        <v>40513</v>
      </c>
      <c r="B172" s="90">
        <f t="shared" si="16"/>
        <v>0.30849746203860412</v>
      </c>
      <c r="C172" s="91">
        <f t="shared" si="17"/>
        <v>0.25709395328334966</v>
      </c>
      <c r="D172" s="91">
        <f t="shared" si="18"/>
        <v>0.14209197696937617</v>
      </c>
      <c r="E172" s="92">
        <f t="shared" si="19"/>
        <v>0.1042612884493444</v>
      </c>
      <c r="F172" s="91">
        <f t="shared" si="20"/>
        <v>3.7060022601275638E-2</v>
      </c>
      <c r="G172" s="91">
        <f t="shared" si="21"/>
        <v>0.15099529665805017</v>
      </c>
    </row>
    <row r="173" spans="1:7">
      <c r="A173" s="89">
        <f t="shared" si="15"/>
        <v>40544</v>
      </c>
      <c r="B173" s="90">
        <f t="shared" si="16"/>
        <v>0.28377132748150841</v>
      </c>
      <c r="C173" s="91">
        <f t="shared" si="17"/>
        <v>0.26706377554669397</v>
      </c>
      <c r="D173" s="91">
        <f t="shared" si="18"/>
        <v>0.14553087343418311</v>
      </c>
      <c r="E173" s="92">
        <f t="shared" si="19"/>
        <v>0.1071859224002924</v>
      </c>
      <c r="F173" s="91">
        <f t="shared" si="20"/>
        <v>3.9542063588877074E-2</v>
      </c>
      <c r="G173" s="91">
        <f t="shared" si="21"/>
        <v>0.1569060375484449</v>
      </c>
    </row>
    <row r="174" spans="1:7">
      <c r="A174" s="89">
        <f t="shared" si="15"/>
        <v>40575</v>
      </c>
      <c r="B174" s="90">
        <f t="shared" si="16"/>
        <v>0.29393034531685169</v>
      </c>
      <c r="C174" s="91">
        <f t="shared" si="17"/>
        <v>0.26577950392619842</v>
      </c>
      <c r="D174" s="91">
        <f t="shared" si="18"/>
        <v>0.14669417524759634</v>
      </c>
      <c r="E174" s="92">
        <f t="shared" si="19"/>
        <v>0.10742629848351254</v>
      </c>
      <c r="F174" s="91">
        <f t="shared" si="20"/>
        <v>3.9064683779715635E-2</v>
      </c>
      <c r="G174" s="91">
        <f t="shared" si="21"/>
        <v>0.1471049932461253</v>
      </c>
    </row>
    <row r="175" spans="1:7">
      <c r="A175" s="89">
        <f t="shared" si="15"/>
        <v>40603</v>
      </c>
      <c r="B175" s="90">
        <f t="shared" si="16"/>
        <v>0.30460700308483668</v>
      </c>
      <c r="C175" s="91">
        <f t="shared" si="17"/>
        <v>0.24094133567606824</v>
      </c>
      <c r="D175" s="91">
        <f t="shared" si="18"/>
        <v>0.15940441294022797</v>
      </c>
      <c r="E175" s="92">
        <f t="shared" si="19"/>
        <v>0.1064610493384204</v>
      </c>
      <c r="F175" s="91">
        <f t="shared" si="20"/>
        <v>4.1137280281152697E-2</v>
      </c>
      <c r="G175" s="91">
        <f t="shared" si="21"/>
        <v>0.14744891867929413</v>
      </c>
    </row>
    <row r="176" spans="1:7">
      <c r="A176" s="89">
        <f t="shared" si="15"/>
        <v>40634</v>
      </c>
      <c r="B176" s="90">
        <f t="shared" si="16"/>
        <v>0.3030169437640125</v>
      </c>
      <c r="C176" s="91">
        <f t="shared" si="17"/>
        <v>0.2465389357551005</v>
      </c>
      <c r="D176" s="91">
        <f t="shared" si="18"/>
        <v>0.15937463872124888</v>
      </c>
      <c r="E176" s="92">
        <f t="shared" si="19"/>
        <v>0.10430853332573682</v>
      </c>
      <c r="F176" s="91">
        <f t="shared" si="20"/>
        <v>4.1138725528588105E-2</v>
      </c>
      <c r="G176" s="91">
        <f t="shared" si="21"/>
        <v>0.14562222290531313</v>
      </c>
    </row>
    <row r="177" spans="1:7">
      <c r="A177" s="89">
        <f t="shared" si="15"/>
        <v>40664</v>
      </c>
      <c r="B177" s="90">
        <f t="shared" si="16"/>
        <v>0.30137926393742515</v>
      </c>
      <c r="C177" s="91">
        <f t="shared" si="17"/>
        <v>0.25207545152525163</v>
      </c>
      <c r="D177" s="91">
        <f t="shared" si="18"/>
        <v>0.15730416881480641</v>
      </c>
      <c r="E177" s="92">
        <f t="shared" si="19"/>
        <v>0.10077949675541201</v>
      </c>
      <c r="F177" s="91">
        <f t="shared" si="20"/>
        <v>4.1343049084297215E-2</v>
      </c>
      <c r="G177" s="91">
        <f t="shared" si="21"/>
        <v>0.14711856988280766</v>
      </c>
    </row>
    <row r="178" spans="1:7">
      <c r="A178" s="89">
        <f t="shared" si="15"/>
        <v>40695</v>
      </c>
      <c r="B178" s="90">
        <f t="shared" si="16"/>
        <v>0.31718243699676674</v>
      </c>
      <c r="C178" s="91">
        <f t="shared" si="17"/>
        <v>0.25013784428778651</v>
      </c>
      <c r="D178" s="91">
        <f t="shared" si="18"/>
        <v>0.15290993021720381</v>
      </c>
      <c r="E178" s="92">
        <f t="shared" si="19"/>
        <v>9.608072216282619E-2</v>
      </c>
      <c r="F178" s="91">
        <f t="shared" si="20"/>
        <v>4.0739267251870173E-2</v>
      </c>
      <c r="G178" s="91">
        <f t="shared" si="21"/>
        <v>0.14294979908354652</v>
      </c>
    </row>
    <row r="179" spans="1:7">
      <c r="A179" s="89">
        <f t="shared" si="15"/>
        <v>40725</v>
      </c>
      <c r="B179" s="90">
        <f t="shared" si="16"/>
        <v>0.29868694104628424</v>
      </c>
      <c r="C179" s="91">
        <f t="shared" si="17"/>
        <v>0.25596184244751974</v>
      </c>
      <c r="D179" s="91">
        <f t="shared" si="18"/>
        <v>0.16058942986515662</v>
      </c>
      <c r="E179" s="92">
        <f t="shared" si="19"/>
        <v>9.2733508258012257E-2</v>
      </c>
      <c r="F179" s="91">
        <f t="shared" si="20"/>
        <v>4.2103119982288495E-2</v>
      </c>
      <c r="G179" s="91">
        <f t="shared" si="21"/>
        <v>0.14992515840073872</v>
      </c>
    </row>
    <row r="180" spans="1:7">
      <c r="A180" s="89">
        <f t="shared" si="15"/>
        <v>40756</v>
      </c>
      <c r="B180" s="90">
        <f t="shared" si="16"/>
        <v>0.29998559511162382</v>
      </c>
      <c r="C180" s="91">
        <f t="shared" si="17"/>
        <v>0.27035280433341935</v>
      </c>
      <c r="D180" s="91">
        <f t="shared" si="18"/>
        <v>0.14601450061543667</v>
      </c>
      <c r="E180" s="92">
        <f t="shared" si="19"/>
        <v>9.1156942046787773E-2</v>
      </c>
      <c r="F180" s="91">
        <f t="shared" si="20"/>
        <v>4.1557662060376005E-2</v>
      </c>
      <c r="G180" s="91">
        <f t="shared" si="21"/>
        <v>0.15093249583235638</v>
      </c>
    </row>
    <row r="181" spans="1:7">
      <c r="A181" s="89">
        <f t="shared" si="15"/>
        <v>40787</v>
      </c>
      <c r="B181" s="90">
        <f t="shared" si="16"/>
        <v>0.30445111688300247</v>
      </c>
      <c r="C181" s="91">
        <f t="shared" si="17"/>
        <v>0.26186540933871749</v>
      </c>
      <c r="D181" s="91">
        <f t="shared" si="18"/>
        <v>0.1550856798705785</v>
      </c>
      <c r="E181" s="92">
        <f t="shared" si="19"/>
        <v>9.0099936372317266E-2</v>
      </c>
      <c r="F181" s="91">
        <f t="shared" si="20"/>
        <v>4.2090754045708979E-2</v>
      </c>
      <c r="G181" s="91">
        <f t="shared" si="21"/>
        <v>0.14640710348967545</v>
      </c>
    </row>
    <row r="182" spans="1:7">
      <c r="A182" s="89">
        <f t="shared" si="15"/>
        <v>40817</v>
      </c>
      <c r="B182" s="90">
        <f t="shared" si="16"/>
        <v>0.29754833573645767</v>
      </c>
      <c r="C182" s="91">
        <f t="shared" si="17"/>
        <v>0.26207508797987422</v>
      </c>
      <c r="D182" s="91">
        <f t="shared" si="18"/>
        <v>0.15978122032982653</v>
      </c>
      <c r="E182" s="92">
        <f t="shared" si="19"/>
        <v>9.0760416655136789E-2</v>
      </c>
      <c r="F182" s="91">
        <f t="shared" si="20"/>
        <v>4.2394953490413383E-2</v>
      </c>
      <c r="G182" s="91">
        <f t="shared" si="21"/>
        <v>0.14743998580829143</v>
      </c>
    </row>
    <row r="183" spans="1:7">
      <c r="A183" s="89">
        <f t="shared" si="15"/>
        <v>40848</v>
      </c>
      <c r="B183" s="90">
        <f t="shared" si="16"/>
        <v>0.30175452615780257</v>
      </c>
      <c r="C183" s="91">
        <f t="shared" si="17"/>
        <v>0.26262402994724054</v>
      </c>
      <c r="D183" s="91">
        <f t="shared" si="18"/>
        <v>0.15650929118405757</v>
      </c>
      <c r="E183" s="92">
        <f t="shared" si="19"/>
        <v>8.9871179493828904E-2</v>
      </c>
      <c r="F183" s="91">
        <f t="shared" si="20"/>
        <v>4.2330362281777383E-2</v>
      </c>
      <c r="G183" s="91">
        <f t="shared" si="21"/>
        <v>0.14691061093529295</v>
      </c>
    </row>
    <row r="184" spans="1:7">
      <c r="A184" s="89">
        <f t="shared" si="15"/>
        <v>40878</v>
      </c>
      <c r="B184" s="90">
        <f t="shared" si="16"/>
        <v>0.31471696498805124</v>
      </c>
      <c r="C184" s="91">
        <f t="shared" si="17"/>
        <v>0.25299675769014957</v>
      </c>
      <c r="D184" s="91">
        <f t="shared" si="18"/>
        <v>0.15414058638426309</v>
      </c>
      <c r="E184" s="92">
        <f t="shared" si="19"/>
        <v>8.8050720200066615E-2</v>
      </c>
      <c r="F184" s="91">
        <f t="shared" si="20"/>
        <v>4.0889010936135686E-2</v>
      </c>
      <c r="G184" s="91">
        <f t="shared" si="21"/>
        <v>0.14920595980133372</v>
      </c>
    </row>
    <row r="185" spans="1:7">
      <c r="A185" s="89">
        <f t="shared" si="15"/>
        <v>40909</v>
      </c>
      <c r="B185" s="90">
        <f t="shared" si="16"/>
        <v>0.29846805512457864</v>
      </c>
      <c r="C185" s="91">
        <f t="shared" si="17"/>
        <v>0.27216614664725247</v>
      </c>
      <c r="D185" s="91">
        <f t="shared" si="18"/>
        <v>0.143018651161748</v>
      </c>
      <c r="E185" s="92">
        <f t="shared" si="19"/>
        <v>8.778497236669533E-2</v>
      </c>
      <c r="F185" s="91">
        <f t="shared" si="20"/>
        <v>4.2401655210124081E-2</v>
      </c>
      <c r="G185" s="91">
        <f t="shared" si="21"/>
        <v>0.15616051948960133</v>
      </c>
    </row>
    <row r="186" spans="1:7">
      <c r="A186" s="89">
        <f t="shared" si="15"/>
        <v>40940</v>
      </c>
      <c r="B186" s="90">
        <f t="shared" si="16"/>
        <v>0.29718901198537284</v>
      </c>
      <c r="C186" s="91">
        <f t="shared" si="17"/>
        <v>0.27843550038654341</v>
      </c>
      <c r="D186" s="91">
        <f t="shared" si="18"/>
        <v>0.14167218165412174</v>
      </c>
      <c r="E186" s="92">
        <f t="shared" si="19"/>
        <v>8.3862978121013412E-2</v>
      </c>
      <c r="F186" s="91">
        <f t="shared" si="20"/>
        <v>4.1920786492725161E-2</v>
      </c>
      <c r="G186" s="91">
        <f t="shared" si="21"/>
        <v>0.15691954136022335</v>
      </c>
    </row>
    <row r="187" spans="1:7">
      <c r="A187" s="89">
        <f t="shared" si="15"/>
        <v>40969</v>
      </c>
      <c r="B187" s="90">
        <f t="shared" si="16"/>
        <v>0.29613879881066013</v>
      </c>
      <c r="C187" s="91">
        <f t="shared" si="17"/>
        <v>0.27520693666570695</v>
      </c>
      <c r="D187" s="91">
        <f t="shared" si="18"/>
        <v>0.14132308517586251</v>
      </c>
      <c r="E187" s="92">
        <f t="shared" si="19"/>
        <v>8.4747398293304202E-2</v>
      </c>
      <c r="F187" s="91">
        <f t="shared" si="20"/>
        <v>4.2763564000890368E-2</v>
      </c>
      <c r="G187" s="91">
        <f t="shared" si="21"/>
        <v>0.15982021705357585</v>
      </c>
    </row>
    <row r="188" spans="1:7">
      <c r="A188" s="89">
        <f t="shared" si="15"/>
        <v>41000</v>
      </c>
      <c r="B188" s="90">
        <f t="shared" si="16"/>
        <v>0.29511803197113468</v>
      </c>
      <c r="C188" s="91">
        <f t="shared" si="17"/>
        <v>0.27577202513233912</v>
      </c>
      <c r="D188" s="91">
        <f t="shared" si="18"/>
        <v>0.13950834134428841</v>
      </c>
      <c r="E188" s="92">
        <f t="shared" si="19"/>
        <v>8.4859945396613345E-2</v>
      </c>
      <c r="F188" s="91">
        <f t="shared" si="20"/>
        <v>4.2532831454025859E-2</v>
      </c>
      <c r="G188" s="91">
        <f t="shared" si="21"/>
        <v>0.16220882470159853</v>
      </c>
    </row>
    <row r="189" spans="1:7">
      <c r="A189" s="89">
        <f t="shared" ref="A189:A220" si="22">A71</f>
        <v>41030</v>
      </c>
      <c r="B189" s="90">
        <f t="shared" ref="B189" si="23">C71</f>
        <v>0.29818866052115456</v>
      </c>
      <c r="C189" s="91">
        <f t="shared" ref="C189:C220" si="24">E71</f>
        <v>0.27333240850345414</v>
      </c>
      <c r="D189" s="91">
        <f t="shared" ref="D189:D220" si="25">G71</f>
        <v>0.13806666514372143</v>
      </c>
      <c r="E189" s="92">
        <f t="shared" ref="E189" si="26">K71</f>
        <v>8.614452555301147E-2</v>
      </c>
      <c r="F189" s="91">
        <f t="shared" ref="F189:F220" si="27">M71</f>
        <v>4.2366811486274455E-2</v>
      </c>
      <c r="G189" s="91">
        <f t="shared" ref="G189:G220" si="28">I71+O71</f>
        <v>0.16190092879238391</v>
      </c>
    </row>
    <row r="190" spans="1:7">
      <c r="A190" s="89">
        <f t="shared" si="22"/>
        <v>41061</v>
      </c>
      <c r="B190" s="90">
        <f t="shared" ref="B190:B220" si="29">C72</f>
        <v>0.30461304483936907</v>
      </c>
      <c r="C190" s="91">
        <f t="shared" si="24"/>
        <v>0.25409488988348017</v>
      </c>
      <c r="D190" s="91">
        <f t="shared" si="25"/>
        <v>0.16284573532333629</v>
      </c>
      <c r="E190" s="92">
        <f t="shared" ref="E190:E220" si="30">K72</f>
        <v>8.396373634514552E-2</v>
      </c>
      <c r="F190" s="91">
        <f t="shared" si="27"/>
        <v>3.3878431831769591E-2</v>
      </c>
      <c r="G190" s="91">
        <f t="shared" si="28"/>
        <v>0.1606041617768994</v>
      </c>
    </row>
    <row r="191" spans="1:7">
      <c r="A191" s="89">
        <f t="shared" si="22"/>
        <v>41091</v>
      </c>
      <c r="B191" s="90">
        <f t="shared" si="29"/>
        <v>0.28817685160057593</v>
      </c>
      <c r="C191" s="91">
        <f t="shared" si="24"/>
        <v>0.25573915664099595</v>
      </c>
      <c r="D191" s="91">
        <f t="shared" si="25"/>
        <v>0.16424817160695104</v>
      </c>
      <c r="E191" s="92">
        <f t="shared" si="30"/>
        <v>8.292965916794065E-2</v>
      </c>
      <c r="F191" s="91">
        <f t="shared" si="27"/>
        <v>3.6078785681260932E-2</v>
      </c>
      <c r="G191" s="91">
        <f t="shared" si="28"/>
        <v>0.17282737530227549</v>
      </c>
    </row>
    <row r="192" spans="1:7">
      <c r="A192" s="89">
        <f t="shared" si="22"/>
        <v>41122</v>
      </c>
      <c r="B192" s="90">
        <f t="shared" si="29"/>
        <v>0.28846998531524853</v>
      </c>
      <c r="C192" s="91">
        <f t="shared" si="24"/>
        <v>0.25235982440369198</v>
      </c>
      <c r="D192" s="91">
        <f t="shared" si="25"/>
        <v>0.1668911813948005</v>
      </c>
      <c r="E192" s="92">
        <f t="shared" si="30"/>
        <v>8.0781335474826271E-2</v>
      </c>
      <c r="F192" s="91">
        <f t="shared" si="27"/>
        <v>3.6827274368385239E-2</v>
      </c>
      <c r="G192" s="91">
        <f t="shared" si="28"/>
        <v>0.1746703990430474</v>
      </c>
    </row>
    <row r="193" spans="1:7">
      <c r="A193" s="89">
        <f t="shared" si="22"/>
        <v>41153</v>
      </c>
      <c r="B193" s="90">
        <f t="shared" si="29"/>
        <v>0.30079755219038268</v>
      </c>
      <c r="C193" s="91">
        <f t="shared" si="24"/>
        <v>0.24284007896995075</v>
      </c>
      <c r="D193" s="91">
        <f t="shared" si="25"/>
        <v>0.16199269810982986</v>
      </c>
      <c r="E193" s="92">
        <f t="shared" si="30"/>
        <v>7.9698909255769029E-2</v>
      </c>
      <c r="F193" s="91">
        <f t="shared" si="27"/>
        <v>3.7544582730699196E-2</v>
      </c>
      <c r="G193" s="91">
        <f t="shared" si="28"/>
        <v>0.17712617874336847</v>
      </c>
    </row>
    <row r="194" spans="1:7">
      <c r="A194" s="89">
        <f t="shared" si="22"/>
        <v>41183</v>
      </c>
      <c r="B194" s="90">
        <f t="shared" si="29"/>
        <v>0.30091842033560851</v>
      </c>
      <c r="C194" s="91">
        <f t="shared" si="24"/>
        <v>0.24349488227525032</v>
      </c>
      <c r="D194" s="91">
        <f t="shared" si="25"/>
        <v>0.16069979685748736</v>
      </c>
      <c r="E194" s="92">
        <f t="shared" si="30"/>
        <v>7.8063979799892477E-2</v>
      </c>
      <c r="F194" s="91">
        <f t="shared" si="27"/>
        <v>3.7182133591986043E-2</v>
      </c>
      <c r="G194" s="91">
        <f t="shared" si="28"/>
        <v>0.17964078713977544</v>
      </c>
    </row>
    <row r="195" spans="1:7">
      <c r="A195" s="89">
        <f t="shared" si="22"/>
        <v>41214</v>
      </c>
      <c r="B195" s="90">
        <f t="shared" si="29"/>
        <v>0.29543191484844805</v>
      </c>
      <c r="C195" s="91">
        <f t="shared" si="24"/>
        <v>0.24825360236321525</v>
      </c>
      <c r="D195" s="91">
        <f t="shared" si="25"/>
        <v>0.15986742844089494</v>
      </c>
      <c r="E195" s="92">
        <f t="shared" si="30"/>
        <v>7.727635614428173E-2</v>
      </c>
      <c r="F195" s="91">
        <f t="shared" si="27"/>
        <v>3.718277555861664E-2</v>
      </c>
      <c r="G195" s="91">
        <f t="shared" si="28"/>
        <v>0.18198792264454325</v>
      </c>
    </row>
    <row r="196" spans="1:7">
      <c r="A196" s="89">
        <f t="shared" si="22"/>
        <v>41244</v>
      </c>
      <c r="B196" s="90">
        <f t="shared" si="29"/>
        <v>0.30093078643226012</v>
      </c>
      <c r="C196" s="91">
        <f t="shared" si="24"/>
        <v>0.24651349141252696</v>
      </c>
      <c r="D196" s="91">
        <f t="shared" si="25"/>
        <v>0.15978960499441403</v>
      </c>
      <c r="E196" s="92">
        <f t="shared" si="30"/>
        <v>7.3033777061983787E-2</v>
      </c>
      <c r="F196" s="91">
        <f t="shared" si="27"/>
        <v>3.9207837205408332E-2</v>
      </c>
      <c r="G196" s="91">
        <f t="shared" si="28"/>
        <v>0.18052450289340671</v>
      </c>
    </row>
    <row r="197" spans="1:7">
      <c r="A197" s="89">
        <f t="shared" si="22"/>
        <v>41275</v>
      </c>
      <c r="B197" s="90">
        <f t="shared" si="29"/>
        <v>0.26705213631722924</v>
      </c>
      <c r="C197" s="91">
        <f t="shared" si="24"/>
        <v>0.2523921735962279</v>
      </c>
      <c r="D197" s="91">
        <f t="shared" si="25"/>
        <v>0.17140983901695725</v>
      </c>
      <c r="E197" s="92">
        <f t="shared" si="30"/>
        <v>7.8162756971407038E-2</v>
      </c>
      <c r="F197" s="91">
        <f t="shared" si="27"/>
        <v>4.119464480943974E-2</v>
      </c>
      <c r="G197" s="91">
        <f t="shared" si="28"/>
        <v>0.18978844928873867</v>
      </c>
    </row>
    <row r="198" spans="1:7">
      <c r="A198" s="89">
        <f t="shared" si="22"/>
        <v>41306</v>
      </c>
      <c r="B198" s="90">
        <f t="shared" si="29"/>
        <v>0.27376292809056824</v>
      </c>
      <c r="C198" s="91">
        <f t="shared" si="24"/>
        <v>0.25139548966723585</v>
      </c>
      <c r="D198" s="91">
        <f t="shared" si="25"/>
        <v>0.16978271571939735</v>
      </c>
      <c r="E198" s="92">
        <f t="shared" si="30"/>
        <v>7.6270586844375612E-2</v>
      </c>
      <c r="F198" s="91">
        <f t="shared" si="27"/>
        <v>4.0888024721287761E-2</v>
      </c>
      <c r="G198" s="91">
        <f t="shared" si="28"/>
        <v>0.18790025495713514</v>
      </c>
    </row>
    <row r="199" spans="1:7">
      <c r="A199" s="89">
        <f t="shared" si="22"/>
        <v>41334</v>
      </c>
      <c r="B199" s="90">
        <f t="shared" si="29"/>
        <v>0.27632794072146011</v>
      </c>
      <c r="C199" s="91">
        <f t="shared" si="24"/>
        <v>0.23899336623909459</v>
      </c>
      <c r="D199" s="91">
        <f t="shared" si="25"/>
        <v>0.17240860572977054</v>
      </c>
      <c r="E199" s="92">
        <f t="shared" si="30"/>
        <v>7.7627728995129361E-2</v>
      </c>
      <c r="F199" s="91">
        <f t="shared" si="27"/>
        <v>4.109864606908633E-2</v>
      </c>
      <c r="G199" s="91">
        <f t="shared" si="28"/>
        <v>0.19354371224545902</v>
      </c>
    </row>
    <row r="200" spans="1:7">
      <c r="A200" s="89">
        <f t="shared" si="22"/>
        <v>41365</v>
      </c>
      <c r="B200" s="90">
        <f t="shared" si="29"/>
        <v>0.27699305832943177</v>
      </c>
      <c r="C200" s="91">
        <f t="shared" si="24"/>
        <v>0.24348692461960922</v>
      </c>
      <c r="D200" s="91">
        <f t="shared" si="25"/>
        <v>0.17302034816859527</v>
      </c>
      <c r="E200" s="92">
        <f t="shared" si="30"/>
        <v>7.4285541089951612E-2</v>
      </c>
      <c r="F200" s="91">
        <f t="shared" si="27"/>
        <v>4.1650321282454793E-2</v>
      </c>
      <c r="G200" s="91">
        <f t="shared" si="28"/>
        <v>0.1905638065099573</v>
      </c>
    </row>
    <row r="201" spans="1:7">
      <c r="A201" s="89">
        <f t="shared" si="22"/>
        <v>41395</v>
      </c>
      <c r="B201" s="90">
        <f t="shared" si="29"/>
        <v>0.28453328676893991</v>
      </c>
      <c r="C201" s="91">
        <f t="shared" si="24"/>
        <v>0.24491777667856571</v>
      </c>
      <c r="D201" s="91">
        <f t="shared" si="25"/>
        <v>0.1751737815287456</v>
      </c>
      <c r="E201" s="92">
        <f t="shared" si="30"/>
        <v>6.4225755474181703E-2</v>
      </c>
      <c r="F201" s="91">
        <f t="shared" si="27"/>
        <v>4.2512144114813057E-2</v>
      </c>
      <c r="G201" s="91">
        <f t="shared" si="28"/>
        <v>0.18863725543475379</v>
      </c>
    </row>
    <row r="202" spans="1:7">
      <c r="A202" s="89">
        <f t="shared" si="22"/>
        <v>41426</v>
      </c>
      <c r="B202" s="90">
        <f t="shared" si="29"/>
        <v>0.29503538566693405</v>
      </c>
      <c r="C202" s="91">
        <f t="shared" si="24"/>
        <v>0.23953212126248241</v>
      </c>
      <c r="D202" s="91">
        <f t="shared" si="25"/>
        <v>0.17241430062062554</v>
      </c>
      <c r="E202" s="92">
        <f t="shared" si="30"/>
        <v>6.2655061093931333E-2</v>
      </c>
      <c r="F202" s="91">
        <f t="shared" si="27"/>
        <v>4.246351653841629E-2</v>
      </c>
      <c r="G202" s="91">
        <f t="shared" si="28"/>
        <v>0.1878996148176105</v>
      </c>
    </row>
    <row r="203" spans="1:7">
      <c r="A203" s="89">
        <f t="shared" si="22"/>
        <v>41456</v>
      </c>
      <c r="B203" s="90">
        <f t="shared" si="29"/>
        <v>0.2772288414757591</v>
      </c>
      <c r="C203" s="91">
        <f t="shared" si="24"/>
        <v>0.24342169971038036</v>
      </c>
      <c r="D203" s="91">
        <f t="shared" si="25"/>
        <v>0.17592408122207107</v>
      </c>
      <c r="E203" s="92">
        <f t="shared" si="30"/>
        <v>6.2731059197648417E-2</v>
      </c>
      <c r="F203" s="91">
        <f t="shared" si="27"/>
        <v>4.2849126873108351E-2</v>
      </c>
      <c r="G203" s="91">
        <f t="shared" si="28"/>
        <v>0.19784519152103278</v>
      </c>
    </row>
    <row r="204" spans="1:7">
      <c r="A204" s="89">
        <f t="shared" si="22"/>
        <v>41487</v>
      </c>
      <c r="B204" s="90">
        <f t="shared" si="29"/>
        <v>0.27827655973931631</v>
      </c>
      <c r="C204" s="91">
        <f t="shared" si="24"/>
        <v>0.2393389119813136</v>
      </c>
      <c r="D204" s="91">
        <f t="shared" si="25"/>
        <v>0.1748225706104892</v>
      </c>
      <c r="E204" s="92">
        <f t="shared" si="30"/>
        <v>6.0881289388208928E-2</v>
      </c>
      <c r="F204" s="91">
        <f t="shared" si="27"/>
        <v>4.1881616657522547E-2</v>
      </c>
      <c r="G204" s="91">
        <f t="shared" si="28"/>
        <v>0.20479905162314926</v>
      </c>
    </row>
    <row r="205" spans="1:7">
      <c r="A205" s="89">
        <f t="shared" si="22"/>
        <v>41518</v>
      </c>
      <c r="B205" s="90">
        <f t="shared" si="29"/>
        <v>0.27470696126938049</v>
      </c>
      <c r="C205" s="91">
        <f t="shared" si="24"/>
        <v>0.22727139374075431</v>
      </c>
      <c r="D205" s="91">
        <f t="shared" si="25"/>
        <v>0.17504289147624855</v>
      </c>
      <c r="E205" s="92">
        <f t="shared" si="30"/>
        <v>6.4204460174705574E-2</v>
      </c>
      <c r="F205" s="91">
        <f t="shared" si="27"/>
        <v>4.3097225651796807E-2</v>
      </c>
      <c r="G205" s="91">
        <f t="shared" si="28"/>
        <v>0.21567706768711414</v>
      </c>
    </row>
    <row r="206" spans="1:7">
      <c r="A206" s="89">
        <f t="shared" si="22"/>
        <v>41548</v>
      </c>
      <c r="B206" s="90">
        <f t="shared" si="29"/>
        <v>0.28450779025340078</v>
      </c>
      <c r="C206" s="91">
        <f t="shared" si="24"/>
        <v>0.21854538257088083</v>
      </c>
      <c r="D206" s="91">
        <f t="shared" si="25"/>
        <v>0.17325274115372313</v>
      </c>
      <c r="E206" s="92">
        <f t="shared" si="30"/>
        <v>6.8925171787299927E-2</v>
      </c>
      <c r="F206" s="91">
        <f t="shared" si="27"/>
        <v>4.2994295377423157E-2</v>
      </c>
      <c r="G206" s="91">
        <f t="shared" si="28"/>
        <v>0.21177461885727217</v>
      </c>
    </row>
    <row r="207" spans="1:7">
      <c r="A207" s="89">
        <f t="shared" si="22"/>
        <v>41579</v>
      </c>
      <c r="B207" s="90">
        <f t="shared" si="29"/>
        <v>0.29148124739291054</v>
      </c>
      <c r="C207" s="91">
        <f t="shared" si="24"/>
        <v>0.21760921065267097</v>
      </c>
      <c r="D207" s="91">
        <f t="shared" si="25"/>
        <v>0.17254975633465386</v>
      </c>
      <c r="E207" s="92">
        <f t="shared" si="30"/>
        <v>6.7407151560357245E-2</v>
      </c>
      <c r="F207" s="91">
        <f t="shared" si="27"/>
        <v>4.2615152026811494E-2</v>
      </c>
      <c r="G207" s="91">
        <f t="shared" si="28"/>
        <v>0.20833748203259597</v>
      </c>
    </row>
    <row r="208" spans="1:7">
      <c r="A208" s="89">
        <f t="shared" si="22"/>
        <v>41609</v>
      </c>
      <c r="B208" s="90">
        <f t="shared" si="29"/>
        <v>0.30230480911519508</v>
      </c>
      <c r="C208" s="91">
        <f t="shared" si="24"/>
        <v>0.21690450513211759</v>
      </c>
      <c r="D208" s="91">
        <f t="shared" si="25"/>
        <v>0.17107289123196645</v>
      </c>
      <c r="E208" s="92">
        <f t="shared" si="30"/>
        <v>6.5533973596551859E-2</v>
      </c>
      <c r="F208" s="91">
        <f t="shared" si="27"/>
        <v>4.0131373961989722E-2</v>
      </c>
      <c r="G208" s="91">
        <f t="shared" si="28"/>
        <v>0.20405244696217942</v>
      </c>
    </row>
    <row r="209" spans="1:7">
      <c r="A209" s="89">
        <f t="shared" si="22"/>
        <v>41640</v>
      </c>
      <c r="B209" s="90">
        <f t="shared" si="29"/>
        <v>0.28463209216719143</v>
      </c>
      <c r="C209" s="91">
        <f t="shared" si="24"/>
        <v>0.21609931717614916</v>
      </c>
      <c r="D209" s="91">
        <f t="shared" si="25"/>
        <v>0.17660458805042212</v>
      </c>
      <c r="E209" s="92">
        <f t="shared" si="30"/>
        <v>6.5078348369131969E-2</v>
      </c>
      <c r="F209" s="91">
        <f t="shared" si="27"/>
        <v>4.1086749157229145E-2</v>
      </c>
      <c r="G209" s="91">
        <f t="shared" si="28"/>
        <v>0.21649890507987607</v>
      </c>
    </row>
    <row r="210" spans="1:7">
      <c r="A210" s="89">
        <f t="shared" si="22"/>
        <v>41671</v>
      </c>
      <c r="B210" s="90">
        <f t="shared" si="29"/>
        <v>0.28964499053392539</v>
      </c>
      <c r="C210" s="91">
        <f t="shared" si="24"/>
        <v>0.21666266191033126</v>
      </c>
      <c r="D210" s="91">
        <f t="shared" si="25"/>
        <v>0.16986132309386764</v>
      </c>
      <c r="E210" s="92">
        <f t="shared" si="30"/>
        <v>6.4954280262030456E-2</v>
      </c>
      <c r="F210" s="91">
        <f t="shared" si="27"/>
        <v>4.1035401358154464E-2</v>
      </c>
      <c r="G210" s="91">
        <f t="shared" si="28"/>
        <v>0.21784134284169079</v>
      </c>
    </row>
    <row r="211" spans="1:7">
      <c r="A211" s="89">
        <f t="shared" si="22"/>
        <v>41699</v>
      </c>
      <c r="B211" s="90">
        <f t="shared" si="29"/>
        <v>0.29239005145237157</v>
      </c>
      <c r="C211" s="91">
        <f t="shared" si="24"/>
        <v>0.20937662551887704</v>
      </c>
      <c r="D211" s="91">
        <f t="shared" si="25"/>
        <v>0.17097437990423917</v>
      </c>
      <c r="E211" s="92">
        <f t="shared" si="30"/>
        <v>6.5794298723536523E-2</v>
      </c>
      <c r="F211" s="91">
        <f t="shared" si="27"/>
        <v>4.132247834368305E-2</v>
      </c>
      <c r="G211" s="91">
        <f t="shared" si="28"/>
        <v>0.22014216605729248</v>
      </c>
    </row>
    <row r="212" spans="1:7">
      <c r="A212" s="89">
        <f t="shared" si="22"/>
        <v>41730</v>
      </c>
      <c r="B212" s="90">
        <f t="shared" si="29"/>
        <v>0.27925000964653707</v>
      </c>
      <c r="C212" s="91">
        <f t="shared" si="24"/>
        <v>0.20712192766457546</v>
      </c>
      <c r="D212" s="91">
        <f t="shared" si="25"/>
        <v>0.17416898672423886</v>
      </c>
      <c r="E212" s="92">
        <f t="shared" si="30"/>
        <v>6.6130738958233251E-2</v>
      </c>
      <c r="F212" s="91">
        <f t="shared" si="27"/>
        <v>4.1716557856132035E-2</v>
      </c>
      <c r="G212" s="91">
        <f t="shared" si="28"/>
        <v>0.23161177915028347</v>
      </c>
    </row>
    <row r="213" spans="1:7">
      <c r="A213" s="89">
        <f t="shared" si="22"/>
        <v>41760</v>
      </c>
      <c r="B213" s="90">
        <f t="shared" si="29"/>
        <v>0.28631810687029496</v>
      </c>
      <c r="C213" s="91">
        <f t="shared" si="24"/>
        <v>0.20978781120323062</v>
      </c>
      <c r="D213" s="91">
        <f t="shared" si="25"/>
        <v>0.17322940713194326</v>
      </c>
      <c r="E213" s="92">
        <f t="shared" si="30"/>
        <v>6.4979097730116661E-2</v>
      </c>
      <c r="F213" s="91">
        <f t="shared" si="27"/>
        <v>4.0793976819645972E-2</v>
      </c>
      <c r="G213" s="91">
        <f t="shared" si="28"/>
        <v>0.22489160024476845</v>
      </c>
    </row>
    <row r="214" spans="1:7">
      <c r="A214" s="89">
        <f t="shared" si="22"/>
        <v>41791</v>
      </c>
      <c r="B214" s="90">
        <f t="shared" si="29"/>
        <v>0.29638354380123316</v>
      </c>
      <c r="C214" s="91">
        <f t="shared" si="24"/>
        <v>0.2074666810341606</v>
      </c>
      <c r="D214" s="91">
        <f t="shared" si="25"/>
        <v>0.17084408672540566</v>
      </c>
      <c r="E214" s="92">
        <f t="shared" si="30"/>
        <v>6.2853391008571999E-2</v>
      </c>
      <c r="F214" s="91">
        <f t="shared" si="27"/>
        <v>3.9572337545756807E-2</v>
      </c>
      <c r="G214" s="91">
        <f t="shared" si="28"/>
        <v>0.22287995988487186</v>
      </c>
    </row>
    <row r="215" spans="1:7">
      <c r="A215" s="89">
        <f t="shared" si="22"/>
        <v>41821</v>
      </c>
      <c r="B215" s="90">
        <f t="shared" si="29"/>
        <v>0.2824698834528126</v>
      </c>
      <c r="C215" s="91">
        <f t="shared" si="24"/>
        <v>0.21167291532966501</v>
      </c>
      <c r="D215" s="91">
        <f t="shared" si="25"/>
        <v>0.17423612558874405</v>
      </c>
      <c r="E215" s="92">
        <f t="shared" si="30"/>
        <v>6.357242251608991E-2</v>
      </c>
      <c r="F215" s="91">
        <f t="shared" si="27"/>
        <v>4.0301621593869422E-2</v>
      </c>
      <c r="G215" s="91">
        <f t="shared" si="28"/>
        <v>0.22774703151881912</v>
      </c>
    </row>
    <row r="216" spans="1:7">
      <c r="A216" s="89">
        <f t="shared" si="22"/>
        <v>41852</v>
      </c>
      <c r="B216" s="90">
        <f t="shared" si="29"/>
        <v>0.28431527520335109</v>
      </c>
      <c r="C216" s="91">
        <f t="shared" si="24"/>
        <v>0.21205166656220167</v>
      </c>
      <c r="D216" s="91">
        <f t="shared" si="25"/>
        <v>0.17258495260795134</v>
      </c>
      <c r="E216" s="92">
        <f t="shared" si="30"/>
        <v>5.9663570766533468E-2</v>
      </c>
      <c r="F216" s="91">
        <f t="shared" si="27"/>
        <v>3.9817174072054692E-2</v>
      </c>
      <c r="G216" s="91">
        <f t="shared" si="28"/>
        <v>0.23156736078790791</v>
      </c>
    </row>
    <row r="217" spans="1:7">
      <c r="A217" s="89">
        <f t="shared" si="22"/>
        <v>41883</v>
      </c>
      <c r="B217" s="90">
        <f t="shared" si="29"/>
        <v>0.2822189881359945</v>
      </c>
      <c r="C217" s="91">
        <f t="shared" si="24"/>
        <v>0.20477511045651112</v>
      </c>
      <c r="D217" s="91">
        <f t="shared" si="25"/>
        <v>0.17514229849281959</v>
      </c>
      <c r="E217" s="92">
        <f t="shared" si="30"/>
        <v>6.0677686995952031E-2</v>
      </c>
      <c r="F217" s="91">
        <f t="shared" si="27"/>
        <v>4.0432572627211685E-2</v>
      </c>
      <c r="G217" s="91">
        <f t="shared" si="28"/>
        <v>0.23675334329151107</v>
      </c>
    </row>
    <row r="218" spans="1:7">
      <c r="A218" s="89">
        <f t="shared" si="22"/>
        <v>41913</v>
      </c>
      <c r="B218" s="90">
        <f t="shared" si="29"/>
        <v>0.2633668439776346</v>
      </c>
      <c r="C218" s="91">
        <f t="shared" si="24"/>
        <v>0.20975465036326651</v>
      </c>
      <c r="D218" s="91">
        <f t="shared" si="25"/>
        <v>0.17504817681136134</v>
      </c>
      <c r="E218" s="92">
        <f t="shared" si="30"/>
        <v>6.0807161149524933E-2</v>
      </c>
      <c r="F218" s="91">
        <f t="shared" si="27"/>
        <v>4.1068545417180843E-2</v>
      </c>
      <c r="G218" s="91">
        <f t="shared" si="28"/>
        <v>0.24995462228103174</v>
      </c>
    </row>
    <row r="219" spans="1:7">
      <c r="A219" s="89">
        <f t="shared" si="22"/>
        <v>41944</v>
      </c>
      <c r="B219" s="90">
        <f t="shared" si="29"/>
        <v>0.27258343890410164</v>
      </c>
      <c r="C219" s="91">
        <f t="shared" si="24"/>
        <v>0.20625556641966009</v>
      </c>
      <c r="D219" s="91">
        <f t="shared" si="25"/>
        <v>0.17359363358419361</v>
      </c>
      <c r="E219" s="92">
        <f t="shared" si="30"/>
        <v>5.967864561391438E-2</v>
      </c>
      <c r="F219" s="91">
        <f t="shared" si="27"/>
        <v>4.1740983759948572E-2</v>
      </c>
      <c r="G219" s="91">
        <f t="shared" si="28"/>
        <v>0.24614773171818166</v>
      </c>
    </row>
    <row r="220" spans="1:7">
      <c r="A220" s="89">
        <f t="shared" si="22"/>
        <v>41974</v>
      </c>
      <c r="B220" s="90">
        <f t="shared" si="29"/>
        <v>0.29765740216258713</v>
      </c>
      <c r="C220" s="91">
        <f t="shared" si="24"/>
        <v>0.20283973839256403</v>
      </c>
      <c r="D220" s="91">
        <f t="shared" si="25"/>
        <v>0.17069633264868758</v>
      </c>
      <c r="E220" s="92">
        <f t="shared" si="30"/>
        <v>5.7163193053958811E-2</v>
      </c>
      <c r="F220" s="91">
        <f t="shared" si="27"/>
        <v>4.0921290547382937E-2</v>
      </c>
      <c r="G220" s="91">
        <f t="shared" si="28"/>
        <v>0.23072204319481948</v>
      </c>
    </row>
    <row r="221" spans="1:7">
      <c r="A221" s="89">
        <f t="shared" ref="A221:A228" si="31">A103</f>
        <v>42005</v>
      </c>
      <c r="B221" s="90">
        <f t="shared" ref="B221:B227" si="32">C103</f>
        <v>0.27702330749134435</v>
      </c>
      <c r="C221" s="91">
        <f t="shared" ref="C221:C227" si="33">E103</f>
        <v>0.20353130026245009</v>
      </c>
      <c r="D221" s="91">
        <f t="shared" ref="D221:D227" si="34">G103</f>
        <v>0.17232694099282786</v>
      </c>
      <c r="E221" s="92">
        <f t="shared" ref="E221:E227" si="35">K103</f>
        <v>5.8143075398371179E-2</v>
      </c>
      <c r="F221" s="91">
        <f t="shared" ref="F221:F227" si="36">M103</f>
        <v>4.16800853231536E-2</v>
      </c>
      <c r="G221" s="91">
        <f t="shared" ref="G221:G227" si="37">I103+O103</f>
        <v>0.24729529053185301</v>
      </c>
    </row>
    <row r="222" spans="1:7">
      <c r="A222" s="89">
        <f t="shared" si="31"/>
        <v>42036</v>
      </c>
      <c r="B222" s="90">
        <f t="shared" si="32"/>
        <v>0.27749337053290946</v>
      </c>
      <c r="C222" s="91">
        <f t="shared" si="33"/>
        <v>0.20369463003824664</v>
      </c>
      <c r="D222" s="91">
        <f t="shared" si="34"/>
        <v>0.17372720078421555</v>
      </c>
      <c r="E222" s="92">
        <f t="shared" si="35"/>
        <v>5.8043397045339368E-2</v>
      </c>
      <c r="F222" s="91">
        <f t="shared" si="36"/>
        <v>3.9791727827489652E-2</v>
      </c>
      <c r="G222" s="91">
        <f t="shared" si="37"/>
        <v>0.24724967377179935</v>
      </c>
    </row>
    <row r="223" spans="1:7">
      <c r="A223" s="89">
        <f t="shared" si="31"/>
        <v>42064</v>
      </c>
      <c r="B223" s="90">
        <f t="shared" si="32"/>
        <v>0.27386347903407043</v>
      </c>
      <c r="C223" s="91">
        <f t="shared" si="33"/>
        <v>0.19803855412582658</v>
      </c>
      <c r="D223" s="91">
        <f t="shared" si="34"/>
        <v>0.18350825492784253</v>
      </c>
      <c r="E223" s="92">
        <f t="shared" si="35"/>
        <v>5.6792777549038824E-2</v>
      </c>
      <c r="F223" s="91">
        <f t="shared" si="36"/>
        <v>3.9670847797427376E-2</v>
      </c>
      <c r="G223" s="91">
        <f t="shared" si="37"/>
        <v>0.24812608656579418</v>
      </c>
    </row>
    <row r="224" spans="1:7">
      <c r="A224" s="89">
        <f t="shared" si="31"/>
        <v>42095</v>
      </c>
      <c r="B224" s="90">
        <f t="shared" si="32"/>
        <v>0.26654928743532069</v>
      </c>
      <c r="C224" s="91">
        <f t="shared" si="33"/>
        <v>0.19952645764972499</v>
      </c>
      <c r="D224" s="91">
        <f t="shared" si="34"/>
        <v>0.18626120664874068</v>
      </c>
      <c r="E224" s="92">
        <f t="shared" si="35"/>
        <v>5.7921590549880511E-2</v>
      </c>
      <c r="F224" s="91">
        <f t="shared" si="36"/>
        <v>4.0110764560379389E-2</v>
      </c>
      <c r="G224" s="91">
        <f t="shared" si="37"/>
        <v>0.24963069315595371</v>
      </c>
    </row>
    <row r="225" spans="1:7">
      <c r="A225" s="89">
        <f t="shared" si="31"/>
        <v>42125</v>
      </c>
      <c r="B225" s="90">
        <f t="shared" si="32"/>
        <v>0.2684188587114042</v>
      </c>
      <c r="C225" s="91">
        <f t="shared" si="33"/>
        <v>0.19328565613500295</v>
      </c>
      <c r="D225" s="91">
        <f t="shared" si="34"/>
        <v>0.1898183288776473</v>
      </c>
      <c r="E225" s="92">
        <f t="shared" si="35"/>
        <v>5.6555321907497846E-2</v>
      </c>
      <c r="F225" s="91">
        <f t="shared" si="36"/>
        <v>4.0286916285705146E-2</v>
      </c>
      <c r="G225" s="91">
        <f t="shared" si="37"/>
        <v>0.25163491808274274</v>
      </c>
    </row>
    <row r="226" spans="1:7">
      <c r="A226" s="89">
        <f t="shared" si="31"/>
        <v>42156</v>
      </c>
      <c r="B226" s="90">
        <f t="shared" si="32"/>
        <v>0.26514272793312654</v>
      </c>
      <c r="C226" s="91">
        <f t="shared" si="33"/>
        <v>0.19817176115991955</v>
      </c>
      <c r="D226" s="91">
        <f t="shared" si="34"/>
        <v>0.19031886533197243</v>
      </c>
      <c r="E226" s="92">
        <f t="shared" si="35"/>
        <v>5.7418385952507568E-2</v>
      </c>
      <c r="F226" s="91">
        <f t="shared" si="36"/>
        <v>4.1525391231372742E-2</v>
      </c>
      <c r="G226" s="91">
        <f t="shared" si="37"/>
        <v>0.24742286839110117</v>
      </c>
    </row>
    <row r="227" spans="1:7">
      <c r="A227" s="89">
        <f t="shared" si="31"/>
        <v>42186</v>
      </c>
      <c r="B227" s="90">
        <f t="shared" si="32"/>
        <v>0.25957791987195122</v>
      </c>
      <c r="C227" s="91">
        <f t="shared" si="33"/>
        <v>0.19846058546739206</v>
      </c>
      <c r="D227" s="91">
        <f t="shared" si="34"/>
        <v>0.19756944513162872</v>
      </c>
      <c r="E227" s="92">
        <f t="shared" si="35"/>
        <v>5.9147797024615673E-2</v>
      </c>
      <c r="F227" s="91">
        <f t="shared" si="36"/>
        <v>4.1500353423285181E-2</v>
      </c>
      <c r="G227" s="91">
        <f t="shared" si="37"/>
        <v>0.24374389908112717</v>
      </c>
    </row>
    <row r="228" spans="1:7">
      <c r="A228" s="89">
        <f t="shared" si="31"/>
        <v>42217</v>
      </c>
      <c r="B228" s="90">
        <f t="shared" ref="B228" si="38">C110</f>
        <v>0.2548399016089834</v>
      </c>
      <c r="C228" s="91">
        <f t="shared" ref="C228" si="39">E110</f>
        <v>0.20530347422760206</v>
      </c>
      <c r="D228" s="91">
        <f t="shared" ref="D228" si="40">G110</f>
        <v>0.20110232988204413</v>
      </c>
      <c r="E228" s="92">
        <f t="shared" ref="E228" si="41">K110</f>
        <v>5.7691134771995771E-2</v>
      </c>
      <c r="F228" s="91">
        <f t="shared" ref="F228" si="42">M110</f>
        <v>4.0682083279685498E-2</v>
      </c>
      <c r="G228" s="91">
        <f t="shared" ref="G228" si="43">I110+O110</f>
        <v>0.24038107622968902</v>
      </c>
    </row>
  </sheetData>
  <mergeCells count="18">
    <mergeCell ref="A118:S118"/>
    <mergeCell ref="A119:Q119"/>
    <mergeCell ref="A120:Q120"/>
    <mergeCell ref="A121:Q121"/>
    <mergeCell ref="A112:Q112"/>
    <mergeCell ref="A113:S113"/>
    <mergeCell ref="A114:S114"/>
    <mergeCell ref="A115:Q115"/>
    <mergeCell ref="A116:S116"/>
    <mergeCell ref="A117:S117"/>
    <mergeCell ref="L6:M6"/>
    <mergeCell ref="N6:O6"/>
    <mergeCell ref="P6:Q6"/>
    <mergeCell ref="B6:C6"/>
    <mergeCell ref="D6:E6"/>
    <mergeCell ref="F6:G6"/>
    <mergeCell ref="H6:I6"/>
    <mergeCell ref="J6:K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E58"/>
  <sheetViews>
    <sheetView showGridLines="0" zoomScale="70" zoomScaleNormal="70" workbookViewId="0"/>
  </sheetViews>
  <sheetFormatPr defaultRowHeight="20.100000000000001" customHeight="1"/>
  <cols>
    <col min="1" max="1" width="43.42578125" style="93" customWidth="1"/>
    <col min="2" max="28" width="13.5703125" style="93" customWidth="1"/>
    <col min="29" max="45" width="13.5703125" style="94" customWidth="1"/>
    <col min="46" max="89" width="15.7109375" style="94" customWidth="1"/>
    <col min="90" max="94" width="18" style="94" customWidth="1"/>
    <col min="95" max="96" width="18.42578125" style="94" customWidth="1"/>
    <col min="97" max="97" width="18" style="94" bestFit="1" customWidth="1"/>
    <col min="98" max="99" width="18.42578125" style="94" bestFit="1" customWidth="1"/>
    <col min="100" max="100" width="18" style="94" bestFit="1" customWidth="1"/>
    <col min="101" max="109" width="18.42578125" style="94" customWidth="1"/>
    <col min="110" max="16384" width="9.140625" style="94"/>
  </cols>
  <sheetData>
    <row r="1" spans="1:109" ht="20.100000000000001" customHeight="1" thickBot="1"/>
    <row r="2" spans="1:109" ht="24.95" customHeight="1">
      <c r="A2" s="95" t="s">
        <v>130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</row>
    <row r="3" spans="1:109" ht="24.95" customHeight="1" thickBot="1">
      <c r="A3" s="96" t="s">
        <v>131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7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 t="s">
        <v>104</v>
      </c>
    </row>
    <row r="4" spans="1:109" ht="12" customHeight="1">
      <c r="A4" s="99"/>
      <c r="B4" s="99"/>
      <c r="C4" s="99"/>
      <c r="D4" s="99"/>
      <c r="E4" s="99"/>
      <c r="F4" s="99"/>
      <c r="G4" s="99"/>
      <c r="H4" s="99"/>
      <c r="I4" s="99"/>
      <c r="J4" s="99"/>
      <c r="K4" s="100"/>
      <c r="L4" s="101"/>
      <c r="M4" s="101"/>
    </row>
    <row r="5" spans="1:109" ht="20.100000000000001" customHeight="1">
      <c r="A5" s="102"/>
      <c r="B5" s="103" t="s">
        <v>132</v>
      </c>
      <c r="C5" s="103" t="s">
        <v>133</v>
      </c>
      <c r="D5" s="103" t="s">
        <v>134</v>
      </c>
      <c r="E5" s="103" t="s">
        <v>135</v>
      </c>
      <c r="F5" s="103" t="s">
        <v>136</v>
      </c>
      <c r="G5" s="103" t="s">
        <v>137</v>
      </c>
      <c r="H5" s="103" t="s">
        <v>138</v>
      </c>
      <c r="I5" s="103" t="s">
        <v>139</v>
      </c>
      <c r="J5" s="103" t="s">
        <v>140</v>
      </c>
      <c r="K5" s="103" t="s">
        <v>141</v>
      </c>
      <c r="L5" s="103" t="s">
        <v>142</v>
      </c>
      <c r="M5" s="103" t="s">
        <v>143</v>
      </c>
      <c r="N5" s="103" t="s">
        <v>144</v>
      </c>
      <c r="O5" s="103" t="s">
        <v>145</v>
      </c>
      <c r="P5" s="103" t="s">
        <v>146</v>
      </c>
      <c r="Q5" s="103" t="s">
        <v>147</v>
      </c>
      <c r="R5" s="103" t="s">
        <v>148</v>
      </c>
      <c r="S5" s="103" t="s">
        <v>149</v>
      </c>
      <c r="T5" s="103" t="s">
        <v>150</v>
      </c>
      <c r="U5" s="103" t="s">
        <v>151</v>
      </c>
      <c r="V5" s="103" t="s">
        <v>152</v>
      </c>
      <c r="W5" s="103" t="s">
        <v>153</v>
      </c>
      <c r="X5" s="103" t="s">
        <v>154</v>
      </c>
      <c r="Y5" s="103" t="s">
        <v>155</v>
      </c>
      <c r="Z5" s="103" t="s">
        <v>156</v>
      </c>
      <c r="AA5" s="103" t="s">
        <v>157</v>
      </c>
      <c r="AB5" s="103" t="s">
        <v>158</v>
      </c>
      <c r="AC5" s="103" t="s">
        <v>159</v>
      </c>
      <c r="AD5" s="103" t="s">
        <v>160</v>
      </c>
      <c r="AE5" s="103" t="s">
        <v>161</v>
      </c>
      <c r="AF5" s="103" t="s">
        <v>162</v>
      </c>
      <c r="AG5" s="103" t="s">
        <v>163</v>
      </c>
      <c r="AH5" s="103" t="s">
        <v>164</v>
      </c>
      <c r="AI5" s="103" t="s">
        <v>165</v>
      </c>
      <c r="AJ5" s="103" t="s">
        <v>166</v>
      </c>
      <c r="AK5" s="103" t="s">
        <v>167</v>
      </c>
      <c r="AL5" s="103" t="s">
        <v>168</v>
      </c>
      <c r="AM5" s="103" t="s">
        <v>169</v>
      </c>
      <c r="AN5" s="103" t="s">
        <v>170</v>
      </c>
      <c r="AO5" s="103" t="s">
        <v>171</v>
      </c>
      <c r="AP5" s="103" t="s">
        <v>172</v>
      </c>
      <c r="AQ5" s="103" t="s">
        <v>173</v>
      </c>
      <c r="AR5" s="103" t="s">
        <v>174</v>
      </c>
      <c r="AS5" s="103" t="s">
        <v>175</v>
      </c>
      <c r="AT5" s="103" t="s">
        <v>176</v>
      </c>
      <c r="AU5" s="103" t="s">
        <v>177</v>
      </c>
      <c r="AV5" s="103" t="s">
        <v>178</v>
      </c>
      <c r="AW5" s="103" t="s">
        <v>179</v>
      </c>
      <c r="AX5" s="103" t="s">
        <v>180</v>
      </c>
      <c r="AY5" s="103" t="s">
        <v>181</v>
      </c>
      <c r="AZ5" s="103" t="s">
        <v>182</v>
      </c>
      <c r="BA5" s="103" t="s">
        <v>183</v>
      </c>
      <c r="BB5" s="103" t="s">
        <v>184</v>
      </c>
      <c r="BC5" s="104" t="s">
        <v>185</v>
      </c>
      <c r="BD5" s="104" t="s">
        <v>186</v>
      </c>
      <c r="BE5" s="104" t="s">
        <v>187</v>
      </c>
      <c r="BF5" s="104" t="s">
        <v>188</v>
      </c>
      <c r="BG5" s="104" t="s">
        <v>189</v>
      </c>
      <c r="BH5" s="103" t="s">
        <v>190</v>
      </c>
      <c r="BI5" s="103" t="s">
        <v>191</v>
      </c>
      <c r="BJ5" s="103" t="s">
        <v>192</v>
      </c>
      <c r="BK5" s="103" t="s">
        <v>193</v>
      </c>
      <c r="BL5" s="103" t="s">
        <v>194</v>
      </c>
      <c r="BM5" s="103" t="s">
        <v>195</v>
      </c>
      <c r="BN5" s="103" t="s">
        <v>196</v>
      </c>
      <c r="BO5" s="104" t="s">
        <v>197</v>
      </c>
      <c r="BP5" s="104" t="s">
        <v>198</v>
      </c>
      <c r="BQ5" s="104" t="s">
        <v>199</v>
      </c>
      <c r="BR5" s="104" t="s">
        <v>200</v>
      </c>
      <c r="BS5" s="104" t="s">
        <v>201</v>
      </c>
      <c r="BT5" s="103" t="s">
        <v>202</v>
      </c>
      <c r="BU5" s="103" t="s">
        <v>203</v>
      </c>
      <c r="BV5" s="103" t="s">
        <v>204</v>
      </c>
      <c r="BW5" s="103" t="s">
        <v>205</v>
      </c>
      <c r="BX5" s="103" t="s">
        <v>206</v>
      </c>
      <c r="BY5" s="103" t="s">
        <v>207</v>
      </c>
      <c r="BZ5" s="103" t="s">
        <v>208</v>
      </c>
      <c r="CA5" s="104" t="s">
        <v>209</v>
      </c>
      <c r="CB5" s="104" t="s">
        <v>210</v>
      </c>
      <c r="CC5" s="104" t="s">
        <v>211</v>
      </c>
      <c r="CD5" s="104" t="s">
        <v>212</v>
      </c>
      <c r="CE5" s="104" t="s">
        <v>213</v>
      </c>
      <c r="CF5" s="103" t="s">
        <v>214</v>
      </c>
      <c r="CG5" s="103" t="s">
        <v>215</v>
      </c>
      <c r="CH5" s="103" t="s">
        <v>216</v>
      </c>
      <c r="CI5" s="103" t="s">
        <v>217</v>
      </c>
      <c r="CJ5" s="103" t="s">
        <v>218</v>
      </c>
      <c r="CK5" s="103" t="s">
        <v>219</v>
      </c>
      <c r="CL5" s="103" t="s">
        <v>220</v>
      </c>
      <c r="CM5" s="104" t="s">
        <v>221</v>
      </c>
      <c r="CN5" s="104" t="s">
        <v>222</v>
      </c>
      <c r="CO5" s="104" t="s">
        <v>223</v>
      </c>
      <c r="CP5" s="104" t="s">
        <v>224</v>
      </c>
      <c r="CQ5" s="104" t="s">
        <v>225</v>
      </c>
      <c r="CR5" s="103" t="s">
        <v>226</v>
      </c>
      <c r="CS5" s="103" t="s">
        <v>227</v>
      </c>
      <c r="CT5" s="103" t="s">
        <v>228</v>
      </c>
      <c r="CU5" s="103" t="s">
        <v>229</v>
      </c>
      <c r="CV5" s="103" t="s">
        <v>230</v>
      </c>
      <c r="CW5" s="103" t="s">
        <v>231</v>
      </c>
      <c r="CX5" s="103" t="s">
        <v>232</v>
      </c>
      <c r="CY5" s="104" t="s">
        <v>233</v>
      </c>
      <c r="CZ5" s="104" t="s">
        <v>234</v>
      </c>
      <c r="DA5" s="104" t="s">
        <v>235</v>
      </c>
      <c r="DB5" s="104" t="s">
        <v>236</v>
      </c>
      <c r="DC5" s="104" t="s">
        <v>237</v>
      </c>
      <c r="DD5" s="103" t="s">
        <v>238</v>
      </c>
      <c r="DE5" s="103" t="s">
        <v>239</v>
      </c>
    </row>
    <row r="6" spans="1:109" ht="12" customHeight="1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</row>
    <row r="7" spans="1:109" s="108" customFormat="1" ht="20.100000000000001" customHeight="1">
      <c r="A7" s="105" t="s">
        <v>240</v>
      </c>
      <c r="B7" s="106">
        <f>B9+B23</f>
        <v>1151.1996148222177</v>
      </c>
      <c r="C7" s="106">
        <f t="shared" ref="C7:M7" si="0">C9+C23</f>
        <v>1166.2906960959756</v>
      </c>
      <c r="D7" s="106">
        <f t="shared" si="0"/>
        <v>1176.2818301465434</v>
      </c>
      <c r="E7" s="106">
        <f t="shared" si="0"/>
        <v>1138.8178638938434</v>
      </c>
      <c r="F7" s="106">
        <f t="shared" si="0"/>
        <v>1151.1630896182933</v>
      </c>
      <c r="G7" s="106">
        <f t="shared" si="0"/>
        <v>1156.3417290864568</v>
      </c>
      <c r="H7" s="106">
        <f t="shared" si="0"/>
        <v>1154.8948774827236</v>
      </c>
      <c r="I7" s="106">
        <f t="shared" si="0"/>
        <v>1174.9726557697818</v>
      </c>
      <c r="J7" s="106">
        <f t="shared" si="0"/>
        <v>1201.1208881644991</v>
      </c>
      <c r="K7" s="106">
        <f t="shared" si="0"/>
        <v>1204.4679337652597</v>
      </c>
      <c r="L7" s="106">
        <f t="shared" si="0"/>
        <v>1225.7831599754782</v>
      </c>
      <c r="M7" s="106">
        <f t="shared" si="0"/>
        <v>1236.9501650546631</v>
      </c>
      <c r="N7" s="106">
        <v>1228.4248164575226</v>
      </c>
      <c r="O7" s="106">
        <v>1260.3924358603947</v>
      </c>
      <c r="P7" s="106">
        <v>1278.2746948130543</v>
      </c>
      <c r="Q7" s="106">
        <f t="shared" ref="Q7:CB7" si="1">Q9+Q23</f>
        <v>1285.9392777750411</v>
      </c>
      <c r="R7" s="106">
        <f t="shared" si="1"/>
        <v>1299.2883985753424</v>
      </c>
      <c r="S7" s="106">
        <f t="shared" si="1"/>
        <v>1325.3425130327796</v>
      </c>
      <c r="T7" s="106">
        <f t="shared" si="1"/>
        <v>1289.3948723081567</v>
      </c>
      <c r="U7" s="106">
        <f t="shared" si="1"/>
        <v>1310.5117218132621</v>
      </c>
      <c r="V7" s="106">
        <f t="shared" si="1"/>
        <v>1315.9160147035091</v>
      </c>
      <c r="W7" s="106">
        <f t="shared" si="1"/>
        <v>1307.1423345920457</v>
      </c>
      <c r="X7" s="106">
        <f t="shared" si="1"/>
        <v>1329.9539958733762</v>
      </c>
      <c r="Y7" s="106">
        <f t="shared" si="1"/>
        <v>1333.7546766242872</v>
      </c>
      <c r="Z7" s="106">
        <f t="shared" si="1"/>
        <v>1311.341588825574</v>
      </c>
      <c r="AA7" s="106">
        <f t="shared" si="1"/>
        <v>1345.3765481112966</v>
      </c>
      <c r="AB7" s="106">
        <f t="shared" si="1"/>
        <v>1356.2722352570761</v>
      </c>
      <c r="AC7" s="106">
        <f t="shared" si="1"/>
        <v>1318.3234363298357</v>
      </c>
      <c r="AD7" s="106">
        <f t="shared" si="1"/>
        <v>1337.1836402616184</v>
      </c>
      <c r="AE7" s="106">
        <f t="shared" si="1"/>
        <v>1343.4018993914885</v>
      </c>
      <c r="AF7" s="106">
        <f t="shared" si="1"/>
        <v>1297.9197187041245</v>
      </c>
      <c r="AG7" s="106">
        <f t="shared" si="1"/>
        <v>1319.5157214127398</v>
      </c>
      <c r="AH7" s="106">
        <f t="shared" si="1"/>
        <v>1335.0994053182137</v>
      </c>
      <c r="AI7" s="106">
        <f t="shared" si="1"/>
        <v>1345.3568046511009</v>
      </c>
      <c r="AJ7" s="106">
        <f t="shared" si="1"/>
        <v>1374.3778691380789</v>
      </c>
      <c r="AK7" s="106">
        <f t="shared" si="1"/>
        <v>1397.3355246576621</v>
      </c>
      <c r="AL7" s="106">
        <f t="shared" si="1"/>
        <v>1352.2406715146033</v>
      </c>
      <c r="AM7" s="106">
        <f t="shared" si="1"/>
        <v>1380.9982126808816</v>
      </c>
      <c r="AN7" s="106">
        <f t="shared" si="1"/>
        <v>1398.2440139526052</v>
      </c>
      <c r="AO7" s="106">
        <f t="shared" si="1"/>
        <v>1384.0349651618087</v>
      </c>
      <c r="AP7" s="106">
        <f t="shared" si="1"/>
        <v>1388.3131253299998</v>
      </c>
      <c r="AQ7" s="106">
        <f t="shared" si="1"/>
        <v>1434.603644096597</v>
      </c>
      <c r="AR7" s="106">
        <f t="shared" si="1"/>
        <v>1457.086519714933</v>
      </c>
      <c r="AS7" s="106">
        <f t="shared" si="1"/>
        <v>1509.9504252268716</v>
      </c>
      <c r="AT7" s="106">
        <f t="shared" si="1"/>
        <v>1488.9307601286134</v>
      </c>
      <c r="AU7" s="106">
        <f t="shared" si="1"/>
        <v>1472.4281525434583</v>
      </c>
      <c r="AV7" s="106">
        <f t="shared" si="1"/>
        <v>1491.8438363709217</v>
      </c>
      <c r="AW7" s="107">
        <f t="shared" si="1"/>
        <v>1497.3898787398789</v>
      </c>
      <c r="AX7" s="106">
        <f t="shared" si="1"/>
        <v>1457.6558784552924</v>
      </c>
      <c r="AY7" s="106">
        <f t="shared" si="1"/>
        <v>1494.9697679213048</v>
      </c>
      <c r="AZ7" s="106">
        <f t="shared" si="1"/>
        <v>1495.1219464909971</v>
      </c>
      <c r="BA7" s="106">
        <f t="shared" si="1"/>
        <v>1585.0711979822088</v>
      </c>
      <c r="BB7" s="106">
        <f t="shared" si="1"/>
        <v>1614.4156433566895</v>
      </c>
      <c r="BC7" s="106">
        <f t="shared" si="1"/>
        <v>1612.4052830184837</v>
      </c>
      <c r="BD7" s="106">
        <f t="shared" si="1"/>
        <v>1601.3754531891461</v>
      </c>
      <c r="BE7" s="106">
        <f t="shared" si="1"/>
        <v>1618.1082569923096</v>
      </c>
      <c r="BF7" s="106">
        <f t="shared" si="1"/>
        <v>1626.1683445739664</v>
      </c>
      <c r="BG7" s="106">
        <f t="shared" si="1"/>
        <v>1644.9306558413</v>
      </c>
      <c r="BH7" s="106">
        <f t="shared" si="1"/>
        <v>1666.3517827704811</v>
      </c>
      <c r="BI7" s="106">
        <f t="shared" si="1"/>
        <v>1694.0367429084581</v>
      </c>
      <c r="BJ7" s="106">
        <f t="shared" si="1"/>
        <v>1628.9946234377014</v>
      </c>
      <c r="BK7" s="106">
        <f t="shared" si="1"/>
        <v>1671.7847575328401</v>
      </c>
      <c r="BL7" s="106">
        <f t="shared" si="1"/>
        <v>1695.0476696705819</v>
      </c>
      <c r="BM7" s="106">
        <f t="shared" si="1"/>
        <v>1734.6793945454265</v>
      </c>
      <c r="BN7" s="106">
        <f t="shared" si="1"/>
        <v>1746.2876570812766</v>
      </c>
      <c r="BO7" s="106">
        <f t="shared" si="1"/>
        <v>1805.433913044641</v>
      </c>
      <c r="BP7" s="106">
        <f t="shared" si="1"/>
        <v>1734.4460982277615</v>
      </c>
      <c r="BQ7" s="106">
        <f t="shared" si="1"/>
        <v>1768.3920413496508</v>
      </c>
      <c r="BR7" s="106">
        <f t="shared" si="1"/>
        <v>1808.7396219185109</v>
      </c>
      <c r="BS7" s="106">
        <f t="shared" si="1"/>
        <v>1806.5619197988137</v>
      </c>
      <c r="BT7" s="106">
        <f t="shared" si="1"/>
        <v>1833.5385512056298</v>
      </c>
      <c r="BU7" s="106">
        <f t="shared" si="1"/>
        <v>1866.3532619954749</v>
      </c>
      <c r="BV7" s="106">
        <f t="shared" si="1"/>
        <v>1801.1146486982618</v>
      </c>
      <c r="BW7" s="106">
        <f t="shared" si="1"/>
        <v>1836.0377759238681</v>
      </c>
      <c r="BX7" s="106">
        <f t="shared" si="1"/>
        <v>1855.933781624283</v>
      </c>
      <c r="BY7" s="106">
        <f t="shared" si="1"/>
        <v>1880.4412985159627</v>
      </c>
      <c r="BZ7" s="106">
        <f t="shared" si="1"/>
        <v>1922.026882953736</v>
      </c>
      <c r="CA7" s="106">
        <f t="shared" si="1"/>
        <v>1970.7016178956253</v>
      </c>
      <c r="CB7" s="106">
        <f t="shared" si="1"/>
        <v>1876.8124479865323</v>
      </c>
      <c r="CC7" s="106">
        <f t="shared" ref="CC7:DE7" si="2">CC9+CC23</f>
        <v>1867.3046492126944</v>
      </c>
      <c r="CD7" s="106">
        <f t="shared" si="2"/>
        <v>1904.956831864781</v>
      </c>
      <c r="CE7" s="106">
        <f t="shared" si="2"/>
        <v>1943.8446358569299</v>
      </c>
      <c r="CF7" s="106">
        <f t="shared" si="2"/>
        <v>1965.217350350066</v>
      </c>
      <c r="CG7" s="106">
        <f t="shared" si="2"/>
        <v>2007.9849870667961</v>
      </c>
      <c r="CH7" s="106">
        <f t="shared" si="2"/>
        <v>1925.8052345210399</v>
      </c>
      <c r="CI7" s="106">
        <f t="shared" si="2"/>
        <v>1951.5834660770399</v>
      </c>
      <c r="CJ7" s="106">
        <f t="shared" si="2"/>
        <v>1940.5278714052097</v>
      </c>
      <c r="CK7" s="106">
        <f t="shared" si="2"/>
        <v>1940.3144879033757</v>
      </c>
      <c r="CL7" s="106">
        <f t="shared" si="2"/>
        <v>1935.1952131053035</v>
      </c>
      <c r="CM7" s="106">
        <f t="shared" si="2"/>
        <v>1985.5795992813451</v>
      </c>
      <c r="CN7" s="106">
        <f t="shared" si="2"/>
        <v>1957.0047874819363</v>
      </c>
      <c r="CO7" s="106">
        <f t="shared" si="2"/>
        <v>1991.6735271933605</v>
      </c>
      <c r="CP7" s="106">
        <f t="shared" si="2"/>
        <v>1988.8560552736737</v>
      </c>
      <c r="CQ7" s="106">
        <f t="shared" si="2"/>
        <v>2022.517607508596</v>
      </c>
      <c r="CR7" s="106">
        <f t="shared" si="2"/>
        <v>2069.4424722165863</v>
      </c>
      <c r="CS7" s="106">
        <f t="shared" si="2"/>
        <v>2122.808668208776</v>
      </c>
      <c r="CT7" s="106">
        <f t="shared" si="2"/>
        <v>2046.3025093657263</v>
      </c>
      <c r="CU7" s="106">
        <f t="shared" si="2"/>
        <v>2067.279331060925</v>
      </c>
      <c r="CV7" s="106">
        <f t="shared" si="2"/>
        <v>2080.6106535501399</v>
      </c>
      <c r="CW7" s="106">
        <f t="shared" si="2"/>
        <v>2052.5628520659261</v>
      </c>
      <c r="CX7" s="106">
        <f t="shared" si="2"/>
        <v>2122.9230941653159</v>
      </c>
      <c r="CY7" s="106">
        <f t="shared" si="2"/>
        <v>2202.9655142945926</v>
      </c>
      <c r="CZ7" s="106">
        <f t="shared" si="2"/>
        <v>2173.1792163396417</v>
      </c>
      <c r="DA7" s="106">
        <f t="shared" si="2"/>
        <v>2169.5385395880885</v>
      </c>
      <c r="DB7" s="106">
        <f t="shared" si="2"/>
        <v>2183.6041048170082</v>
      </c>
      <c r="DC7" s="106">
        <f t="shared" si="2"/>
        <v>2155.3700242370001</v>
      </c>
      <c r="DD7" s="106">
        <f t="shared" si="2"/>
        <v>2208.9555631223052</v>
      </c>
      <c r="DE7" s="106">
        <f t="shared" si="2"/>
        <v>2295.8981551013276</v>
      </c>
    </row>
    <row r="8" spans="1:109" s="108" customFormat="1" ht="12" customHeight="1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1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</row>
    <row r="9" spans="1:109" s="108" customFormat="1" ht="20.100000000000001" customHeight="1">
      <c r="A9" s="105" t="s">
        <v>241</v>
      </c>
      <c r="B9" s="106">
        <f>B10+B20</f>
        <v>984.92713256510433</v>
      </c>
      <c r="C9" s="106">
        <f t="shared" ref="C9:M9" si="3">C10+C20</f>
        <v>1010.1989155241744</v>
      </c>
      <c r="D9" s="106">
        <f t="shared" si="3"/>
        <v>1021.2205755206664</v>
      </c>
      <c r="E9" s="106">
        <f t="shared" si="3"/>
        <v>1002.7844596989432</v>
      </c>
      <c r="F9" s="106">
        <f t="shared" si="3"/>
        <v>999.09580861380471</v>
      </c>
      <c r="G9" s="106">
        <f t="shared" si="3"/>
        <v>1016.100324269891</v>
      </c>
      <c r="H9" s="106">
        <f t="shared" si="3"/>
        <v>1013.9341771600092</v>
      </c>
      <c r="I9" s="106">
        <f t="shared" si="3"/>
        <v>1039.0133253098838</v>
      </c>
      <c r="J9" s="106">
        <f t="shared" si="3"/>
        <v>1061.8643427771156</v>
      </c>
      <c r="K9" s="106">
        <f t="shared" si="3"/>
        <v>1063.0264899642596</v>
      </c>
      <c r="L9" s="106">
        <f t="shared" si="3"/>
        <v>1081.6566470971879</v>
      </c>
      <c r="M9" s="106">
        <f t="shared" si="3"/>
        <v>1093.4952968928872</v>
      </c>
      <c r="N9" s="106">
        <v>1087.8952457432397</v>
      </c>
      <c r="O9" s="106">
        <v>1120.0484358603946</v>
      </c>
      <c r="P9" s="106">
        <v>1142.650803213226</v>
      </c>
      <c r="Q9" s="106">
        <f t="shared" ref="Q9:CB9" si="4">SUM(Q11:Q19)</f>
        <v>1151.4665796766137</v>
      </c>
      <c r="R9" s="106">
        <f t="shared" si="4"/>
        <v>1173.908572203675</v>
      </c>
      <c r="S9" s="106">
        <f t="shared" si="4"/>
        <v>1198.903559602933</v>
      </c>
      <c r="T9" s="106">
        <f t="shared" si="4"/>
        <v>1171.1182388712309</v>
      </c>
      <c r="U9" s="106">
        <f t="shared" si="4"/>
        <v>1189.0866576993205</v>
      </c>
      <c r="V9" s="106">
        <f t="shared" si="4"/>
        <v>1200.8326397736212</v>
      </c>
      <c r="W9" s="106">
        <f t="shared" si="4"/>
        <v>1199.0305131807559</v>
      </c>
      <c r="X9" s="106">
        <f t="shared" si="4"/>
        <v>1219.726355050137</v>
      </c>
      <c r="Y9" s="106">
        <f t="shared" si="4"/>
        <v>1224.8705794103175</v>
      </c>
      <c r="Z9" s="106">
        <f t="shared" si="4"/>
        <v>1203.961666209234</v>
      </c>
      <c r="AA9" s="106">
        <f t="shared" si="4"/>
        <v>1242.1639925903537</v>
      </c>
      <c r="AB9" s="106">
        <f t="shared" si="4"/>
        <v>1250.0268761827499</v>
      </c>
      <c r="AC9" s="106">
        <f t="shared" si="4"/>
        <v>1218.7138243389061</v>
      </c>
      <c r="AD9" s="106">
        <f t="shared" si="4"/>
        <v>1239.6079821646008</v>
      </c>
      <c r="AE9" s="106">
        <f t="shared" si="4"/>
        <v>1247.2897657069871</v>
      </c>
      <c r="AF9" s="106">
        <f t="shared" si="4"/>
        <v>1204.4047944652657</v>
      </c>
      <c r="AG9" s="106">
        <f t="shared" si="4"/>
        <v>1223.1949422749494</v>
      </c>
      <c r="AH9" s="106">
        <f t="shared" si="4"/>
        <v>1224.7350529691939</v>
      </c>
      <c r="AI9" s="106">
        <f t="shared" si="4"/>
        <v>1226.2721581716994</v>
      </c>
      <c r="AJ9" s="106">
        <f t="shared" si="4"/>
        <v>1244.3936699048609</v>
      </c>
      <c r="AK9" s="106">
        <f t="shared" si="4"/>
        <v>1264.8232748144956</v>
      </c>
      <c r="AL9" s="106">
        <f t="shared" si="4"/>
        <v>1221.096998634388</v>
      </c>
      <c r="AM9" s="106">
        <f t="shared" si="4"/>
        <v>1247.3986832484693</v>
      </c>
      <c r="AN9" s="106">
        <f t="shared" si="4"/>
        <v>1267.7938835618265</v>
      </c>
      <c r="AO9" s="106">
        <f t="shared" si="4"/>
        <v>1261.7870824496395</v>
      </c>
      <c r="AP9" s="106">
        <f t="shared" si="4"/>
        <v>1274.2551856812674</v>
      </c>
      <c r="AQ9" s="106">
        <f t="shared" si="4"/>
        <v>1321.8755962682553</v>
      </c>
      <c r="AR9" s="106">
        <f t="shared" si="4"/>
        <v>1349.8855040957621</v>
      </c>
      <c r="AS9" s="106">
        <f t="shared" si="4"/>
        <v>1400.9823710807916</v>
      </c>
      <c r="AT9" s="106">
        <f t="shared" si="4"/>
        <v>1385.8888391816454</v>
      </c>
      <c r="AU9" s="106">
        <f t="shared" si="4"/>
        <v>1370.8130032393326</v>
      </c>
      <c r="AV9" s="106">
        <f t="shared" si="4"/>
        <v>1389.8676001850281</v>
      </c>
      <c r="AW9" s="107">
        <f t="shared" si="4"/>
        <v>1398.4154936478394</v>
      </c>
      <c r="AX9" s="106">
        <f t="shared" si="4"/>
        <v>1355.7280725387736</v>
      </c>
      <c r="AY9" s="106">
        <f t="shared" si="4"/>
        <v>1397.6627907912934</v>
      </c>
      <c r="AZ9" s="106">
        <f t="shared" si="4"/>
        <v>1400.3818552304278</v>
      </c>
      <c r="BA9" s="106">
        <f t="shared" si="4"/>
        <v>1492.913024779097</v>
      </c>
      <c r="BB9" s="106">
        <f t="shared" si="4"/>
        <v>1519.5625836488857</v>
      </c>
      <c r="BC9" s="106">
        <f t="shared" si="4"/>
        <v>1516.50121749551</v>
      </c>
      <c r="BD9" s="106">
        <f t="shared" si="4"/>
        <v>1509.1181707629403</v>
      </c>
      <c r="BE9" s="106">
        <f t="shared" si="4"/>
        <v>1524.605579068726</v>
      </c>
      <c r="BF9" s="106">
        <f t="shared" si="4"/>
        <v>1534.4046264928347</v>
      </c>
      <c r="BG9" s="106">
        <f t="shared" si="4"/>
        <v>1552.7215604783928</v>
      </c>
      <c r="BH9" s="106">
        <f t="shared" si="4"/>
        <v>1574.9223555193471</v>
      </c>
      <c r="BI9" s="106">
        <f t="shared" si="4"/>
        <v>1603.9400454398412</v>
      </c>
      <c r="BJ9" s="106">
        <f t="shared" si="4"/>
        <v>1542.5027633680402</v>
      </c>
      <c r="BK9" s="106">
        <f t="shared" si="4"/>
        <v>1585.9959867522609</v>
      </c>
      <c r="BL9" s="106">
        <f t="shared" si="4"/>
        <v>1611.5128498554766</v>
      </c>
      <c r="BM9" s="106">
        <f t="shared" si="4"/>
        <v>1653.0785534864019</v>
      </c>
      <c r="BN9" s="106">
        <f t="shared" si="4"/>
        <v>1665.2118858158256</v>
      </c>
      <c r="BO9" s="106">
        <f t="shared" si="4"/>
        <v>1729.4612367021423</v>
      </c>
      <c r="BP9" s="106">
        <f t="shared" si="4"/>
        <v>1659.8070665082957</v>
      </c>
      <c r="BQ9" s="106">
        <f t="shared" si="4"/>
        <v>1692.9575122221017</v>
      </c>
      <c r="BR9" s="106">
        <f t="shared" si="4"/>
        <v>1723.9183027011932</v>
      </c>
      <c r="BS9" s="106">
        <f t="shared" si="4"/>
        <v>1732.624800234446</v>
      </c>
      <c r="BT9" s="106">
        <f t="shared" si="4"/>
        <v>1752.613387639029</v>
      </c>
      <c r="BU9" s="106">
        <f t="shared" si="4"/>
        <v>1783.0606356793364</v>
      </c>
      <c r="BV9" s="106">
        <f t="shared" si="4"/>
        <v>1724.3204670167938</v>
      </c>
      <c r="BW9" s="106">
        <f t="shared" si="4"/>
        <v>1760.1865673999191</v>
      </c>
      <c r="BX9" s="106">
        <f t="shared" si="4"/>
        <v>1775.9012180551729</v>
      </c>
      <c r="BY9" s="106">
        <f t="shared" si="4"/>
        <v>1794.7081312530256</v>
      </c>
      <c r="BZ9" s="106">
        <f t="shared" si="4"/>
        <v>1833.120256264559</v>
      </c>
      <c r="CA9" s="106">
        <f t="shared" si="4"/>
        <v>1881.6519882767027</v>
      </c>
      <c r="CB9" s="106">
        <f t="shared" si="4"/>
        <v>1788.4006061268037</v>
      </c>
      <c r="CC9" s="106">
        <f t="shared" ref="CC9:DE9" si="5">SUM(CC11:CC19)</f>
        <v>1778.8767932663679</v>
      </c>
      <c r="CD9" s="106">
        <f t="shared" si="5"/>
        <v>1816.0258837527933</v>
      </c>
      <c r="CE9" s="106">
        <f t="shared" si="5"/>
        <v>1854.5662537132682</v>
      </c>
      <c r="CF9" s="106">
        <f t="shared" si="5"/>
        <v>1872.2268378468373</v>
      </c>
      <c r="CG9" s="106">
        <f t="shared" si="5"/>
        <v>1916.7092762874179</v>
      </c>
      <c r="CH9" s="106">
        <f t="shared" si="5"/>
        <v>1837.7678148028285</v>
      </c>
      <c r="CI9" s="106">
        <f t="shared" si="5"/>
        <v>1864.0964504565673</v>
      </c>
      <c r="CJ9" s="106">
        <f t="shared" si="5"/>
        <v>1851.8247581107187</v>
      </c>
      <c r="CK9" s="106">
        <f t="shared" si="5"/>
        <v>1851.789312357876</v>
      </c>
      <c r="CL9" s="106">
        <f t="shared" si="5"/>
        <v>1840.6052507860036</v>
      </c>
      <c r="CM9" s="106">
        <f t="shared" si="5"/>
        <v>1894.6631750553283</v>
      </c>
      <c r="CN9" s="106">
        <f t="shared" si="5"/>
        <v>1864.3066357033188</v>
      </c>
      <c r="CO9" s="106">
        <f t="shared" si="5"/>
        <v>1895.835113160615</v>
      </c>
      <c r="CP9" s="106">
        <f t="shared" si="5"/>
        <v>1897.5116662955795</v>
      </c>
      <c r="CQ9" s="106">
        <f t="shared" si="5"/>
        <v>1933.6627510735461</v>
      </c>
      <c r="CR9" s="106">
        <f t="shared" si="5"/>
        <v>1972.2224717020313</v>
      </c>
      <c r="CS9" s="106">
        <f t="shared" si="5"/>
        <v>2028.1259540376307</v>
      </c>
      <c r="CT9" s="106">
        <f t="shared" si="5"/>
        <v>1950.0366127975972</v>
      </c>
      <c r="CU9" s="106">
        <f t="shared" si="5"/>
        <v>1974.8181763507057</v>
      </c>
      <c r="CV9" s="106">
        <f t="shared" si="5"/>
        <v>1990.104785477894</v>
      </c>
      <c r="CW9" s="106">
        <f t="shared" si="5"/>
        <v>1959.6607387616846</v>
      </c>
      <c r="CX9" s="106">
        <f t="shared" si="5"/>
        <v>2029.6996006741879</v>
      </c>
      <c r="CY9" s="106">
        <f t="shared" si="5"/>
        <v>2111.2471176036702</v>
      </c>
      <c r="CZ9" s="106">
        <f t="shared" si="5"/>
        <v>2081.9735910620038</v>
      </c>
      <c r="DA9" s="106">
        <f t="shared" si="5"/>
        <v>2075.1134657551315</v>
      </c>
      <c r="DB9" s="106">
        <f t="shared" si="5"/>
        <v>2079.0198420432484</v>
      </c>
      <c r="DC9" s="106">
        <f t="shared" si="5"/>
        <v>2050.8400996290266</v>
      </c>
      <c r="DD9" s="106">
        <f t="shared" si="5"/>
        <v>2100.0038702894012</v>
      </c>
      <c r="DE9" s="106">
        <f t="shared" si="5"/>
        <v>2183.6110403068355</v>
      </c>
    </row>
    <row r="10" spans="1:109" ht="20.100000000000001" hidden="1" customHeight="1">
      <c r="A10" s="112" t="s">
        <v>242</v>
      </c>
      <c r="B10" s="113">
        <f>SUM(B11:B19)</f>
        <v>978.4124989971981</v>
      </c>
      <c r="C10" s="113">
        <f t="shared" ref="C10:BB10" si="6">SUM(C11:C19)</f>
        <v>1003.8725324061838</v>
      </c>
      <c r="D10" s="113">
        <f t="shared" si="6"/>
        <v>1014.7103004034345</v>
      </c>
      <c r="E10" s="113">
        <f t="shared" si="6"/>
        <v>996.67137581649479</v>
      </c>
      <c r="F10" s="113">
        <f t="shared" si="6"/>
        <v>992.46990445102961</v>
      </c>
      <c r="G10" s="113">
        <f t="shared" si="6"/>
        <v>1009.8065600168843</v>
      </c>
      <c r="H10" s="113">
        <f t="shared" si="6"/>
        <v>1007.5447486110634</v>
      </c>
      <c r="I10" s="113">
        <f t="shared" si="6"/>
        <v>1032.6731146535938</v>
      </c>
      <c r="J10" s="113">
        <f t="shared" si="6"/>
        <v>1055.3590868138251</v>
      </c>
      <c r="K10" s="113">
        <f t="shared" si="6"/>
        <v>1060.2537876808515</v>
      </c>
      <c r="L10" s="113">
        <f t="shared" si="6"/>
        <v>1081.6566470971879</v>
      </c>
      <c r="M10" s="113">
        <f t="shared" si="6"/>
        <v>1093.4952968928872</v>
      </c>
      <c r="N10" s="113">
        <f t="shared" si="6"/>
        <v>1087.8952457432397</v>
      </c>
      <c r="O10" s="113">
        <f t="shared" si="6"/>
        <v>1120.0484358603946</v>
      </c>
      <c r="P10" s="113">
        <f t="shared" si="6"/>
        <v>1142.650803213226</v>
      </c>
      <c r="Q10" s="113">
        <f t="shared" si="6"/>
        <v>1151.4665796766137</v>
      </c>
      <c r="R10" s="113">
        <f t="shared" si="6"/>
        <v>1173.908572203675</v>
      </c>
      <c r="S10" s="113">
        <f t="shared" si="6"/>
        <v>1198.903559602933</v>
      </c>
      <c r="T10" s="113">
        <f t="shared" si="6"/>
        <v>1171.1182388712309</v>
      </c>
      <c r="U10" s="113">
        <f t="shared" si="6"/>
        <v>1189.0866576993205</v>
      </c>
      <c r="V10" s="113">
        <f t="shared" si="6"/>
        <v>1200.8326397736212</v>
      </c>
      <c r="W10" s="113">
        <f t="shared" si="6"/>
        <v>1199.0305131807559</v>
      </c>
      <c r="X10" s="113">
        <f t="shared" si="6"/>
        <v>1219.726355050137</v>
      </c>
      <c r="Y10" s="113">
        <f t="shared" si="6"/>
        <v>1224.8705794103175</v>
      </c>
      <c r="Z10" s="113">
        <f t="shared" si="6"/>
        <v>1203.961666209234</v>
      </c>
      <c r="AA10" s="113">
        <f t="shared" si="6"/>
        <v>1242.1639925903537</v>
      </c>
      <c r="AB10" s="113">
        <f t="shared" si="6"/>
        <v>1250.0268761827499</v>
      </c>
      <c r="AC10" s="113">
        <f t="shared" si="6"/>
        <v>1218.7138243389061</v>
      </c>
      <c r="AD10" s="113">
        <f t="shared" si="6"/>
        <v>1239.6079821646008</v>
      </c>
      <c r="AE10" s="113">
        <f t="shared" si="6"/>
        <v>1247.2897657069871</v>
      </c>
      <c r="AF10" s="113">
        <f t="shared" si="6"/>
        <v>1204.4047944652657</v>
      </c>
      <c r="AG10" s="113">
        <f t="shared" si="6"/>
        <v>1223.1949422749494</v>
      </c>
      <c r="AH10" s="113">
        <f t="shared" si="6"/>
        <v>1224.7350529691939</v>
      </c>
      <c r="AI10" s="113">
        <f t="shared" si="6"/>
        <v>1226.2721581716994</v>
      </c>
      <c r="AJ10" s="113">
        <f t="shared" si="6"/>
        <v>1244.3936699048609</v>
      </c>
      <c r="AK10" s="113">
        <f t="shared" si="6"/>
        <v>1264.8232748144956</v>
      </c>
      <c r="AL10" s="113">
        <f t="shared" si="6"/>
        <v>1221.096998634388</v>
      </c>
      <c r="AM10" s="113">
        <f t="shared" si="6"/>
        <v>1247.3986832484693</v>
      </c>
      <c r="AN10" s="113">
        <f t="shared" si="6"/>
        <v>1267.7938835618265</v>
      </c>
      <c r="AO10" s="113">
        <f t="shared" si="6"/>
        <v>1261.7870824496395</v>
      </c>
      <c r="AP10" s="113">
        <f t="shared" si="6"/>
        <v>1274.2551856812674</v>
      </c>
      <c r="AQ10" s="113">
        <f t="shared" si="6"/>
        <v>1321.8755962682553</v>
      </c>
      <c r="AR10" s="113">
        <f t="shared" si="6"/>
        <v>1349.8855040957621</v>
      </c>
      <c r="AS10" s="113">
        <f t="shared" si="6"/>
        <v>1400.9823710807916</v>
      </c>
      <c r="AT10" s="113">
        <f t="shared" si="6"/>
        <v>1385.8888391816454</v>
      </c>
      <c r="AU10" s="113">
        <f t="shared" si="6"/>
        <v>1370.8130032393326</v>
      </c>
      <c r="AV10" s="113">
        <f t="shared" si="6"/>
        <v>1389.8676001850281</v>
      </c>
      <c r="AW10" s="114">
        <f t="shared" si="6"/>
        <v>1398.4154936478394</v>
      </c>
      <c r="AX10" s="113">
        <f t="shared" si="6"/>
        <v>1355.7280725387736</v>
      </c>
      <c r="AY10" s="113">
        <f t="shared" si="6"/>
        <v>1397.6627907912934</v>
      </c>
      <c r="AZ10" s="113">
        <f t="shared" si="6"/>
        <v>1400.3818552304278</v>
      </c>
      <c r="BA10" s="113">
        <f t="shared" si="6"/>
        <v>1492.913024779097</v>
      </c>
      <c r="BB10" s="113">
        <f t="shared" si="6"/>
        <v>1519.5625836488857</v>
      </c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</row>
    <row r="11" spans="1:109" ht="20.100000000000001" customHeight="1">
      <c r="A11" s="112" t="s">
        <v>243</v>
      </c>
      <c r="B11" s="113">
        <v>484.80732604486474</v>
      </c>
      <c r="C11" s="113">
        <v>474.19735622856757</v>
      </c>
      <c r="D11" s="113">
        <v>463.4840102322716</v>
      </c>
      <c r="E11" s="113">
        <v>459.8092582918577</v>
      </c>
      <c r="F11" s="113">
        <v>437.63165121014339</v>
      </c>
      <c r="G11" s="113">
        <v>429.66412859339778</v>
      </c>
      <c r="H11" s="113">
        <v>435.39961988829737</v>
      </c>
      <c r="I11" s="113">
        <v>439.09289242656075</v>
      </c>
      <c r="J11" s="113">
        <v>437.78340315143686</v>
      </c>
      <c r="K11" s="113">
        <v>435.92213551390932</v>
      </c>
      <c r="L11" s="113">
        <v>418.9070245816302</v>
      </c>
      <c r="M11" s="113">
        <v>412.03409814136603</v>
      </c>
      <c r="N11" s="113">
        <v>421.52876588516472</v>
      </c>
      <c r="O11" s="113">
        <v>428.734809908123</v>
      </c>
      <c r="P11" s="113">
        <v>415.74561705685795</v>
      </c>
      <c r="Q11" s="113">
        <v>424.630395315545</v>
      </c>
      <c r="R11" s="113">
        <v>428.85761945670612</v>
      </c>
      <c r="S11" s="113">
        <v>406.96631601357234</v>
      </c>
      <c r="T11" s="113">
        <v>412.630087535234</v>
      </c>
      <c r="U11" s="113">
        <v>418.46791521510909</v>
      </c>
      <c r="V11" s="113">
        <v>409.58214008719369</v>
      </c>
      <c r="W11" s="113">
        <v>424.71491401764172</v>
      </c>
      <c r="X11" s="113">
        <v>424.50566061608043</v>
      </c>
      <c r="Y11" s="113">
        <v>409.02412892211703</v>
      </c>
      <c r="Z11" s="113">
        <v>418.67133758033799</v>
      </c>
      <c r="AA11" s="113">
        <v>427.5282895692398</v>
      </c>
      <c r="AB11" s="113">
        <v>416.87424018247765</v>
      </c>
      <c r="AC11" s="113">
        <v>430.65515156921185</v>
      </c>
      <c r="AD11" s="113">
        <v>439.05585763991002</v>
      </c>
      <c r="AE11" s="113">
        <v>429.7550836346656</v>
      </c>
      <c r="AF11" s="113">
        <v>443.45426115692715</v>
      </c>
      <c r="AG11" s="113">
        <v>451.29485702739765</v>
      </c>
      <c r="AH11" s="113">
        <v>437.68079912614246</v>
      </c>
      <c r="AI11" s="113">
        <v>444.70024833665002</v>
      </c>
      <c r="AJ11" s="113">
        <v>455.97955206616439</v>
      </c>
      <c r="AK11" s="113">
        <v>453.13143794121464</v>
      </c>
      <c r="AL11" s="113">
        <v>470.62430547440647</v>
      </c>
      <c r="AM11" s="113">
        <v>482.26903649853693</v>
      </c>
      <c r="AN11" s="113">
        <v>471.36806656227043</v>
      </c>
      <c r="AO11" s="113">
        <v>483.89769870987004</v>
      </c>
      <c r="AP11" s="113">
        <v>500.76790763029294</v>
      </c>
      <c r="AQ11" s="113">
        <v>499.2122024323549</v>
      </c>
      <c r="AR11" s="113">
        <v>537.90293717803445</v>
      </c>
      <c r="AS11" s="113">
        <v>545.29579299638374</v>
      </c>
      <c r="AT11" s="113">
        <v>511.3641529845433</v>
      </c>
      <c r="AU11" s="113">
        <v>516.22341609474438</v>
      </c>
      <c r="AV11" s="113">
        <v>519.67627799882212</v>
      </c>
      <c r="AW11" s="114">
        <v>500.22418024909382</v>
      </c>
      <c r="AX11" s="113">
        <v>517.19578904270008</v>
      </c>
      <c r="AY11" s="113">
        <v>526.4033287202144</v>
      </c>
      <c r="AZ11" s="113">
        <v>500.45788800972173</v>
      </c>
      <c r="BA11" s="113">
        <v>536.70493750099217</v>
      </c>
      <c r="BB11" s="113">
        <v>542.55945590205101</v>
      </c>
      <c r="BC11" s="113">
        <v>509.0855065637241</v>
      </c>
      <c r="BD11" s="113">
        <v>516.77305506942662</v>
      </c>
      <c r="BE11" s="113">
        <v>523.58867123638515</v>
      </c>
      <c r="BF11" s="113">
        <v>502.60973359569618</v>
      </c>
      <c r="BG11" s="113">
        <v>517.44007586681323</v>
      </c>
      <c r="BH11" s="113">
        <v>521.00065811280695</v>
      </c>
      <c r="BI11" s="113">
        <v>521.70532930553554</v>
      </c>
      <c r="BJ11" s="113">
        <v>533.03740739191164</v>
      </c>
      <c r="BK11" s="113">
        <v>543.97650668308722</v>
      </c>
      <c r="BL11" s="113">
        <v>535.04017086988688</v>
      </c>
      <c r="BM11" s="113">
        <v>544.18689964818293</v>
      </c>
      <c r="BN11" s="113">
        <v>553.8087372898766</v>
      </c>
      <c r="BO11" s="113">
        <v>544.94769171925009</v>
      </c>
      <c r="BP11" s="113">
        <v>552.53395091762502</v>
      </c>
      <c r="BQ11" s="113">
        <v>560.43731392765665</v>
      </c>
      <c r="BR11" s="113">
        <v>560.61087952476134</v>
      </c>
      <c r="BS11" s="113">
        <v>565.16005180862192</v>
      </c>
      <c r="BT11" s="113">
        <v>564.72858111709638</v>
      </c>
      <c r="BU11" s="113">
        <v>548.66406045063343</v>
      </c>
      <c r="BV11" s="113">
        <v>556.0269654565401</v>
      </c>
      <c r="BW11" s="113">
        <v>497.75038783570614</v>
      </c>
      <c r="BX11" s="113">
        <v>475.49633283465005</v>
      </c>
      <c r="BY11" s="113">
        <v>477.90015421751349</v>
      </c>
      <c r="BZ11" s="113">
        <v>482.17103957051091</v>
      </c>
      <c r="CA11" s="113">
        <v>447.40389314429962</v>
      </c>
      <c r="CB11" s="113">
        <v>448.27028568474464</v>
      </c>
      <c r="CC11" s="113">
        <v>449.05130931352176</v>
      </c>
      <c r="CD11" s="113">
        <v>422.43029650931663</v>
      </c>
      <c r="CE11" s="113">
        <v>434.77083924727015</v>
      </c>
      <c r="CF11" s="113">
        <v>422.37358566482135</v>
      </c>
      <c r="CG11" s="113">
        <v>424.94863346704</v>
      </c>
      <c r="CH11" s="113">
        <v>430.02935298697702</v>
      </c>
      <c r="CI11" s="113">
        <v>437.49589260135997</v>
      </c>
      <c r="CJ11" s="113">
        <v>388.69886912410396</v>
      </c>
      <c r="CK11" s="113">
        <v>396.08039974922502</v>
      </c>
      <c r="CL11" s="113">
        <v>404.04150337835301</v>
      </c>
      <c r="CM11" s="113">
        <v>414.75441093538495</v>
      </c>
      <c r="CN11" s="113">
        <v>427.68252807165101</v>
      </c>
      <c r="CO11" s="113">
        <v>440.45514231181699</v>
      </c>
      <c r="CP11" s="113">
        <v>387.94135074373003</v>
      </c>
      <c r="CQ11" s="113">
        <v>392.85173703640896</v>
      </c>
      <c r="CR11" s="113">
        <v>396.246237617384</v>
      </c>
      <c r="CS11" s="113">
        <v>395.06458549589399</v>
      </c>
      <c r="CT11" s="113">
        <v>405.30299170422899</v>
      </c>
      <c r="CU11" s="113">
        <v>416.23434800669202</v>
      </c>
      <c r="CV11" s="113">
        <v>376.40464582278798</v>
      </c>
      <c r="CW11" s="113">
        <v>388.552173137019</v>
      </c>
      <c r="CX11" s="113">
        <v>401.35709039707001</v>
      </c>
      <c r="CY11" s="113">
        <v>411.16943973779496</v>
      </c>
      <c r="CZ11" s="113">
        <v>421.41990787517096</v>
      </c>
      <c r="DA11" s="113">
        <v>428.47284693492099</v>
      </c>
      <c r="DB11" s="113">
        <v>390.66337244556399</v>
      </c>
      <c r="DC11" s="113">
        <v>400.328842264088</v>
      </c>
      <c r="DD11" s="113">
        <v>407.93131943304098</v>
      </c>
      <c r="DE11" s="113">
        <v>418.58723231473601</v>
      </c>
    </row>
    <row r="12" spans="1:109" ht="20.100000000000001" customHeight="1">
      <c r="A12" s="112" t="s">
        <v>244</v>
      </c>
      <c r="B12" s="113">
        <v>253.25764714884829</v>
      </c>
      <c r="C12" s="113">
        <v>269.4979427613066</v>
      </c>
      <c r="D12" s="113">
        <v>280.82628545290902</v>
      </c>
      <c r="E12" s="113">
        <v>262.29339559896238</v>
      </c>
      <c r="F12" s="113">
        <v>279.42148591944965</v>
      </c>
      <c r="G12" s="113">
        <v>302.54067887959553</v>
      </c>
      <c r="H12" s="113">
        <v>290.0042519672952</v>
      </c>
      <c r="I12" s="113">
        <v>307.30322663669585</v>
      </c>
      <c r="J12" s="113">
        <v>325.74888990666921</v>
      </c>
      <c r="K12" s="113">
        <v>323.05415583334468</v>
      </c>
      <c r="L12" s="113">
        <v>341.78873316754209</v>
      </c>
      <c r="M12" s="113">
        <v>346.98418600003623</v>
      </c>
      <c r="N12" s="113">
        <v>314.74772411149542</v>
      </c>
      <c r="O12" s="113">
        <v>328.83816537005038</v>
      </c>
      <c r="P12" s="113">
        <v>348.32333210472376</v>
      </c>
      <c r="Q12" s="113">
        <v>327.40784186732935</v>
      </c>
      <c r="R12" s="113">
        <v>334.68010550221862</v>
      </c>
      <c r="S12" s="113">
        <v>349.89462650958126</v>
      </c>
      <c r="T12" s="113">
        <v>309.81118434652905</v>
      </c>
      <c r="U12" s="113">
        <v>314.40835674180084</v>
      </c>
      <c r="V12" s="113">
        <v>320.36316030909319</v>
      </c>
      <c r="W12" s="113">
        <v>295.25961777838376</v>
      </c>
      <c r="X12" s="113">
        <v>312.48925884359568</v>
      </c>
      <c r="Y12" s="113">
        <v>325.14881744577838</v>
      </c>
      <c r="Z12" s="113">
        <v>294.35745366844452</v>
      </c>
      <c r="AA12" s="113">
        <v>311.50245139462419</v>
      </c>
      <c r="AB12" s="113">
        <v>318.1958439617261</v>
      </c>
      <c r="AC12" s="113">
        <v>275.46200265298677</v>
      </c>
      <c r="AD12" s="113">
        <v>282.70193050256654</v>
      </c>
      <c r="AE12" s="113">
        <v>287.88202517490203</v>
      </c>
      <c r="AF12" s="113">
        <v>226.62965286047307</v>
      </c>
      <c r="AG12" s="113">
        <v>232.31423992053632</v>
      </c>
      <c r="AH12" s="113">
        <v>238.95278144133377</v>
      </c>
      <c r="AI12" s="113">
        <v>223.7395334444679</v>
      </c>
      <c r="AJ12" s="113">
        <v>229.18498424994732</v>
      </c>
      <c r="AK12" s="113">
        <v>239.14301524643562</v>
      </c>
      <c r="AL12" s="113">
        <v>178.14751149955487</v>
      </c>
      <c r="AM12" s="113">
        <v>188.1182654266178</v>
      </c>
      <c r="AN12" s="113">
        <v>212.31464369969666</v>
      </c>
      <c r="AO12" s="113">
        <v>187.2460941808971</v>
      </c>
      <c r="AP12" s="113">
        <v>199.82547256797739</v>
      </c>
      <c r="AQ12" s="113">
        <v>232.02833765261917</v>
      </c>
      <c r="AR12" s="113">
        <v>217.22301863371911</v>
      </c>
      <c r="AS12" s="113">
        <v>237.05253309923145</v>
      </c>
      <c r="AT12" s="113">
        <v>246.15665674328338</v>
      </c>
      <c r="AU12" s="113">
        <v>214.24652453358757</v>
      </c>
      <c r="AV12" s="113">
        <v>232.5893698019446</v>
      </c>
      <c r="AW12" s="114">
        <v>247.26951882406493</v>
      </c>
      <c r="AX12" s="113">
        <v>214.56321846530523</v>
      </c>
      <c r="AY12" s="113">
        <v>229.2298927921542</v>
      </c>
      <c r="AZ12" s="113">
        <v>240.95729800788845</v>
      </c>
      <c r="BA12" s="113">
        <v>272.07131793921161</v>
      </c>
      <c r="BB12" s="113">
        <v>282.22125704711817</v>
      </c>
      <c r="BC12" s="113">
        <v>299.01553313656467</v>
      </c>
      <c r="BD12" s="113">
        <v>296.01134723323844</v>
      </c>
      <c r="BE12" s="113">
        <v>318.2174752296915</v>
      </c>
      <c r="BF12" s="113">
        <v>336.92576422364868</v>
      </c>
      <c r="BG12" s="113">
        <v>323.72074772060921</v>
      </c>
      <c r="BH12" s="113">
        <v>338.45131937104787</v>
      </c>
      <c r="BI12" s="113">
        <v>354.73135433296363</v>
      </c>
      <c r="BJ12" s="113">
        <v>291.54328018205263</v>
      </c>
      <c r="BK12" s="113">
        <v>309.29542853181732</v>
      </c>
      <c r="BL12" s="113">
        <v>328.8849302270109</v>
      </c>
      <c r="BM12" s="113">
        <v>341.51028918919229</v>
      </c>
      <c r="BN12" s="113">
        <v>368.3531849999066</v>
      </c>
      <c r="BO12" s="113">
        <v>416.10625664190781</v>
      </c>
      <c r="BP12" s="113">
        <v>333.91721917110522</v>
      </c>
      <c r="BQ12" s="113">
        <v>347.77503562895515</v>
      </c>
      <c r="BR12" s="113">
        <v>365.59342234746947</v>
      </c>
      <c r="BS12" s="113">
        <v>357.67592430726944</v>
      </c>
      <c r="BT12" s="113">
        <v>380.99378044152786</v>
      </c>
      <c r="BU12" s="113">
        <v>402.37602424523016</v>
      </c>
      <c r="BV12" s="113">
        <v>426.57985456974279</v>
      </c>
      <c r="BW12" s="113">
        <v>470.87293518865511</v>
      </c>
      <c r="BX12" s="113">
        <v>491.03023933758533</v>
      </c>
      <c r="BY12" s="113">
        <v>489.53883260898033</v>
      </c>
      <c r="BZ12" s="113">
        <v>512.07581055913283</v>
      </c>
      <c r="CA12" s="113">
        <v>541.62345794942746</v>
      </c>
      <c r="CB12" s="113">
        <v>443.43945404124844</v>
      </c>
      <c r="CC12" s="113">
        <v>464.64758025655232</v>
      </c>
      <c r="CD12" s="113">
        <v>500.37063506433753</v>
      </c>
      <c r="CE12" s="113">
        <v>506.59633789126042</v>
      </c>
      <c r="CF12" s="113">
        <v>526.7763739743192</v>
      </c>
      <c r="CG12" s="113">
        <v>552.02990011192105</v>
      </c>
      <c r="CH12" s="113">
        <v>512.92705151215205</v>
      </c>
      <c r="CI12" s="113">
        <v>525.35372727569199</v>
      </c>
      <c r="CJ12" s="113">
        <v>546.70139898797197</v>
      </c>
      <c r="CK12" s="113">
        <v>526.73981939593705</v>
      </c>
      <c r="CL12" s="113">
        <v>547.20972470496201</v>
      </c>
      <c r="CM12" s="113">
        <v>578.507692308174</v>
      </c>
      <c r="CN12" s="113">
        <v>530.49692315386596</v>
      </c>
      <c r="CO12" s="113">
        <v>547.74428702938405</v>
      </c>
      <c r="CP12" s="113">
        <v>582.55038739976101</v>
      </c>
      <c r="CQ12" s="113">
        <v>593.13417842423496</v>
      </c>
      <c r="CR12" s="113">
        <v>615.46762972047793</v>
      </c>
      <c r="CS12" s="113">
        <v>645.14476641241095</v>
      </c>
      <c r="CT12" s="113">
        <v>586.80028267276998</v>
      </c>
      <c r="CU12" s="113">
        <v>600.07508517907604</v>
      </c>
      <c r="CV12" s="113">
        <v>632.6161889568981</v>
      </c>
      <c r="CW12" s="113">
        <v>571.15594524583901</v>
      </c>
      <c r="CX12" s="113">
        <v>612.54367533053289</v>
      </c>
      <c r="CY12" s="113">
        <v>655.61482710356302</v>
      </c>
      <c r="CZ12" s="113">
        <v>613.22667115166905</v>
      </c>
      <c r="DA12" s="113">
        <v>640.50722347669193</v>
      </c>
      <c r="DB12" s="113">
        <v>667.77543154050397</v>
      </c>
      <c r="DC12" s="113">
        <v>611.39812070628898</v>
      </c>
      <c r="DD12" s="113">
        <v>643.64519903009807</v>
      </c>
      <c r="DE12" s="113">
        <v>686.03326424769796</v>
      </c>
    </row>
    <row r="13" spans="1:109" ht="20.100000000000001" customHeight="1">
      <c r="A13" s="112" t="s">
        <v>245</v>
      </c>
      <c r="B13" s="113">
        <v>109.33968703748295</v>
      </c>
      <c r="C13" s="113">
        <v>128.15471275942232</v>
      </c>
      <c r="D13" s="113">
        <v>139.21813384366283</v>
      </c>
      <c r="E13" s="113">
        <v>143.90399306521192</v>
      </c>
      <c r="F13" s="113">
        <v>141.95705514968517</v>
      </c>
      <c r="G13" s="113">
        <v>143.00138774116684</v>
      </c>
      <c r="H13" s="113">
        <v>145.17655165727405</v>
      </c>
      <c r="I13" s="113">
        <v>146.83736054698429</v>
      </c>
      <c r="J13" s="113">
        <v>150.79096399844354</v>
      </c>
      <c r="K13" s="113">
        <v>157.7956705311496</v>
      </c>
      <c r="L13" s="113">
        <v>162.55096316392132</v>
      </c>
      <c r="M13" s="113">
        <v>167.22619207690391</v>
      </c>
      <c r="N13" s="113">
        <v>172.28891259189749</v>
      </c>
      <c r="O13" s="113">
        <v>174.53448741423179</v>
      </c>
      <c r="P13" s="113">
        <v>180.27208943340085</v>
      </c>
      <c r="Q13" s="113">
        <v>192.46488731573652</v>
      </c>
      <c r="R13" s="113">
        <v>193.04081714836008</v>
      </c>
      <c r="S13" s="113">
        <v>209.63942653093596</v>
      </c>
      <c r="T13" s="113">
        <v>216.17387351314667</v>
      </c>
      <c r="U13" s="113">
        <v>218.7934625654926</v>
      </c>
      <c r="V13" s="113">
        <v>230.5105359860373</v>
      </c>
      <c r="W13" s="113">
        <v>235.6420412679966</v>
      </c>
      <c r="X13" s="113">
        <v>238.01662982833653</v>
      </c>
      <c r="Y13" s="113">
        <v>242.26762413132718</v>
      </c>
      <c r="Z13" s="113">
        <v>249.56752143065538</v>
      </c>
      <c r="AA13" s="113">
        <v>255.44151287249207</v>
      </c>
      <c r="AB13" s="113">
        <v>262.81294358751308</v>
      </c>
      <c r="AC13" s="113">
        <v>268.89553544531088</v>
      </c>
      <c r="AD13" s="113">
        <v>269.98889037218572</v>
      </c>
      <c r="AE13" s="113">
        <v>276.94170848564818</v>
      </c>
      <c r="AF13" s="113">
        <v>283.99448197777332</v>
      </c>
      <c r="AG13" s="113">
        <v>285.56173343798758</v>
      </c>
      <c r="AH13" s="113">
        <v>289.51965335755222</v>
      </c>
      <c r="AI13" s="113">
        <v>293.05429056213808</v>
      </c>
      <c r="AJ13" s="113">
        <v>290.26048808032084</v>
      </c>
      <c r="AK13" s="113">
        <v>298.88831745763099</v>
      </c>
      <c r="AL13" s="113">
        <v>304.53836095343235</v>
      </c>
      <c r="AM13" s="113">
        <v>306.45524497102167</v>
      </c>
      <c r="AN13" s="113">
        <v>311.24977068202691</v>
      </c>
      <c r="AO13" s="113">
        <v>315.88835908133291</v>
      </c>
      <c r="AP13" s="113">
        <v>291.85072161096764</v>
      </c>
      <c r="AQ13" s="113">
        <v>301.30036192719518</v>
      </c>
      <c r="AR13" s="113">
        <v>307.03265080497528</v>
      </c>
      <c r="AS13" s="113">
        <v>320.38938104991621</v>
      </c>
      <c r="AT13" s="113">
        <v>324.94656847937614</v>
      </c>
      <c r="AU13" s="113">
        <v>330.1456075184276</v>
      </c>
      <c r="AV13" s="113">
        <v>322.13450229342305</v>
      </c>
      <c r="AW13" s="114">
        <v>329.99685528778906</v>
      </c>
      <c r="AX13" s="113">
        <v>341.45906405147758</v>
      </c>
      <c r="AY13" s="113">
        <v>351.57937904084372</v>
      </c>
      <c r="AZ13" s="113">
        <v>361.08000753294522</v>
      </c>
      <c r="BA13" s="113">
        <v>368.0963105948648</v>
      </c>
      <c r="BB13" s="113">
        <v>367.40266973527986</v>
      </c>
      <c r="BC13" s="113">
        <v>373.46789406561282</v>
      </c>
      <c r="BD13" s="113">
        <v>379.42603966093185</v>
      </c>
      <c r="BE13" s="113">
        <v>353.42519855534437</v>
      </c>
      <c r="BF13" s="113">
        <v>357.23591465580159</v>
      </c>
      <c r="BG13" s="113">
        <v>365.71496902080094</v>
      </c>
      <c r="BH13" s="113">
        <v>366.00762917758396</v>
      </c>
      <c r="BI13" s="113">
        <v>374.0557566912733</v>
      </c>
      <c r="BJ13" s="113">
        <v>382.8803260002872</v>
      </c>
      <c r="BK13" s="113">
        <v>391.34568725739535</v>
      </c>
      <c r="BL13" s="113">
        <v>406.55029428388713</v>
      </c>
      <c r="BM13" s="113">
        <v>421.96087420306469</v>
      </c>
      <c r="BN13" s="113">
        <v>391.74037375001438</v>
      </c>
      <c r="BO13" s="113">
        <v>412.3260038934078</v>
      </c>
      <c r="BP13" s="113">
        <v>427.01892385349038</v>
      </c>
      <c r="BQ13" s="113">
        <v>432.79305328888307</v>
      </c>
      <c r="BR13" s="113">
        <v>441.27534491376679</v>
      </c>
      <c r="BS13" s="113">
        <v>451.14635769938053</v>
      </c>
      <c r="BT13" s="113">
        <v>443.60595004972731</v>
      </c>
      <c r="BU13" s="113">
        <v>453.52881252543477</v>
      </c>
      <c r="BV13" s="113">
        <v>466.26314313896688</v>
      </c>
      <c r="BW13" s="113">
        <v>503.10790568157881</v>
      </c>
      <c r="BX13" s="113">
        <v>514.45861479267364</v>
      </c>
      <c r="BY13" s="113">
        <v>527.45953021566947</v>
      </c>
      <c r="BZ13" s="113">
        <v>532.33323684569859</v>
      </c>
      <c r="CA13" s="113">
        <v>570.30503128269265</v>
      </c>
      <c r="CB13" s="113">
        <v>580.64066805150821</v>
      </c>
      <c r="CC13" s="113">
        <v>546.04380039134685</v>
      </c>
      <c r="CD13" s="113">
        <v>568.03353566106125</v>
      </c>
      <c r="CE13" s="113">
        <v>580.09371391196601</v>
      </c>
      <c r="CF13" s="113">
        <v>585.27953602300772</v>
      </c>
      <c r="CG13" s="113">
        <v>602.13916428517905</v>
      </c>
      <c r="CH13" s="113">
        <v>616.41588373493494</v>
      </c>
      <c r="CI13" s="113">
        <v>615.994447182827</v>
      </c>
      <c r="CJ13" s="113">
        <v>624.62350243806998</v>
      </c>
      <c r="CK13" s="113">
        <v>634.82003217556803</v>
      </c>
      <c r="CL13" s="113">
        <v>591.00230402732393</v>
      </c>
      <c r="CM13" s="113">
        <v>596.68173300115097</v>
      </c>
      <c r="CN13" s="113">
        <v>609.14210269507998</v>
      </c>
      <c r="CO13" s="113">
        <v>605.78256893982507</v>
      </c>
      <c r="CP13" s="113">
        <v>617.34021292404009</v>
      </c>
      <c r="CQ13" s="113">
        <v>627.11244439797895</v>
      </c>
      <c r="CR13" s="113">
        <v>630.15422122976702</v>
      </c>
      <c r="CS13" s="113">
        <v>649.72243129955109</v>
      </c>
      <c r="CT13" s="113">
        <v>662.08550234410291</v>
      </c>
      <c r="CU13" s="113">
        <v>659.72894838035904</v>
      </c>
      <c r="CV13" s="113">
        <v>670.95418727377296</v>
      </c>
      <c r="CW13" s="113">
        <v>684.84731941166899</v>
      </c>
      <c r="CX13" s="113">
        <v>692.05511046224797</v>
      </c>
      <c r="CY13" s="113">
        <v>709.15410348577097</v>
      </c>
      <c r="CZ13" s="113">
        <v>720.46215333758698</v>
      </c>
      <c r="DA13" s="113">
        <v>671.17827579685411</v>
      </c>
      <c r="DB13" s="113">
        <v>681.13547202467998</v>
      </c>
      <c r="DC13" s="113">
        <v>691.36138123411502</v>
      </c>
      <c r="DD13" s="113">
        <v>694.69934416308001</v>
      </c>
      <c r="DE13" s="113">
        <v>713.68560092657901</v>
      </c>
    </row>
    <row r="14" spans="1:109" ht="20.100000000000001" customHeight="1">
      <c r="A14" s="112" t="s">
        <v>246</v>
      </c>
      <c r="B14" s="113">
        <v>64.659613694671421</v>
      </c>
      <c r="C14" s="113">
        <v>64.3997015702288</v>
      </c>
      <c r="D14" s="113">
        <v>63.562864816601561</v>
      </c>
      <c r="E14" s="113">
        <v>62.477854099365921</v>
      </c>
      <c r="F14" s="113">
        <v>63.183293666434423</v>
      </c>
      <c r="G14" s="113">
        <v>64.087409548472124</v>
      </c>
      <c r="H14" s="113">
        <v>63.298034659821276</v>
      </c>
      <c r="I14" s="113">
        <v>63.570574648650151</v>
      </c>
      <c r="J14" s="113">
        <v>64.002082339229844</v>
      </c>
      <c r="K14" s="113">
        <v>63.837937251564782</v>
      </c>
      <c r="L14" s="113">
        <v>66.12087298117531</v>
      </c>
      <c r="M14" s="113">
        <v>65.650156838667527</v>
      </c>
      <c r="N14" s="113">
        <v>64.963111109405531</v>
      </c>
      <c r="O14" s="113">
        <v>65.004514423712166</v>
      </c>
      <c r="P14" s="113">
        <v>65.10932077381419</v>
      </c>
      <c r="Q14" s="113">
        <v>62.550206264255984</v>
      </c>
      <c r="R14" s="113">
        <v>62.800572953382314</v>
      </c>
      <c r="S14" s="113">
        <v>63.264314257004258</v>
      </c>
      <c r="T14" s="113">
        <v>62.125507625143541</v>
      </c>
      <c r="U14" s="113">
        <v>63.152773695818546</v>
      </c>
      <c r="V14" s="113">
        <v>63.918292897270142</v>
      </c>
      <c r="W14" s="113">
        <v>63.956892508548385</v>
      </c>
      <c r="X14" s="113">
        <v>64.612928571280889</v>
      </c>
      <c r="Y14" s="113">
        <v>66.224801760625411</v>
      </c>
      <c r="Z14" s="113">
        <v>65.180833619230881</v>
      </c>
      <c r="AA14" s="113">
        <v>65.992746115052043</v>
      </c>
      <c r="AB14" s="113">
        <v>66.713188595056096</v>
      </c>
      <c r="AC14" s="113">
        <v>54.819982802771293</v>
      </c>
      <c r="AD14" s="113">
        <v>56.087910274118506</v>
      </c>
      <c r="AE14" s="113">
        <v>57.65395021523566</v>
      </c>
      <c r="AF14" s="113">
        <v>57.396218430136479</v>
      </c>
      <c r="AG14" s="113">
        <v>57.180968751063126</v>
      </c>
      <c r="AH14" s="113">
        <v>57.57870876617136</v>
      </c>
      <c r="AI14" s="113">
        <v>58.042002381563925</v>
      </c>
      <c r="AJ14" s="113">
        <v>58.705141536120003</v>
      </c>
      <c r="AK14" s="113">
        <v>59.116744766756888</v>
      </c>
      <c r="AL14" s="113">
        <v>57.533545169549548</v>
      </c>
      <c r="AM14" s="113">
        <v>58.074360121996833</v>
      </c>
      <c r="AN14" s="113">
        <v>57.985381110697006</v>
      </c>
      <c r="AO14" s="113">
        <v>57.716908764919779</v>
      </c>
      <c r="AP14" s="113">
        <v>58.078540837055442</v>
      </c>
      <c r="AQ14" s="113">
        <v>58.481764785674478</v>
      </c>
      <c r="AR14" s="113">
        <v>56.918854595587518</v>
      </c>
      <c r="AS14" s="113">
        <v>57.160768255854947</v>
      </c>
      <c r="AT14" s="113">
        <v>57.299262059366612</v>
      </c>
      <c r="AU14" s="113">
        <v>57.186397113181251</v>
      </c>
      <c r="AV14" s="113">
        <v>57.677531115097629</v>
      </c>
      <c r="AW14" s="114">
        <v>58.006319060506414</v>
      </c>
      <c r="AX14" s="113">
        <v>56.88247828628149</v>
      </c>
      <c r="AY14" s="113">
        <v>57.943207022630524</v>
      </c>
      <c r="AZ14" s="113">
        <v>58.654853397820816</v>
      </c>
      <c r="BA14" s="113">
        <v>58.937042436521587</v>
      </c>
      <c r="BB14" s="113">
        <v>60.109008335796858</v>
      </c>
      <c r="BC14" s="113">
        <v>61.100991340017686</v>
      </c>
      <c r="BD14" s="113">
        <v>59.849191562471923</v>
      </c>
      <c r="BE14" s="113">
        <v>60.810379936832419</v>
      </c>
      <c r="BF14" s="113">
        <v>61.840345584217353</v>
      </c>
      <c r="BG14" s="113">
        <v>62.291158540995539</v>
      </c>
      <c r="BH14" s="113">
        <v>63.669669547193095</v>
      </c>
      <c r="BI14" s="113">
        <v>64.66747212046144</v>
      </c>
      <c r="BJ14" s="113">
        <v>63.733564078008719</v>
      </c>
      <c r="BK14" s="113">
        <v>64.842911232133503</v>
      </c>
      <c r="BL14" s="113">
        <v>60.952909455955513</v>
      </c>
      <c r="BM14" s="113">
        <v>60.986434959459118</v>
      </c>
      <c r="BN14" s="113">
        <v>61.758635786592798</v>
      </c>
      <c r="BO14" s="113">
        <v>62.134343277212899</v>
      </c>
      <c r="BP14" s="113">
        <v>60.547121724821089</v>
      </c>
      <c r="BQ14" s="113">
        <v>61.341703990438276</v>
      </c>
      <c r="BR14" s="113">
        <v>61.667809949949351</v>
      </c>
      <c r="BS14" s="113">
        <v>61.632236414078768</v>
      </c>
      <c r="BT14" s="113">
        <v>62.143912507782723</v>
      </c>
      <c r="BU14" s="113">
        <v>62.443065665357125</v>
      </c>
      <c r="BV14" s="113">
        <v>60.893737065538794</v>
      </c>
      <c r="BW14" s="113">
        <v>61.103071769156685</v>
      </c>
      <c r="BX14" s="113">
        <v>61.848203421793556</v>
      </c>
      <c r="BY14" s="113">
        <v>62.153702372966045</v>
      </c>
      <c r="BZ14" s="113">
        <v>63.310975368836466</v>
      </c>
      <c r="CA14" s="113">
        <v>64.210609929813117</v>
      </c>
      <c r="CB14" s="113">
        <v>63.517237806697601</v>
      </c>
      <c r="CC14" s="113">
        <v>64.984050015965451</v>
      </c>
      <c r="CD14" s="113">
        <v>66.082499320209905</v>
      </c>
      <c r="CE14" s="113">
        <v>65.858265334106335</v>
      </c>
      <c r="CF14" s="113">
        <v>66.186426346638385</v>
      </c>
      <c r="CG14" s="113">
        <v>65.885748666315905</v>
      </c>
      <c r="CH14" s="113">
        <v>64.340704487821597</v>
      </c>
      <c r="CI14" s="113">
        <v>64.966578307352208</v>
      </c>
      <c r="CJ14" s="113">
        <v>65.591980639792808</v>
      </c>
      <c r="CK14" s="113">
        <v>65.49018351792769</v>
      </c>
      <c r="CL14" s="113">
        <v>66.013094120075792</v>
      </c>
      <c r="CM14" s="113">
        <v>66.869049883468108</v>
      </c>
      <c r="CN14" s="113">
        <v>65.224938731212802</v>
      </c>
      <c r="CO14" s="113">
        <v>65.863524017172992</v>
      </c>
      <c r="CP14" s="113">
        <v>67.381383955501988</v>
      </c>
      <c r="CQ14" s="113">
        <v>67.819094280116005</v>
      </c>
      <c r="CR14" s="113">
        <v>68.530009428725094</v>
      </c>
      <c r="CS14" s="113">
        <v>69.326117140878992</v>
      </c>
      <c r="CT14" s="113">
        <v>68.0016885338554</v>
      </c>
      <c r="CU14" s="113">
        <v>68.697926471761306</v>
      </c>
      <c r="CV14" s="113">
        <v>70.344471953431409</v>
      </c>
      <c r="CW14" s="113">
        <v>70.671429773678497</v>
      </c>
      <c r="CX14" s="113">
        <v>71.138015533067403</v>
      </c>
      <c r="CY14" s="113">
        <v>71.143691310995592</v>
      </c>
      <c r="CZ14" s="113">
        <v>68.668738473731807</v>
      </c>
      <c r="DA14" s="113">
        <v>69.030144520252094</v>
      </c>
      <c r="DB14" s="113">
        <v>69.743720552177294</v>
      </c>
      <c r="DC14" s="113">
        <v>69.798016434457509</v>
      </c>
      <c r="DD14" s="113">
        <v>71.013830986377101</v>
      </c>
      <c r="DE14" s="113">
        <v>72.049662854674892</v>
      </c>
    </row>
    <row r="15" spans="1:109" ht="20.100000000000001" hidden="1" customHeight="1">
      <c r="A15" s="112" t="s">
        <v>247</v>
      </c>
      <c r="B15" s="113">
        <v>4.8482114969485401</v>
      </c>
      <c r="C15" s="113">
        <v>4.5078838226751126</v>
      </c>
      <c r="D15" s="113">
        <v>3.7069575337200922</v>
      </c>
      <c r="E15" s="113">
        <v>3.6025927468618102</v>
      </c>
      <c r="F15" s="113">
        <v>4.0088053998748778</v>
      </c>
      <c r="G15" s="113">
        <v>3.8153953076513361</v>
      </c>
      <c r="H15" s="113">
        <v>3.7977670985853869</v>
      </c>
      <c r="I15" s="113">
        <v>3.7732383170352866</v>
      </c>
      <c r="J15" s="113">
        <v>1.2865765209338331</v>
      </c>
      <c r="K15" s="113">
        <v>1.2816266679300001</v>
      </c>
      <c r="L15" s="113">
        <v>1.3101476970149999</v>
      </c>
      <c r="M15" s="113">
        <v>1.3074649049323339</v>
      </c>
      <c r="N15" s="113">
        <v>1.2373359857549955</v>
      </c>
      <c r="O15" s="113">
        <v>1.2471516378111669</v>
      </c>
      <c r="P15" s="113">
        <v>1.220989732398833</v>
      </c>
      <c r="Q15" s="113">
        <v>1.2245189024550001</v>
      </c>
      <c r="R15" s="113">
        <v>1.1736792746738329</v>
      </c>
      <c r="S15" s="113">
        <v>1.185393486255</v>
      </c>
      <c r="T15" s="113">
        <v>1.1007780388761672</v>
      </c>
      <c r="U15" s="113">
        <v>1.163793748395</v>
      </c>
      <c r="V15" s="113">
        <v>1.1019972714299997</v>
      </c>
      <c r="W15" s="113">
        <v>1.056651809741167</v>
      </c>
      <c r="X15" s="113">
        <v>1.0934222151899999</v>
      </c>
      <c r="Y15" s="113">
        <v>1.0973941763550001</v>
      </c>
      <c r="Z15" s="113">
        <v>1.0393691008200001</v>
      </c>
      <c r="AA15" s="113">
        <v>1.0056007361138328</v>
      </c>
      <c r="AB15" s="113">
        <v>1.0556613475988328</v>
      </c>
      <c r="AC15" s="113">
        <v>1.0299091595099998</v>
      </c>
      <c r="AD15" s="113">
        <v>1.00559650242</v>
      </c>
      <c r="AE15" s="113">
        <v>0.99292585555500001</v>
      </c>
      <c r="AF15" s="113">
        <v>0</v>
      </c>
      <c r="AG15" s="113">
        <v>0</v>
      </c>
      <c r="AH15" s="113">
        <v>0</v>
      </c>
      <c r="AI15" s="113">
        <v>0</v>
      </c>
      <c r="AJ15" s="113">
        <v>0</v>
      </c>
      <c r="AK15" s="113">
        <v>0</v>
      </c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4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</row>
    <row r="16" spans="1:109" ht="20.100000000000001" customHeight="1">
      <c r="A16" s="112" t="s">
        <v>248</v>
      </c>
      <c r="B16" s="113">
        <v>9.7496192492614551</v>
      </c>
      <c r="C16" s="113">
        <v>12.160240358355988</v>
      </c>
      <c r="D16" s="113">
        <v>12.733793110495286</v>
      </c>
      <c r="E16" s="113">
        <v>14.59192446378017</v>
      </c>
      <c r="F16" s="113">
        <v>15.783613449789645</v>
      </c>
      <c r="G16" s="113">
        <v>17.050841356826233</v>
      </c>
      <c r="H16" s="113">
        <v>17.790195685361549</v>
      </c>
      <c r="I16" s="113">
        <v>19.928707877328772</v>
      </c>
      <c r="J16" s="113">
        <v>22.871446195091522</v>
      </c>
      <c r="K16" s="113">
        <v>26.112800326550254</v>
      </c>
      <c r="L16" s="113">
        <v>38.528931340205453</v>
      </c>
      <c r="M16" s="113">
        <v>48.054108323109539</v>
      </c>
      <c r="N16" s="113">
        <v>60.848596387821082</v>
      </c>
      <c r="O16" s="113">
        <v>67.49337796505084</v>
      </c>
      <c r="P16" s="113">
        <v>77.473837605167645</v>
      </c>
      <c r="Q16" s="113">
        <v>89.132881500476557</v>
      </c>
      <c r="R16" s="113">
        <v>99.916333806289742</v>
      </c>
      <c r="S16" s="113">
        <v>114.16057560809317</v>
      </c>
      <c r="T16" s="113">
        <v>115.52246545920153</v>
      </c>
      <c r="U16" s="113">
        <v>118.80889722310441</v>
      </c>
      <c r="V16" s="113">
        <v>122.05576495643425</v>
      </c>
      <c r="W16" s="113">
        <v>126.58037070093231</v>
      </c>
      <c r="X16" s="113">
        <v>127.95104468563422</v>
      </c>
      <c r="Y16" s="113">
        <v>131.82389620129013</v>
      </c>
      <c r="Z16" s="113">
        <v>126.01445460009491</v>
      </c>
      <c r="AA16" s="113">
        <v>131.81055539616415</v>
      </c>
      <c r="AB16" s="113">
        <v>135.08690308423957</v>
      </c>
      <c r="AC16" s="113">
        <v>138.85323424682164</v>
      </c>
      <c r="AD16" s="113">
        <v>142.54478687620971</v>
      </c>
      <c r="AE16" s="113">
        <v>145.77012501342108</v>
      </c>
      <c r="AF16" s="113">
        <v>145.32323181279821</v>
      </c>
      <c r="AG16" s="113">
        <v>152.32531640734931</v>
      </c>
      <c r="AH16" s="113">
        <v>158.09840546370586</v>
      </c>
      <c r="AI16" s="113">
        <v>162.57294179856333</v>
      </c>
      <c r="AJ16" s="113">
        <v>164.18916646249897</v>
      </c>
      <c r="AK16" s="113">
        <v>168.02149919652572</v>
      </c>
      <c r="AL16" s="113">
        <v>164.26400821711826</v>
      </c>
      <c r="AM16" s="113">
        <v>166.11036938424485</v>
      </c>
      <c r="AN16" s="113">
        <v>169.1725670978108</v>
      </c>
      <c r="AO16" s="113">
        <v>172.54163031763338</v>
      </c>
      <c r="AP16" s="113">
        <v>180.32489160824099</v>
      </c>
      <c r="AQ16" s="113">
        <v>187.54209541022891</v>
      </c>
      <c r="AR16" s="113">
        <v>188.56156102912206</v>
      </c>
      <c r="AS16" s="113">
        <v>200.957744966793</v>
      </c>
      <c r="AT16" s="113">
        <v>206.63406484241048</v>
      </c>
      <c r="AU16" s="113">
        <v>213.81403869809611</v>
      </c>
      <c r="AV16" s="113">
        <v>218.76391707544207</v>
      </c>
      <c r="AW16" s="114">
        <v>224.20611614855247</v>
      </c>
      <c r="AX16" s="113">
        <v>186.49979644905167</v>
      </c>
      <c r="AY16" s="113">
        <v>193.77901210594709</v>
      </c>
      <c r="AZ16" s="113">
        <v>200.63461215086741</v>
      </c>
      <c r="BA16" s="113">
        <v>219.51927563301237</v>
      </c>
      <c r="BB16" s="113">
        <v>229.09065007752073</v>
      </c>
      <c r="BC16" s="113">
        <v>235.78146713933285</v>
      </c>
      <c r="BD16" s="113">
        <v>219.05047601047985</v>
      </c>
      <c r="BE16" s="113">
        <v>231.43944940195846</v>
      </c>
      <c r="BF16" s="113">
        <v>239.01160833554476</v>
      </c>
      <c r="BG16" s="113">
        <v>246.59037540757603</v>
      </c>
      <c r="BH16" s="113">
        <v>249.91455606564227</v>
      </c>
      <c r="BI16" s="113">
        <v>253.62322995795736</v>
      </c>
      <c r="BJ16" s="113">
        <v>236.14183070819442</v>
      </c>
      <c r="BK16" s="113">
        <v>241.40956896668851</v>
      </c>
      <c r="BL16" s="113">
        <v>245.16383030119974</v>
      </c>
      <c r="BM16" s="113">
        <v>250.57123537055961</v>
      </c>
      <c r="BN16" s="113">
        <v>254.94419578442518</v>
      </c>
      <c r="BO16" s="113">
        <v>260.18819445831963</v>
      </c>
      <c r="BP16" s="113">
        <v>252.75924893109871</v>
      </c>
      <c r="BQ16" s="113">
        <v>256.32817479784762</v>
      </c>
      <c r="BR16" s="113">
        <v>260.1775697434</v>
      </c>
      <c r="BS16" s="113">
        <v>263.37261501449234</v>
      </c>
      <c r="BT16" s="113">
        <v>266.9266511218982</v>
      </c>
      <c r="BU16" s="113">
        <v>280.25311481789578</v>
      </c>
      <c r="BV16" s="113">
        <v>179.92965922146436</v>
      </c>
      <c r="BW16" s="113">
        <v>193.04148494748321</v>
      </c>
      <c r="BX16" s="113">
        <v>198.19045566170558</v>
      </c>
      <c r="BY16" s="113">
        <v>202.37772423337231</v>
      </c>
      <c r="BZ16" s="113">
        <v>207.17515814124661</v>
      </c>
      <c r="CA16" s="113">
        <v>222.04694005441684</v>
      </c>
      <c r="CB16" s="113">
        <v>216.22436698577221</v>
      </c>
      <c r="CC16" s="113">
        <v>219.73780164406722</v>
      </c>
      <c r="CD16" s="113">
        <v>224.59725618628929</v>
      </c>
      <c r="CE16" s="113">
        <v>233.00631591194232</v>
      </c>
      <c r="CF16" s="113">
        <v>236.92756835241647</v>
      </c>
      <c r="CG16" s="113">
        <v>237.27390934230098</v>
      </c>
      <c r="CH16" s="113">
        <v>179.96562115996801</v>
      </c>
      <c r="CI16" s="113">
        <v>186.02763325360701</v>
      </c>
      <c r="CJ16" s="113">
        <v>191.59512874997401</v>
      </c>
      <c r="CK16" s="113">
        <v>194.098398095319</v>
      </c>
      <c r="CL16" s="113">
        <v>196.84734543036399</v>
      </c>
      <c r="CM16" s="113">
        <v>202.00553587134499</v>
      </c>
      <c r="CN16" s="113">
        <v>195.58810407421498</v>
      </c>
      <c r="CO16" s="113">
        <v>199.94582345265999</v>
      </c>
      <c r="CP16" s="113">
        <v>206.68595364355798</v>
      </c>
      <c r="CQ16" s="113">
        <v>217.22652918131698</v>
      </c>
      <c r="CR16" s="113">
        <v>225.86654527039201</v>
      </c>
      <c r="CS16" s="113">
        <v>232.97699128965201</v>
      </c>
      <c r="CT16" s="113">
        <v>191.40927566134198</v>
      </c>
      <c r="CU16" s="113">
        <v>194.11530153046999</v>
      </c>
      <c r="CV16" s="113">
        <v>203.89068611341</v>
      </c>
      <c r="CW16" s="113">
        <v>208.65417859304401</v>
      </c>
      <c r="CX16" s="113">
        <v>216.06481977187698</v>
      </c>
      <c r="CY16" s="113">
        <v>227.884837422526</v>
      </c>
      <c r="CZ16" s="113">
        <v>221.73379915644699</v>
      </c>
      <c r="DA16" s="113">
        <v>229.863260059727</v>
      </c>
      <c r="DB16" s="113">
        <v>232.43861673902401</v>
      </c>
      <c r="DC16" s="113">
        <v>240.48644413416599</v>
      </c>
      <c r="DD16" s="113">
        <v>244.65727727235802</v>
      </c>
      <c r="DE16" s="113">
        <v>254.758001066742</v>
      </c>
    </row>
    <row r="17" spans="1:109" ht="20.100000000000001" customHeight="1">
      <c r="A17" s="112" t="s">
        <v>249</v>
      </c>
      <c r="B17" s="113">
        <v>17.754704530360144</v>
      </c>
      <c r="C17" s="113">
        <v>17.843098672770875</v>
      </c>
      <c r="D17" s="113">
        <v>17.904854868858827</v>
      </c>
      <c r="E17" s="113">
        <v>17.936415156698811</v>
      </c>
      <c r="F17" s="113">
        <v>16.894714052203565</v>
      </c>
      <c r="G17" s="113">
        <v>16.713290552266152</v>
      </c>
      <c r="H17" s="113">
        <v>18.886929088773233</v>
      </c>
      <c r="I17" s="113">
        <v>19.146417217904645</v>
      </c>
      <c r="J17" s="113">
        <v>19.612271337152578</v>
      </c>
      <c r="K17" s="113">
        <v>19.218519578627372</v>
      </c>
      <c r="L17" s="113">
        <v>19.261393192833143</v>
      </c>
      <c r="M17" s="113">
        <v>19.095122314751606</v>
      </c>
      <c r="N17" s="113">
        <v>19.028827845174003</v>
      </c>
      <c r="O17" s="113">
        <v>20.934996621550436</v>
      </c>
      <c r="P17" s="113">
        <v>21.451731802324854</v>
      </c>
      <c r="Q17" s="113">
        <v>21.246615580859221</v>
      </c>
      <c r="R17" s="113">
        <v>21.257147467116891</v>
      </c>
      <c r="S17" s="113">
        <v>21.498389042869821</v>
      </c>
      <c r="T17" s="113">
        <v>21.688785860696751</v>
      </c>
      <c r="U17" s="113">
        <v>21.740533479436156</v>
      </c>
      <c r="V17" s="113">
        <v>21.28070945386845</v>
      </c>
      <c r="W17" s="113">
        <v>21.03524617855032</v>
      </c>
      <c r="X17" s="113">
        <v>20.120944020172605</v>
      </c>
      <c r="Y17" s="113">
        <v>20.776509563748274</v>
      </c>
      <c r="Z17" s="113">
        <v>20.741743726193636</v>
      </c>
      <c r="AA17" s="113">
        <v>20.913290924715973</v>
      </c>
      <c r="AB17" s="113">
        <v>21.054310080276228</v>
      </c>
      <c r="AC17" s="113">
        <v>21.108576648710972</v>
      </c>
      <c r="AD17" s="113">
        <v>20.511712626211029</v>
      </c>
      <c r="AE17" s="113">
        <v>20.610201442480559</v>
      </c>
      <c r="AF17" s="113">
        <v>19.793008852838646</v>
      </c>
      <c r="AG17" s="113">
        <v>16.295183427984906</v>
      </c>
      <c r="AH17" s="113">
        <v>13.236580439841578</v>
      </c>
      <c r="AI17" s="113">
        <v>13.399924277145603</v>
      </c>
      <c r="AJ17" s="113">
        <v>13.91273645952093</v>
      </c>
      <c r="AK17" s="113">
        <v>15.089323751541047</v>
      </c>
      <c r="AL17" s="113">
        <v>14.959938940157734</v>
      </c>
      <c r="AM17" s="113">
        <v>14.90229984369657</v>
      </c>
      <c r="AN17" s="113">
        <v>14.766277965869087</v>
      </c>
      <c r="AO17" s="113">
        <v>14.709829942215327</v>
      </c>
      <c r="AP17" s="113">
        <v>14.829846921117491</v>
      </c>
      <c r="AQ17" s="113">
        <v>14.822298982350292</v>
      </c>
      <c r="AR17" s="113">
        <v>14.268334005736873</v>
      </c>
      <c r="AS17" s="113">
        <v>12.160638173689014</v>
      </c>
      <c r="AT17" s="113">
        <v>12.113171061219088</v>
      </c>
      <c r="AU17" s="113">
        <v>12.113385703790422</v>
      </c>
      <c r="AV17" s="113">
        <v>12.068613886664489</v>
      </c>
      <c r="AW17" s="114">
        <v>12.058107460122589</v>
      </c>
      <c r="AX17" s="113">
        <v>11.944973722502581</v>
      </c>
      <c r="AY17" s="113">
        <v>11.89613420771709</v>
      </c>
      <c r="AZ17" s="113">
        <v>11.856281502133346</v>
      </c>
      <c r="BA17" s="113">
        <v>11.305977618406404</v>
      </c>
      <c r="BB17" s="113">
        <v>11.29435499362746</v>
      </c>
      <c r="BC17" s="113">
        <v>11.254172953006609</v>
      </c>
      <c r="BD17" s="113">
        <v>11.322124427798679</v>
      </c>
      <c r="BE17" s="113">
        <v>10.290004261988654</v>
      </c>
      <c r="BF17" s="113">
        <v>10.276642369685868</v>
      </c>
      <c r="BG17" s="113">
        <v>10.624106863439254</v>
      </c>
      <c r="BH17" s="113">
        <v>9.4341912831888379</v>
      </c>
      <c r="BI17" s="113">
        <v>9.0962696360947017</v>
      </c>
      <c r="BJ17" s="113">
        <v>8.9806560887818403</v>
      </c>
      <c r="BK17" s="113">
        <v>8.9477667920103183</v>
      </c>
      <c r="BL17" s="113">
        <v>8.9869287319081632</v>
      </c>
      <c r="BM17" s="113">
        <v>9.0307506674369478</v>
      </c>
      <c r="BN17" s="113">
        <v>9.6737893408232285</v>
      </c>
      <c r="BO17" s="113">
        <v>9.0634475981674196</v>
      </c>
      <c r="BP17" s="113">
        <v>9.0328011946918778</v>
      </c>
      <c r="BQ17" s="113">
        <v>10.086412416684469</v>
      </c>
      <c r="BR17" s="113">
        <v>8.9824658988954837</v>
      </c>
      <c r="BS17" s="113">
        <v>9.0097919642179143</v>
      </c>
      <c r="BT17" s="113">
        <v>8.989641379533893</v>
      </c>
      <c r="BU17" s="113">
        <v>9.7186193233027183</v>
      </c>
      <c r="BV17" s="113">
        <v>9.5573080198755207</v>
      </c>
      <c r="BW17" s="113">
        <v>9.5624951141049639</v>
      </c>
      <c r="BX17" s="113">
        <v>9.6426550488185043</v>
      </c>
      <c r="BY17" s="113">
        <v>9.601874448207397</v>
      </c>
      <c r="BZ17" s="113">
        <v>9.5619077284461884</v>
      </c>
      <c r="CA17" s="113">
        <v>9.5177032844809482</v>
      </c>
      <c r="CB17" s="113">
        <v>9.4824302012415949</v>
      </c>
      <c r="CC17" s="113">
        <v>8.3645194067757682</v>
      </c>
      <c r="CD17" s="113">
        <v>8.3269648029118972</v>
      </c>
      <c r="CE17" s="113">
        <v>8.2855444941362961</v>
      </c>
      <c r="CF17" s="113">
        <v>8.257675915939565</v>
      </c>
      <c r="CG17" s="113">
        <v>8.21728084458681</v>
      </c>
      <c r="CH17" s="113">
        <v>8.1008570242837799</v>
      </c>
      <c r="CI17" s="113">
        <v>8.0590577027038499</v>
      </c>
      <c r="CJ17" s="113">
        <v>8.0173476683344589</v>
      </c>
      <c r="CK17" s="113">
        <v>7.9839467198398602</v>
      </c>
      <c r="CL17" s="113">
        <v>7.9413941640041106</v>
      </c>
      <c r="CM17" s="113">
        <v>7.9005968956167001</v>
      </c>
      <c r="CN17" s="113">
        <v>7.8596617326746001</v>
      </c>
      <c r="CO17" s="113">
        <v>7.8178458591490596</v>
      </c>
      <c r="CP17" s="113">
        <v>7.7502863753053495</v>
      </c>
      <c r="CQ17" s="113">
        <v>7.7185984670032504</v>
      </c>
      <c r="CR17" s="113">
        <v>7.6789407388680599</v>
      </c>
      <c r="CS17" s="113">
        <v>7.6417792437112402</v>
      </c>
      <c r="CT17" s="113">
        <v>7.5344009948134403</v>
      </c>
      <c r="CU17" s="113">
        <v>7.4970896119113597</v>
      </c>
      <c r="CV17" s="113">
        <v>7.4610330180892896</v>
      </c>
      <c r="CW17" s="113">
        <v>7.4249453871662903</v>
      </c>
      <c r="CX17" s="113">
        <v>7.3856739899461301</v>
      </c>
      <c r="CY17" s="113">
        <v>7.3428377785470005</v>
      </c>
      <c r="CZ17" s="113">
        <v>7.2775524587140197</v>
      </c>
      <c r="DA17" s="113">
        <v>7.2370388524021401</v>
      </c>
      <c r="DB17" s="113">
        <v>7.1993944457590597</v>
      </c>
      <c r="DC17" s="113">
        <v>7.1312401362062001</v>
      </c>
      <c r="DD17" s="113">
        <v>7.08704343407683</v>
      </c>
      <c r="DE17" s="113">
        <v>7.0540627641182798</v>
      </c>
    </row>
    <row r="18" spans="1:109" ht="20.100000000000001" customHeight="1">
      <c r="A18" s="112" t="s">
        <v>250</v>
      </c>
      <c r="B18" s="113">
        <v>3.4319130501399999</v>
      </c>
      <c r="C18" s="113">
        <v>3.4254908764100009</v>
      </c>
      <c r="D18" s="113">
        <v>3.40651594238</v>
      </c>
      <c r="E18" s="113">
        <v>3.3980137313600003</v>
      </c>
      <c r="F18" s="113">
        <v>3.6723625314500006</v>
      </c>
      <c r="G18" s="113">
        <v>3.6680047676899998</v>
      </c>
      <c r="H18" s="113">
        <v>3.7206751140300005</v>
      </c>
      <c r="I18" s="113">
        <v>3.8171144169699991</v>
      </c>
      <c r="J18" s="113">
        <v>3.8929520482599997</v>
      </c>
      <c r="K18" s="113">
        <v>4.13907502105</v>
      </c>
      <c r="L18" s="113">
        <v>4.1142253982299994</v>
      </c>
      <c r="M18" s="113">
        <v>4.2131768337100004</v>
      </c>
      <c r="N18" s="113">
        <v>4.2070145195199844</v>
      </c>
      <c r="O18" s="113">
        <v>4.2094865883099999</v>
      </c>
      <c r="P18" s="113">
        <v>4.3406892148899994</v>
      </c>
      <c r="Q18" s="113">
        <v>4.4461052565100001</v>
      </c>
      <c r="R18" s="113">
        <v>4.4293569492599998</v>
      </c>
      <c r="S18" s="113">
        <v>4.4722591616199994</v>
      </c>
      <c r="T18" s="113">
        <v>4.5056239649399998</v>
      </c>
      <c r="U18" s="113">
        <v>4.4676895396900003</v>
      </c>
      <c r="V18" s="113">
        <v>4.4951839210300006</v>
      </c>
      <c r="W18" s="113">
        <v>4.5545857899999991</v>
      </c>
      <c r="X18" s="113">
        <v>4.4935375104200004</v>
      </c>
      <c r="Y18" s="113">
        <v>4.8591524762000002</v>
      </c>
      <c r="Z18" s="113">
        <v>4.7737501227099992</v>
      </c>
      <c r="AA18" s="113">
        <v>4.7670296908400003</v>
      </c>
      <c r="AB18" s="113">
        <v>4.7715555058900012</v>
      </c>
      <c r="AC18" s="113">
        <v>4.8461191017200003</v>
      </c>
      <c r="AD18" s="113">
        <v>4.8076133423700007</v>
      </c>
      <c r="AE18" s="113">
        <v>4.8501881734163996</v>
      </c>
      <c r="AF18" s="113">
        <v>4.8979495024888005</v>
      </c>
      <c r="AG18" s="113">
        <v>4.9148204289899988</v>
      </c>
      <c r="AH18" s="113">
        <v>4.83352260836</v>
      </c>
      <c r="AI18" s="113">
        <v>4.8408400326000001</v>
      </c>
      <c r="AJ18" s="113">
        <v>4.8201563331699999</v>
      </c>
      <c r="AK18" s="113">
        <v>4.7428009399299995</v>
      </c>
      <c r="AL18" s="113">
        <v>4.6716046997399996</v>
      </c>
      <c r="AM18" s="113">
        <v>4.6309097957799992</v>
      </c>
      <c r="AN18" s="113">
        <v>4.8785723074299998</v>
      </c>
      <c r="AO18" s="113">
        <v>4.8133703145799993</v>
      </c>
      <c r="AP18" s="113">
        <v>4.7974121083700014</v>
      </c>
      <c r="AQ18" s="113">
        <v>4.8158501109899987</v>
      </c>
      <c r="AR18" s="113">
        <v>4.7647445649500009</v>
      </c>
      <c r="AS18" s="113">
        <v>4.6612957120399994</v>
      </c>
      <c r="AT18" s="113">
        <v>4.6624246404500012</v>
      </c>
      <c r="AU18" s="113">
        <v>4.7653232474300014</v>
      </c>
      <c r="AV18" s="113">
        <v>4.6474628129300006</v>
      </c>
      <c r="AW18" s="114">
        <v>4.5161239686300005</v>
      </c>
      <c r="AX18" s="113">
        <v>4.4623128332599995</v>
      </c>
      <c r="AY18" s="113">
        <v>4.4185746478699999</v>
      </c>
      <c r="AZ18" s="113">
        <v>4.514004525959999</v>
      </c>
      <c r="BA18" s="113">
        <v>4.4377087280399996</v>
      </c>
      <c r="BB18" s="113">
        <v>4.4818549543800001</v>
      </c>
      <c r="BC18" s="113">
        <v>4.4078168406399998</v>
      </c>
      <c r="BD18" s="113">
        <v>4.5503759906500001</v>
      </c>
      <c r="BE18" s="113">
        <v>4.4915763341299986</v>
      </c>
      <c r="BF18" s="113">
        <v>4.4195420381800004</v>
      </c>
      <c r="BG18" s="113">
        <v>4.3238175654000006</v>
      </c>
      <c r="BH18" s="113">
        <v>4.2419650254300008</v>
      </c>
      <c r="BI18" s="113">
        <v>4.1248039404500005</v>
      </c>
      <c r="BJ18" s="113">
        <v>4.0272036719899917</v>
      </c>
      <c r="BK18" s="113">
        <v>3.9861306570100026</v>
      </c>
      <c r="BL18" s="113">
        <v>3.8992258975700023</v>
      </c>
      <c r="BM18" s="113">
        <v>3.8515631494699978</v>
      </c>
      <c r="BN18" s="113">
        <v>3.8734428378300025</v>
      </c>
      <c r="BO18" s="113">
        <v>3.938926342780007</v>
      </c>
      <c r="BP18" s="113">
        <v>3.9616436306400069</v>
      </c>
      <c r="BQ18" s="113">
        <v>4.0296194176600091</v>
      </c>
      <c r="BR18" s="113">
        <v>3.9356748380000006</v>
      </c>
      <c r="BS18" s="113">
        <v>3.9761667875999955</v>
      </c>
      <c r="BT18" s="113">
        <v>3.8600676483999918</v>
      </c>
      <c r="BU18" s="113">
        <v>4.0082174951800127</v>
      </c>
      <c r="BV18" s="113">
        <v>3.9533381577100055</v>
      </c>
      <c r="BW18" s="113">
        <v>3.9142483749299992</v>
      </c>
      <c r="BX18" s="113">
        <v>3.8020049454399891</v>
      </c>
      <c r="BY18" s="113">
        <v>3.8939754349599971</v>
      </c>
      <c r="BZ18" s="113">
        <v>3.8247732062300077</v>
      </c>
      <c r="CA18" s="113">
        <v>3.7866003603300031</v>
      </c>
      <c r="CB18" s="113">
        <v>3.7274161084299902</v>
      </c>
      <c r="CC18" s="113">
        <v>3.6566461561000008</v>
      </c>
      <c r="CD18" s="113">
        <v>3.5789792366400008</v>
      </c>
      <c r="CE18" s="113">
        <v>3.6027881674056199</v>
      </c>
      <c r="CF18" s="113">
        <v>3.5341260076251841</v>
      </c>
      <c r="CG18" s="113">
        <v>3.4555980301005103</v>
      </c>
      <c r="CH18" s="113">
        <v>3.4417014553737801</v>
      </c>
      <c r="CI18" s="113">
        <v>3.61758855463221</v>
      </c>
      <c r="CJ18" s="113">
        <v>3.5886304287191502</v>
      </c>
      <c r="CK18" s="113">
        <v>3.48653526179262</v>
      </c>
      <c r="CL18" s="113">
        <v>3.4506974641503398</v>
      </c>
      <c r="CM18" s="113">
        <v>3.3960702388269399</v>
      </c>
      <c r="CN18" s="113">
        <v>3.3832012928180997</v>
      </c>
      <c r="CO18" s="113">
        <v>3.2968164351004696</v>
      </c>
      <c r="CP18" s="113">
        <v>3.2257178690606301</v>
      </c>
      <c r="CQ18" s="113">
        <v>3.2093896232982302</v>
      </c>
      <c r="CR18" s="113">
        <v>3.18765637591367</v>
      </c>
      <c r="CS18" s="113">
        <v>3.13954882573326</v>
      </c>
      <c r="CT18" s="113">
        <v>3.1211895601389101</v>
      </c>
      <c r="CU18" s="113">
        <v>3.13638159955766</v>
      </c>
      <c r="CV18" s="113">
        <v>3.0434095469838698</v>
      </c>
      <c r="CW18" s="113">
        <v>3.1245001921466402</v>
      </c>
      <c r="CX18" s="113">
        <v>3.06131358746019</v>
      </c>
      <c r="CY18" s="113">
        <v>3.00872759951804</v>
      </c>
      <c r="CZ18" s="113">
        <v>2.9439310042262501</v>
      </c>
      <c r="DA18" s="113">
        <v>2.9315489419282299</v>
      </c>
      <c r="DB18" s="113">
        <v>3.0659190872188202</v>
      </c>
      <c r="DC18" s="113">
        <v>2.9560925146008299</v>
      </c>
      <c r="DD18" s="113">
        <v>2.95198259027176</v>
      </c>
      <c r="DE18" s="113">
        <v>2.8623323804798804</v>
      </c>
    </row>
    <row r="19" spans="1:109" ht="20.100000000000001" customHeight="1">
      <c r="A19" s="112" t="s">
        <v>251</v>
      </c>
      <c r="B19" s="113">
        <v>30.563776744620611</v>
      </c>
      <c r="C19" s="113">
        <v>29.68610535644666</v>
      </c>
      <c r="D19" s="113">
        <v>29.866884602535414</v>
      </c>
      <c r="E19" s="113">
        <v>28.657928662396088</v>
      </c>
      <c r="F19" s="113">
        <v>29.916923071998877</v>
      </c>
      <c r="G19" s="113">
        <v>29.265423269818317</v>
      </c>
      <c r="H19" s="113">
        <v>29.470723451625183</v>
      </c>
      <c r="I19" s="113">
        <v>29.203582565464124</v>
      </c>
      <c r="J19" s="113">
        <v>29.370501316607776</v>
      </c>
      <c r="K19" s="113">
        <v>28.891866956725476</v>
      </c>
      <c r="L19" s="113">
        <v>29.074355574635426</v>
      </c>
      <c r="M19" s="113">
        <v>28.930791459410166</v>
      </c>
      <c r="N19" s="113">
        <v>29.044957307006644</v>
      </c>
      <c r="O19" s="113">
        <v>29.051445931554969</v>
      </c>
      <c r="P19" s="113">
        <v>28.713195489647784</v>
      </c>
      <c r="Q19" s="113">
        <v>28.363127673446034</v>
      </c>
      <c r="R19" s="113">
        <v>27.752939645667336</v>
      </c>
      <c r="S19" s="113">
        <v>27.822258993001078</v>
      </c>
      <c r="T19" s="113">
        <v>27.559932527463431</v>
      </c>
      <c r="U19" s="113">
        <v>28.083235490473847</v>
      </c>
      <c r="V19" s="113">
        <v>27.524854891264127</v>
      </c>
      <c r="W19" s="113">
        <v>26.230193128961616</v>
      </c>
      <c r="X19" s="113">
        <v>26.442928759426401</v>
      </c>
      <c r="Y19" s="113">
        <v>23.648254732875955</v>
      </c>
      <c r="Z19" s="113">
        <v>23.615202360746661</v>
      </c>
      <c r="AA19" s="113">
        <v>23.202515891111769</v>
      </c>
      <c r="AB19" s="113">
        <v>23.462229837972142</v>
      </c>
      <c r="AC19" s="113">
        <v>23.043312711862622</v>
      </c>
      <c r="AD19" s="113">
        <v>22.903684028609412</v>
      </c>
      <c r="AE19" s="113">
        <v>22.833557711662785</v>
      </c>
      <c r="AF19" s="113">
        <v>22.91598987182978</v>
      </c>
      <c r="AG19" s="113">
        <v>23.307822873640614</v>
      </c>
      <c r="AH19" s="113">
        <v>24.834601766086831</v>
      </c>
      <c r="AI19" s="113">
        <v>25.922377338570335</v>
      </c>
      <c r="AJ19" s="113">
        <v>27.341444717118726</v>
      </c>
      <c r="AK19" s="113">
        <v>26.690135514460579</v>
      </c>
      <c r="AL19" s="113">
        <v>26.357723680428503</v>
      </c>
      <c r="AM19" s="113">
        <v>26.838197206574694</v>
      </c>
      <c r="AN19" s="113">
        <v>26.058604136025863</v>
      </c>
      <c r="AO19" s="113">
        <v>24.973191138190984</v>
      </c>
      <c r="AP19" s="113">
        <v>23.780392397245489</v>
      </c>
      <c r="AQ19" s="113">
        <v>23.672684966842453</v>
      </c>
      <c r="AR19" s="113">
        <v>23.213403283636829</v>
      </c>
      <c r="AS19" s="113">
        <v>23.304216826883284</v>
      </c>
      <c r="AT19" s="113">
        <v>22.712538370996498</v>
      </c>
      <c r="AU19" s="113">
        <v>22.318310330075377</v>
      </c>
      <c r="AV19" s="113">
        <v>22.309925200704093</v>
      </c>
      <c r="AW19" s="114">
        <v>22.138272649080427</v>
      </c>
      <c r="AX19" s="113">
        <v>22.720439688195086</v>
      </c>
      <c r="AY19" s="113">
        <v>22.413262253916514</v>
      </c>
      <c r="AZ19" s="113">
        <v>22.226910103091029</v>
      </c>
      <c r="BA19" s="113">
        <v>21.840454328047969</v>
      </c>
      <c r="BB19" s="113">
        <v>22.403332603111785</v>
      </c>
      <c r="BC19" s="113">
        <v>22.387835456611064</v>
      </c>
      <c r="BD19" s="113">
        <v>22.135560807942902</v>
      </c>
      <c r="BE19" s="113">
        <v>22.34282411239564</v>
      </c>
      <c r="BF19" s="113">
        <v>22.085075690060357</v>
      </c>
      <c r="BG19" s="113">
        <v>22.016309492758317</v>
      </c>
      <c r="BH19" s="113">
        <v>22.202366936454077</v>
      </c>
      <c r="BI19" s="113">
        <v>21.935829455105072</v>
      </c>
      <c r="BJ19" s="113">
        <v>22.158495246813814</v>
      </c>
      <c r="BK19" s="113">
        <v>22.191986632118713</v>
      </c>
      <c r="BL19" s="113">
        <v>22.034560088058271</v>
      </c>
      <c r="BM19" s="113">
        <v>20.980506299036183</v>
      </c>
      <c r="BN19" s="113">
        <v>21.05952602635664</v>
      </c>
      <c r="BO19" s="113">
        <v>20.756372771096849</v>
      </c>
      <c r="BP19" s="113">
        <v>20.036157084823451</v>
      </c>
      <c r="BQ19" s="113">
        <v>20.166198753976367</v>
      </c>
      <c r="BR19" s="113">
        <v>21.675135484950601</v>
      </c>
      <c r="BS19" s="113">
        <v>20.651656238785169</v>
      </c>
      <c r="BT19" s="113">
        <v>21.364803373062585</v>
      </c>
      <c r="BU19" s="113">
        <v>22.068721156302743</v>
      </c>
      <c r="BV19" s="113">
        <v>21.116461386955194</v>
      </c>
      <c r="BW19" s="113">
        <v>20.834038488304348</v>
      </c>
      <c r="BX19" s="113">
        <v>21.432712012506336</v>
      </c>
      <c r="BY19" s="113">
        <v>21.782337721356733</v>
      </c>
      <c r="BZ19" s="113">
        <v>22.66735484445746</v>
      </c>
      <c r="CA19" s="113">
        <v>22.75775227124193</v>
      </c>
      <c r="CB19" s="113">
        <v>23.098747247161029</v>
      </c>
      <c r="CC19" s="113">
        <v>22.391086082038576</v>
      </c>
      <c r="CD19" s="113">
        <v>22.605716972026784</v>
      </c>
      <c r="CE19" s="113">
        <v>22.352448755181094</v>
      </c>
      <c r="CF19" s="113">
        <v>22.891545562069016</v>
      </c>
      <c r="CG19" s="113">
        <v>22.759041539973296</v>
      </c>
      <c r="CH19" s="113">
        <v>22.54664244131747</v>
      </c>
      <c r="CI19" s="113">
        <v>22.58152557839319</v>
      </c>
      <c r="CJ19" s="113">
        <v>23.007900073752303</v>
      </c>
      <c r="CK19" s="113">
        <v>23.089997442266672</v>
      </c>
      <c r="CL19" s="113">
        <v>24.099187496770501</v>
      </c>
      <c r="CM19" s="113">
        <v>24.548085921361803</v>
      </c>
      <c r="CN19" s="113">
        <v>24.929175951801401</v>
      </c>
      <c r="CO19" s="113">
        <v>24.929105115506399</v>
      </c>
      <c r="CP19" s="113">
        <v>24.636373384622303</v>
      </c>
      <c r="CQ19" s="113">
        <v>24.590779663189203</v>
      </c>
      <c r="CR19" s="113">
        <v>25.0912313205034</v>
      </c>
      <c r="CS19" s="113">
        <v>25.109734329799004</v>
      </c>
      <c r="CT19" s="113">
        <v>25.781281326345301</v>
      </c>
      <c r="CU19" s="113">
        <v>25.3330955708781</v>
      </c>
      <c r="CV19" s="113">
        <v>25.3901627925204</v>
      </c>
      <c r="CW19" s="113">
        <v>25.230247021122633</v>
      </c>
      <c r="CX19" s="113">
        <v>26.093901601986296</v>
      </c>
      <c r="CY19" s="113">
        <v>25.9286531649545</v>
      </c>
      <c r="CZ19" s="113">
        <v>26.240837604457802</v>
      </c>
      <c r="DA19" s="113">
        <v>25.893127172354902</v>
      </c>
      <c r="DB19" s="113">
        <v>26.997915208321199</v>
      </c>
      <c r="DC19" s="113">
        <v>27.379962205103897</v>
      </c>
      <c r="DD19" s="113">
        <v>28.017873380098699</v>
      </c>
      <c r="DE19" s="113">
        <v>28.5808837518071</v>
      </c>
    </row>
    <row r="20" spans="1:109" ht="20.100000000000001" hidden="1" customHeight="1">
      <c r="A20" s="112" t="s">
        <v>252</v>
      </c>
      <c r="B20" s="113">
        <f>B21</f>
        <v>6.5146335679062588</v>
      </c>
      <c r="C20" s="113">
        <f t="shared" ref="C20:M20" si="7">C21</f>
        <v>6.3263831179905514</v>
      </c>
      <c r="D20" s="113">
        <f t="shared" si="7"/>
        <v>6.5102751172319078</v>
      </c>
      <c r="E20" s="113">
        <f t="shared" si="7"/>
        <v>6.1130838824484481</v>
      </c>
      <c r="F20" s="113">
        <f t="shared" si="7"/>
        <v>6.625904162775079</v>
      </c>
      <c r="G20" s="113">
        <f t="shared" si="7"/>
        <v>6.29376425300668</v>
      </c>
      <c r="H20" s="113">
        <f t="shared" si="7"/>
        <v>6.3894285489458635</v>
      </c>
      <c r="I20" s="113">
        <f t="shared" si="7"/>
        <v>6.3402106562900782</v>
      </c>
      <c r="J20" s="113">
        <f t="shared" si="7"/>
        <v>6.5052559632904687</v>
      </c>
      <c r="K20" s="113">
        <f t="shared" si="7"/>
        <v>2.7727022834079689</v>
      </c>
      <c r="L20" s="113">
        <f t="shared" si="7"/>
        <v>0</v>
      </c>
      <c r="M20" s="113">
        <f t="shared" si="7"/>
        <v>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4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</row>
    <row r="21" spans="1:109" ht="20.100000000000001" hidden="1" customHeight="1">
      <c r="A21" s="112" t="s">
        <v>253</v>
      </c>
      <c r="B21" s="113">
        <v>6.5146335679062588</v>
      </c>
      <c r="C21" s="113">
        <v>6.3263831179905514</v>
      </c>
      <c r="D21" s="113">
        <v>6.5102751172319078</v>
      </c>
      <c r="E21" s="113">
        <v>6.1130838824484481</v>
      </c>
      <c r="F21" s="113">
        <v>6.625904162775079</v>
      </c>
      <c r="G21" s="113">
        <v>6.29376425300668</v>
      </c>
      <c r="H21" s="113">
        <v>6.3894285489458635</v>
      </c>
      <c r="I21" s="113">
        <v>6.3402106562900782</v>
      </c>
      <c r="J21" s="113">
        <v>6.5052559632904687</v>
      </c>
      <c r="K21" s="113">
        <v>2.7727022834079689</v>
      </c>
      <c r="L21" s="113">
        <v>0</v>
      </c>
      <c r="M21" s="113">
        <v>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4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</row>
    <row r="22" spans="1:109" ht="12" customHeight="1">
      <c r="A22" s="115"/>
      <c r="B22" s="116"/>
      <c r="C22" s="116"/>
      <c r="D22" s="116"/>
      <c r="E22" s="116"/>
      <c r="F22" s="116"/>
      <c r="G22" s="116"/>
      <c r="H22" s="117"/>
      <c r="I22" s="116"/>
      <c r="J22" s="118"/>
      <c r="K22" s="116"/>
      <c r="L22" s="116"/>
      <c r="M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9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</row>
    <row r="23" spans="1:109" s="108" customFormat="1" ht="20.100000000000001" customHeight="1">
      <c r="A23" s="105" t="s">
        <v>254</v>
      </c>
      <c r="B23" s="106">
        <v>166.27248225711324</v>
      </c>
      <c r="C23" s="106">
        <v>156.09178057180114</v>
      </c>
      <c r="D23" s="106">
        <v>155.06125462587698</v>
      </c>
      <c r="E23" s="106">
        <v>136.03340419490007</v>
      </c>
      <c r="F23" s="106">
        <v>152.06728100448868</v>
      </c>
      <c r="G23" s="106">
        <v>140.24140481656593</v>
      </c>
      <c r="H23" s="106">
        <v>140.96070032271436</v>
      </c>
      <c r="I23" s="106">
        <v>135.95933045989787</v>
      </c>
      <c r="J23" s="106">
        <v>139.25654538738357</v>
      </c>
      <c r="K23" s="106">
        <v>141.44144380099999</v>
      </c>
      <c r="L23" s="106">
        <v>144.12651287829016</v>
      </c>
      <c r="M23" s="106">
        <v>143.45486816177601</v>
      </c>
      <c r="N23" s="106">
        <v>140.52957071428287</v>
      </c>
      <c r="O23" s="106">
        <v>140.34399999999999</v>
      </c>
      <c r="P23" s="106">
        <v>135.62389159982834</v>
      </c>
      <c r="Q23" s="106">
        <f t="shared" ref="Q23:CB23" si="8">Q24+Q30</f>
        <v>134.47269809842737</v>
      </c>
      <c r="R23" s="106">
        <f t="shared" si="8"/>
        <v>125.37982637166735</v>
      </c>
      <c r="S23" s="106">
        <f t="shared" si="8"/>
        <v>126.43895342984666</v>
      </c>
      <c r="T23" s="106">
        <f t="shared" si="8"/>
        <v>118.27663343692582</v>
      </c>
      <c r="U23" s="106">
        <f t="shared" si="8"/>
        <v>121.42506411394142</v>
      </c>
      <c r="V23" s="106">
        <f t="shared" si="8"/>
        <v>115.08337492988787</v>
      </c>
      <c r="W23" s="106">
        <f t="shared" si="8"/>
        <v>108.11182141128978</v>
      </c>
      <c r="X23" s="106">
        <f t="shared" si="8"/>
        <v>110.22764082323921</v>
      </c>
      <c r="Y23" s="106">
        <f t="shared" si="8"/>
        <v>108.88409721396961</v>
      </c>
      <c r="Z23" s="106">
        <f t="shared" si="8"/>
        <v>107.37992261634</v>
      </c>
      <c r="AA23" s="106">
        <f t="shared" si="8"/>
        <v>103.21255552094287</v>
      </c>
      <c r="AB23" s="106">
        <f t="shared" si="8"/>
        <v>106.24535907432629</v>
      </c>
      <c r="AC23" s="106">
        <f t="shared" si="8"/>
        <v>99.609611990929523</v>
      </c>
      <c r="AD23" s="106">
        <f t="shared" si="8"/>
        <v>97.575658097017566</v>
      </c>
      <c r="AE23" s="106">
        <f t="shared" si="8"/>
        <v>96.112133684501558</v>
      </c>
      <c r="AF23" s="106">
        <f t="shared" si="8"/>
        <v>93.514924238858811</v>
      </c>
      <c r="AG23" s="106">
        <f t="shared" si="8"/>
        <v>96.32077913779041</v>
      </c>
      <c r="AH23" s="106">
        <f t="shared" si="8"/>
        <v>110.3643523490197</v>
      </c>
      <c r="AI23" s="106">
        <f t="shared" si="8"/>
        <v>119.08464647940158</v>
      </c>
      <c r="AJ23" s="106">
        <f t="shared" si="8"/>
        <v>129.98419923321808</v>
      </c>
      <c r="AK23" s="106">
        <f t="shared" si="8"/>
        <v>132.51224984316656</v>
      </c>
      <c r="AL23" s="106">
        <f t="shared" si="8"/>
        <v>131.14367288021526</v>
      </c>
      <c r="AM23" s="106">
        <f t="shared" si="8"/>
        <v>133.59952943241225</v>
      </c>
      <c r="AN23" s="106">
        <f t="shared" si="8"/>
        <v>130.45013039077878</v>
      </c>
      <c r="AO23" s="106">
        <f t="shared" si="8"/>
        <v>122.24788271216929</v>
      </c>
      <c r="AP23" s="106">
        <f t="shared" si="8"/>
        <v>114.0579396487324</v>
      </c>
      <c r="AQ23" s="106">
        <f t="shared" si="8"/>
        <v>112.7280478283416</v>
      </c>
      <c r="AR23" s="106">
        <f t="shared" si="8"/>
        <v>107.201015619171</v>
      </c>
      <c r="AS23" s="106">
        <f t="shared" si="8"/>
        <v>108.96805414607994</v>
      </c>
      <c r="AT23" s="106">
        <f t="shared" si="8"/>
        <v>103.04192094696809</v>
      </c>
      <c r="AU23" s="106">
        <f t="shared" si="8"/>
        <v>101.61514930412577</v>
      </c>
      <c r="AV23" s="106">
        <f t="shared" si="8"/>
        <v>101.97623618589374</v>
      </c>
      <c r="AW23" s="107">
        <f t="shared" si="8"/>
        <v>98.974385092039512</v>
      </c>
      <c r="AX23" s="106">
        <f t="shared" si="8"/>
        <v>101.92780591651869</v>
      </c>
      <c r="AY23" s="106">
        <f t="shared" si="8"/>
        <v>97.306977130011418</v>
      </c>
      <c r="AZ23" s="106">
        <f t="shared" si="8"/>
        <v>94.740091260569244</v>
      </c>
      <c r="BA23" s="106">
        <f t="shared" si="8"/>
        <v>92.158173203111872</v>
      </c>
      <c r="BB23" s="106">
        <f t="shared" si="8"/>
        <v>94.853059707803851</v>
      </c>
      <c r="BC23" s="106">
        <f t="shared" si="8"/>
        <v>95.904065522973681</v>
      </c>
      <c r="BD23" s="106">
        <f t="shared" si="8"/>
        <v>92.257282426205848</v>
      </c>
      <c r="BE23" s="106">
        <f t="shared" si="8"/>
        <v>93.502677923583704</v>
      </c>
      <c r="BF23" s="106">
        <f t="shared" si="8"/>
        <v>91.763718081131685</v>
      </c>
      <c r="BG23" s="106">
        <f t="shared" si="8"/>
        <v>92.209095362907306</v>
      </c>
      <c r="BH23" s="106">
        <f t="shared" si="8"/>
        <v>91.42942725113403</v>
      </c>
      <c r="BI23" s="106">
        <f t="shared" si="8"/>
        <v>90.096697468616938</v>
      </c>
      <c r="BJ23" s="106">
        <f t="shared" si="8"/>
        <v>86.491860069661215</v>
      </c>
      <c r="BK23" s="106">
        <f t="shared" si="8"/>
        <v>85.788770780579256</v>
      </c>
      <c r="BL23" s="106">
        <f t="shared" si="8"/>
        <v>83.534819815105166</v>
      </c>
      <c r="BM23" s="106">
        <f t="shared" si="8"/>
        <v>81.600841059024546</v>
      </c>
      <c r="BN23" s="106">
        <f t="shared" si="8"/>
        <v>81.075771265451039</v>
      </c>
      <c r="BO23" s="106">
        <f t="shared" si="8"/>
        <v>75.972676342498758</v>
      </c>
      <c r="BP23" s="106">
        <f t="shared" si="8"/>
        <v>74.639031719465677</v>
      </c>
      <c r="BQ23" s="106">
        <f t="shared" si="8"/>
        <v>75.434529127548998</v>
      </c>
      <c r="BR23" s="106">
        <f t="shared" si="8"/>
        <v>84.821319217317679</v>
      </c>
      <c r="BS23" s="106">
        <f t="shared" si="8"/>
        <v>73.937119564367805</v>
      </c>
      <c r="BT23" s="106">
        <f t="shared" si="8"/>
        <v>80.925163566600702</v>
      </c>
      <c r="BU23" s="106">
        <f t="shared" si="8"/>
        <v>83.292626316138353</v>
      </c>
      <c r="BV23" s="106">
        <f t="shared" si="8"/>
        <v>76.794181681468046</v>
      </c>
      <c r="BW23" s="106">
        <f t="shared" si="8"/>
        <v>75.851208523949097</v>
      </c>
      <c r="BX23" s="106">
        <f t="shared" si="8"/>
        <v>80.032563569110067</v>
      </c>
      <c r="BY23" s="106">
        <f t="shared" si="8"/>
        <v>85.733167262937101</v>
      </c>
      <c r="BZ23" s="106">
        <f t="shared" si="8"/>
        <v>88.906626689177003</v>
      </c>
      <c r="CA23" s="106">
        <f t="shared" si="8"/>
        <v>89.049629618922609</v>
      </c>
      <c r="CB23" s="106">
        <f t="shared" si="8"/>
        <v>88.411841859728639</v>
      </c>
      <c r="CC23" s="106">
        <f t="shared" ref="CC23:DE23" si="9">CC24+CC30</f>
        <v>88.427855946326389</v>
      </c>
      <c r="CD23" s="106">
        <f t="shared" si="9"/>
        <v>88.930948111987618</v>
      </c>
      <c r="CE23" s="106">
        <f t="shared" si="9"/>
        <v>89.278382143661631</v>
      </c>
      <c r="CF23" s="106">
        <f t="shared" si="9"/>
        <v>92.990512503228629</v>
      </c>
      <c r="CG23" s="106">
        <f t="shared" si="9"/>
        <v>91.275710779378272</v>
      </c>
      <c r="CH23" s="106">
        <f t="shared" si="9"/>
        <v>88.037419718211368</v>
      </c>
      <c r="CI23" s="106">
        <f t="shared" si="9"/>
        <v>87.487015620472761</v>
      </c>
      <c r="CJ23" s="106">
        <f t="shared" si="9"/>
        <v>88.70311329449089</v>
      </c>
      <c r="CK23" s="106">
        <f t="shared" si="9"/>
        <v>88.525175545499621</v>
      </c>
      <c r="CL23" s="106">
        <f t="shared" si="9"/>
        <v>94.589962319299886</v>
      </c>
      <c r="CM23" s="106">
        <f t="shared" si="9"/>
        <v>90.916424226016687</v>
      </c>
      <c r="CN23" s="106">
        <f t="shared" si="9"/>
        <v>92.698151778617515</v>
      </c>
      <c r="CO23" s="106">
        <f t="shared" si="9"/>
        <v>95.838414032745462</v>
      </c>
      <c r="CP23" s="106">
        <f t="shared" si="9"/>
        <v>91.344388978094187</v>
      </c>
      <c r="CQ23" s="106">
        <f t="shared" si="9"/>
        <v>88.85485643505001</v>
      </c>
      <c r="CR23" s="106">
        <f t="shared" si="9"/>
        <v>97.220000514555153</v>
      </c>
      <c r="CS23" s="106">
        <f t="shared" si="9"/>
        <v>94.682714171145506</v>
      </c>
      <c r="CT23" s="106">
        <f t="shared" si="9"/>
        <v>96.265896568129193</v>
      </c>
      <c r="CU23" s="106">
        <f t="shared" si="9"/>
        <v>92.461154710219176</v>
      </c>
      <c r="CV23" s="106">
        <f t="shared" si="9"/>
        <v>90.505868072245832</v>
      </c>
      <c r="CW23" s="106">
        <f t="shared" si="9"/>
        <v>92.90211330424134</v>
      </c>
      <c r="CX23" s="106">
        <f t="shared" si="9"/>
        <v>93.223493491128181</v>
      </c>
      <c r="CY23" s="106">
        <f t="shared" si="9"/>
        <v>91.718396690922418</v>
      </c>
      <c r="CZ23" s="106">
        <f t="shared" si="9"/>
        <v>91.205625277637793</v>
      </c>
      <c r="DA23" s="106">
        <f t="shared" si="9"/>
        <v>94.425073832957125</v>
      </c>
      <c r="DB23" s="106">
        <f t="shared" si="9"/>
        <v>104.58426277375978</v>
      </c>
      <c r="DC23" s="106">
        <f t="shared" si="9"/>
        <v>104.52992460797334</v>
      </c>
      <c r="DD23" s="106">
        <f t="shared" si="9"/>
        <v>108.95169283290414</v>
      </c>
      <c r="DE23" s="106">
        <f t="shared" si="9"/>
        <v>112.28711479449214</v>
      </c>
    </row>
    <row r="24" spans="1:109" s="108" customFormat="1" ht="20.100000000000001" customHeight="1">
      <c r="A24" s="120" t="s">
        <v>255</v>
      </c>
      <c r="B24" s="121">
        <v>134.3836589061932</v>
      </c>
      <c r="C24" s="121">
        <v>126.88503972096792</v>
      </c>
      <c r="D24" s="121">
        <v>126.06609092075441</v>
      </c>
      <c r="E24" s="121">
        <v>108.1776946105042</v>
      </c>
      <c r="F24" s="121">
        <v>119.587747387199</v>
      </c>
      <c r="G24" s="121">
        <v>108.90622681721592</v>
      </c>
      <c r="H24" s="121">
        <v>109.45892789331437</v>
      </c>
      <c r="I24" s="121">
        <v>105.99721092381448</v>
      </c>
      <c r="J24" s="121">
        <v>109.07352914638358</v>
      </c>
      <c r="K24" s="121">
        <v>111.26434355699999</v>
      </c>
      <c r="L24" s="121">
        <v>112.9692062493161</v>
      </c>
      <c r="M24" s="121">
        <v>112.91257734403081</v>
      </c>
      <c r="N24" s="121">
        <v>110.31015625232313</v>
      </c>
      <c r="O24" s="121">
        <v>110.00199999999998</v>
      </c>
      <c r="P24" s="121">
        <v>106.75672017888317</v>
      </c>
      <c r="Q24" s="121">
        <f t="shared" ref="Q24:V24" si="10">SUM(Q25:Q29)</f>
        <v>106.18824706093893</v>
      </c>
      <c r="R24" s="121">
        <f t="shared" si="10"/>
        <v>98.810879733019448</v>
      </c>
      <c r="S24" s="121">
        <f t="shared" si="10"/>
        <v>100.07663485226674</v>
      </c>
      <c r="T24" s="121">
        <f t="shared" si="10"/>
        <v>92.386234489109583</v>
      </c>
      <c r="U24" s="121">
        <f t="shared" si="10"/>
        <v>96.070582555789684</v>
      </c>
      <c r="V24" s="121">
        <f t="shared" si="10"/>
        <v>89.728893371736135</v>
      </c>
      <c r="W24" s="121">
        <f>SUM(W25:W29)</f>
        <v>84.156680976639706</v>
      </c>
      <c r="X24" s="121">
        <f>SUM(X25:X29)</f>
        <v>85.614799260070143</v>
      </c>
      <c r="Y24" s="121">
        <f>SUM(Y25:Y29)</f>
        <v>84.567995217206231</v>
      </c>
      <c r="Z24" s="121">
        <f t="shared" ref="Z24:CK24" si="11">SUM(Z25:Z29)</f>
        <v>83.0867324942012</v>
      </c>
      <c r="AA24" s="121">
        <f t="shared" si="11"/>
        <v>79.934396572032568</v>
      </c>
      <c r="AB24" s="121">
        <f t="shared" si="11"/>
        <v>81.770768507638024</v>
      </c>
      <c r="AC24" s="121">
        <f t="shared" si="11"/>
        <v>76.485022661782409</v>
      </c>
      <c r="AD24" s="121">
        <f t="shared" si="11"/>
        <v>75.136652777003846</v>
      </c>
      <c r="AE24" s="121">
        <f t="shared" si="11"/>
        <v>74.144562467772033</v>
      </c>
      <c r="AF24" s="121">
        <f t="shared" si="11"/>
        <v>71.923850595881888</v>
      </c>
      <c r="AG24" s="121">
        <f t="shared" si="11"/>
        <v>74.022902880236501</v>
      </c>
      <c r="AH24" s="121">
        <f t="shared" si="11"/>
        <v>84.596835681846798</v>
      </c>
      <c r="AI24" s="121">
        <f t="shared" si="11"/>
        <v>90.883180866198344</v>
      </c>
      <c r="AJ24" s="121">
        <f t="shared" si="11"/>
        <v>99.035475586097647</v>
      </c>
      <c r="AK24" s="121">
        <f t="shared" si="11"/>
        <v>100.92485051337152</v>
      </c>
      <c r="AL24" s="121">
        <f t="shared" si="11"/>
        <v>100.03065425509304</v>
      </c>
      <c r="AM24" s="121">
        <f t="shared" si="11"/>
        <v>102.03712905033731</v>
      </c>
      <c r="AN24" s="121">
        <f t="shared" si="11"/>
        <v>100.14779996916556</v>
      </c>
      <c r="AO24" s="121">
        <f t="shared" si="11"/>
        <v>94.004845177308482</v>
      </c>
      <c r="AP24" s="121">
        <f t="shared" si="11"/>
        <v>88.517707105289048</v>
      </c>
      <c r="AQ24" s="121">
        <f t="shared" si="11"/>
        <v>87.53556446991243</v>
      </c>
      <c r="AR24" s="121">
        <f t="shared" si="11"/>
        <v>83.039346125500344</v>
      </c>
      <c r="AS24" s="121">
        <f t="shared" si="11"/>
        <v>84.541554248745769</v>
      </c>
      <c r="AT24" s="121">
        <f t="shared" si="11"/>
        <v>80.266386762611248</v>
      </c>
      <c r="AU24" s="121">
        <f t="shared" si="11"/>
        <v>79.552579065285926</v>
      </c>
      <c r="AV24" s="121">
        <f t="shared" si="11"/>
        <v>80.080885086131374</v>
      </c>
      <c r="AW24" s="122">
        <f t="shared" si="11"/>
        <v>78.904675328878639</v>
      </c>
      <c r="AX24" s="121">
        <f t="shared" si="11"/>
        <v>80.385909509445924</v>
      </c>
      <c r="AY24" s="121">
        <f t="shared" si="11"/>
        <v>76.578386180668218</v>
      </c>
      <c r="AZ24" s="121">
        <f t="shared" si="11"/>
        <v>74.635484531460648</v>
      </c>
      <c r="BA24" s="121">
        <f t="shared" si="11"/>
        <v>72.913104768946894</v>
      </c>
      <c r="BB24" s="121">
        <f t="shared" si="11"/>
        <v>75.010937252625141</v>
      </c>
      <c r="BC24" s="121">
        <f t="shared" si="11"/>
        <v>74.827471303051894</v>
      </c>
      <c r="BD24" s="121">
        <f t="shared" si="11"/>
        <v>71.695235652543616</v>
      </c>
      <c r="BE24" s="121">
        <f t="shared" si="11"/>
        <v>73.009017688672145</v>
      </c>
      <c r="BF24" s="121">
        <f t="shared" si="11"/>
        <v>72.090918192235776</v>
      </c>
      <c r="BG24" s="121">
        <f t="shared" si="11"/>
        <v>72.60948260293948</v>
      </c>
      <c r="BH24" s="121">
        <f t="shared" si="11"/>
        <v>72.023784422687967</v>
      </c>
      <c r="BI24" s="121">
        <f t="shared" si="11"/>
        <v>69.393709246371373</v>
      </c>
      <c r="BJ24" s="121">
        <f t="shared" si="11"/>
        <v>66.058462741702357</v>
      </c>
      <c r="BK24" s="121">
        <f t="shared" si="11"/>
        <v>65.6890105831922</v>
      </c>
      <c r="BL24" s="121">
        <f t="shared" si="11"/>
        <v>63.981559338856535</v>
      </c>
      <c r="BM24" s="121">
        <f t="shared" si="11"/>
        <v>62.612625528811655</v>
      </c>
      <c r="BN24" s="121">
        <f t="shared" si="11"/>
        <v>62.11129847106038</v>
      </c>
      <c r="BO24" s="121">
        <f t="shared" si="11"/>
        <v>61.866570806322343</v>
      </c>
      <c r="BP24" s="121">
        <f t="shared" si="11"/>
        <v>60.603478139082803</v>
      </c>
      <c r="BQ24" s="121">
        <f t="shared" si="11"/>
        <v>61.024820102936644</v>
      </c>
      <c r="BR24" s="121">
        <f t="shared" si="11"/>
        <v>68.201231850045389</v>
      </c>
      <c r="BS24" s="121">
        <f t="shared" si="11"/>
        <v>63.49997912777647</v>
      </c>
      <c r="BT24" s="121">
        <f t="shared" si="11"/>
        <v>69.38359025477439</v>
      </c>
      <c r="BU24" s="121">
        <f t="shared" si="11"/>
        <v>71.722533401546812</v>
      </c>
      <c r="BV24" s="121">
        <f t="shared" si="11"/>
        <v>66.211574056377245</v>
      </c>
      <c r="BW24" s="121">
        <f t="shared" si="11"/>
        <v>65.437565581824401</v>
      </c>
      <c r="BX24" s="121">
        <f t="shared" si="11"/>
        <v>69.01033974585485</v>
      </c>
      <c r="BY24" s="121">
        <f t="shared" si="11"/>
        <v>74.501007938131735</v>
      </c>
      <c r="BZ24" s="121">
        <f t="shared" si="11"/>
        <v>76.761619382159978</v>
      </c>
      <c r="CA24" s="121">
        <f t="shared" si="11"/>
        <v>77.193171449465922</v>
      </c>
      <c r="CB24" s="121">
        <f t="shared" si="11"/>
        <v>76.212865074114788</v>
      </c>
      <c r="CC24" s="121">
        <f t="shared" si="11"/>
        <v>76.126565823762618</v>
      </c>
      <c r="CD24" s="121">
        <f t="shared" si="11"/>
        <v>76.603025330111194</v>
      </c>
      <c r="CE24" s="121">
        <f t="shared" si="11"/>
        <v>76.846379393474351</v>
      </c>
      <c r="CF24" s="121">
        <f t="shared" si="11"/>
        <v>79.819088374414434</v>
      </c>
      <c r="CG24" s="121">
        <f t="shared" si="11"/>
        <v>78.194641198080944</v>
      </c>
      <c r="CH24" s="121">
        <f t="shared" si="11"/>
        <v>75.038528848792936</v>
      </c>
      <c r="CI24" s="121">
        <f t="shared" si="11"/>
        <v>74.664535476321305</v>
      </c>
      <c r="CJ24" s="121">
        <f t="shared" si="11"/>
        <v>75.80336159529999</v>
      </c>
      <c r="CK24" s="121">
        <f t="shared" si="11"/>
        <v>75.516437179739995</v>
      </c>
      <c r="CL24" s="121">
        <f t="shared" ref="CL24:DE24" si="12">SUM(CL25:CL29)</f>
        <v>81.359861286323564</v>
      </c>
      <c r="CM24" s="121">
        <f t="shared" si="12"/>
        <v>82.853850549100017</v>
      </c>
      <c r="CN24" s="121">
        <f t="shared" si="12"/>
        <v>83.558330823509991</v>
      </c>
      <c r="CO24" s="121">
        <f t="shared" si="12"/>
        <v>86.298279176940014</v>
      </c>
      <c r="CP24" s="121">
        <f t="shared" si="12"/>
        <v>82.230721765799984</v>
      </c>
      <c r="CQ24" s="121">
        <f t="shared" si="12"/>
        <v>79.682857236519993</v>
      </c>
      <c r="CR24" s="121">
        <f t="shared" si="12"/>
        <v>87.516551397979995</v>
      </c>
      <c r="CS24" s="121">
        <f t="shared" si="12"/>
        <v>85.393860913360001</v>
      </c>
      <c r="CT24" s="121">
        <f t="shared" si="12"/>
        <v>86.160411974909991</v>
      </c>
      <c r="CU24" s="121">
        <f t="shared" si="12"/>
        <v>82.410869713140002</v>
      </c>
      <c r="CV24" s="121">
        <f t="shared" si="12"/>
        <v>80.655867491410021</v>
      </c>
      <c r="CW24" s="121">
        <f t="shared" si="12"/>
        <v>83.245618602470017</v>
      </c>
      <c r="CX24" s="121">
        <f t="shared" si="12"/>
        <v>83.482193055669995</v>
      </c>
      <c r="CY24" s="121">
        <f t="shared" si="12"/>
        <v>82.737438580639989</v>
      </c>
      <c r="CZ24" s="121">
        <f t="shared" si="12"/>
        <v>82.03706801253999</v>
      </c>
      <c r="DA24" s="121">
        <f t="shared" si="12"/>
        <v>85.418603317969996</v>
      </c>
      <c r="DB24" s="121">
        <f t="shared" si="12"/>
        <v>94.906812392079999</v>
      </c>
      <c r="DC24" s="121">
        <f t="shared" si="12"/>
        <v>94.925111830206632</v>
      </c>
      <c r="DD24" s="121">
        <f t="shared" si="12"/>
        <v>98.932993331179986</v>
      </c>
      <c r="DE24" s="121">
        <f t="shared" si="12"/>
        <v>102.5506475971</v>
      </c>
    </row>
    <row r="25" spans="1:109" ht="20.100000000000001" customHeight="1">
      <c r="A25" s="115" t="s">
        <v>256</v>
      </c>
      <c r="B25" s="113">
        <v>94.478459744000006</v>
      </c>
      <c r="C25" s="113">
        <v>88.700123840000003</v>
      </c>
      <c r="D25" s="113">
        <v>89.179520432399983</v>
      </c>
      <c r="E25" s="113">
        <v>85.764064669199996</v>
      </c>
      <c r="F25" s="113">
        <v>94.438172875499987</v>
      </c>
      <c r="G25" s="113">
        <v>85.540542234599997</v>
      </c>
      <c r="H25" s="113">
        <v>86.010870956400012</v>
      </c>
      <c r="I25" s="113">
        <v>83.607473620400015</v>
      </c>
      <c r="J25" s="113">
        <v>84.991289108599986</v>
      </c>
      <c r="K25" s="113">
        <v>85.59051136799998</v>
      </c>
      <c r="L25" s="113">
        <v>88.768118575579848</v>
      </c>
      <c r="M25" s="113">
        <v>88.115492290519768</v>
      </c>
      <c r="N25" s="113">
        <v>86.324145248969103</v>
      </c>
      <c r="O25" s="113">
        <v>85.834999999999994</v>
      </c>
      <c r="P25" s="113">
        <v>82.070101517662792</v>
      </c>
      <c r="Q25" s="113">
        <v>82.370001104118856</v>
      </c>
      <c r="R25" s="113">
        <v>74.953302657186924</v>
      </c>
      <c r="S25" s="113">
        <v>75.291562758737115</v>
      </c>
      <c r="T25" s="113">
        <v>68.757736720368953</v>
      </c>
      <c r="U25" s="113">
        <v>71.692134818893024</v>
      </c>
      <c r="V25" s="113">
        <v>65.702786502688582</v>
      </c>
      <c r="W25" s="113">
        <v>62.155606336087054</v>
      </c>
      <c r="X25" s="113">
        <v>62.983159369325691</v>
      </c>
      <c r="Y25" s="113">
        <v>61.80767444306332</v>
      </c>
      <c r="Z25" s="113">
        <v>60.958244138801959</v>
      </c>
      <c r="AA25" s="113">
        <v>58.165545543305214</v>
      </c>
      <c r="AB25" s="113">
        <v>58.954982776647277</v>
      </c>
      <c r="AC25" s="113">
        <v>55.050824925105815</v>
      </c>
      <c r="AD25" s="113">
        <v>53.938686542645648</v>
      </c>
      <c r="AE25" s="113">
        <v>53.000903548183679</v>
      </c>
      <c r="AF25" s="113">
        <v>51.456906351713101</v>
      </c>
      <c r="AG25" s="113">
        <v>53.55646226939794</v>
      </c>
      <c r="AH25" s="113">
        <v>62.963422365405485</v>
      </c>
      <c r="AI25" s="113">
        <v>69.04198038333422</v>
      </c>
      <c r="AJ25" s="113">
        <v>75.871682163414306</v>
      </c>
      <c r="AK25" s="113">
        <v>76.433278394243004</v>
      </c>
      <c r="AL25" s="113">
        <v>77.339051023475392</v>
      </c>
      <c r="AM25" s="113">
        <v>79.252406856561663</v>
      </c>
      <c r="AN25" s="113">
        <v>76.999488683675722</v>
      </c>
      <c r="AO25" s="113">
        <v>72.324989145429029</v>
      </c>
      <c r="AP25" s="113">
        <v>67.039400948377974</v>
      </c>
      <c r="AQ25" s="113">
        <v>66.18869708064986</v>
      </c>
      <c r="AR25" s="113">
        <v>62.381672910868424</v>
      </c>
      <c r="AS25" s="113">
        <v>63.720195940012481</v>
      </c>
      <c r="AT25" s="113">
        <v>59.927798096702212</v>
      </c>
      <c r="AU25" s="113">
        <v>59.164481707038881</v>
      </c>
      <c r="AV25" s="113">
        <v>59.30945707416361</v>
      </c>
      <c r="AW25" s="114">
        <v>58.66804913795378</v>
      </c>
      <c r="AX25" s="113">
        <v>60.085164903137823</v>
      </c>
      <c r="AY25" s="113">
        <v>57.942674967401473</v>
      </c>
      <c r="AZ25" s="113">
        <v>56.46342701168237</v>
      </c>
      <c r="BA25" s="113">
        <v>54.89487794922043</v>
      </c>
      <c r="BB25" s="113">
        <v>57.113664319472342</v>
      </c>
      <c r="BC25" s="113">
        <v>56.975619432234588</v>
      </c>
      <c r="BD25" s="113">
        <v>54.203151891618617</v>
      </c>
      <c r="BE25" s="113">
        <v>55.576333231145476</v>
      </c>
      <c r="BF25" s="113">
        <v>54.489523378208133</v>
      </c>
      <c r="BG25" s="113">
        <v>53.405933208119315</v>
      </c>
      <c r="BH25" s="113">
        <v>53.079887285198282</v>
      </c>
      <c r="BI25" s="113">
        <v>50.35455763979315</v>
      </c>
      <c r="BJ25" s="113">
        <v>49.672294287786855</v>
      </c>
      <c r="BK25" s="113">
        <v>49.295872271053035</v>
      </c>
      <c r="BL25" s="113">
        <v>47.581950994389757</v>
      </c>
      <c r="BM25" s="113">
        <v>46.040088895844129</v>
      </c>
      <c r="BN25" s="113">
        <v>45.960044691127557</v>
      </c>
      <c r="BO25" s="113">
        <v>45.670686839215556</v>
      </c>
      <c r="BP25" s="113">
        <v>45.02392843674658</v>
      </c>
      <c r="BQ25" s="113">
        <v>45.225709738373929</v>
      </c>
      <c r="BR25" s="113">
        <v>52.148033097774565</v>
      </c>
      <c r="BS25" s="113">
        <v>47.547059169537249</v>
      </c>
      <c r="BT25" s="113">
        <v>53.15394393778314</v>
      </c>
      <c r="BU25" s="113">
        <v>55.362716248545709</v>
      </c>
      <c r="BV25" s="113">
        <v>50.628760738096489</v>
      </c>
      <c r="BW25" s="113">
        <v>49.807781722494596</v>
      </c>
      <c r="BX25" s="113">
        <v>53.022879173546656</v>
      </c>
      <c r="BY25" s="113">
        <v>55.118257496230328</v>
      </c>
      <c r="BZ25" s="113">
        <v>58.612147674967716</v>
      </c>
      <c r="CA25" s="113">
        <v>58.893970187802587</v>
      </c>
      <c r="CB25" s="113">
        <v>58.441994283394628</v>
      </c>
      <c r="CC25" s="113">
        <v>58.145911159458691</v>
      </c>
      <c r="CD25" s="113">
        <v>60.796575748315469</v>
      </c>
      <c r="CE25" s="113">
        <v>60.888282126058527</v>
      </c>
      <c r="CF25" s="113">
        <v>63.649830505378304</v>
      </c>
      <c r="CG25" s="113">
        <v>61.931281585203088</v>
      </c>
      <c r="CH25" s="113">
        <v>59.33945250755314</v>
      </c>
      <c r="CI25" s="113">
        <v>59.032462569500325</v>
      </c>
      <c r="CJ25" s="113">
        <v>60.071480694889992</v>
      </c>
      <c r="CK25" s="113">
        <v>59.610857039140001</v>
      </c>
      <c r="CL25" s="113">
        <v>65.207646359413559</v>
      </c>
      <c r="CM25" s="113">
        <v>66.565919315820011</v>
      </c>
      <c r="CN25" s="113">
        <v>67.698250069019991</v>
      </c>
      <c r="CO25" s="113">
        <v>70.233965763110021</v>
      </c>
      <c r="CP25" s="113">
        <v>66.167185984749992</v>
      </c>
      <c r="CQ25" s="113">
        <v>63.501985693969992</v>
      </c>
      <c r="CR25" s="113">
        <v>71.062662395079997</v>
      </c>
      <c r="CS25" s="113">
        <v>68.748707529110007</v>
      </c>
      <c r="CT25" s="113">
        <v>70.037035176250001</v>
      </c>
      <c r="CU25" s="113">
        <v>66.317882465050005</v>
      </c>
      <c r="CV25" s="113">
        <v>64.518420217450014</v>
      </c>
      <c r="CW25" s="113">
        <v>63.897668473700016</v>
      </c>
      <c r="CX25" s="113">
        <v>64.079352121189999</v>
      </c>
      <c r="CY25" s="113">
        <v>63.367173888839993</v>
      </c>
      <c r="CZ25" s="113">
        <v>63.184493394649991</v>
      </c>
      <c r="DA25" s="113">
        <v>66.594683480849994</v>
      </c>
      <c r="DB25" s="113">
        <v>75.667205720159998</v>
      </c>
      <c r="DC25" s="113">
        <v>75.615138716646626</v>
      </c>
      <c r="DD25" s="113">
        <v>79.231289099939985</v>
      </c>
      <c r="DE25" s="113">
        <v>82.637821218799985</v>
      </c>
    </row>
    <row r="26" spans="1:109" ht="20.100000000000001" customHeight="1">
      <c r="A26" s="115" t="s">
        <v>257</v>
      </c>
      <c r="B26" s="113">
        <v>17.461895884304798</v>
      </c>
      <c r="C26" s="113">
        <v>16.791006894795402</v>
      </c>
      <c r="D26" s="113">
        <v>17.156647674279956</v>
      </c>
      <c r="E26" s="113">
        <v>16.7732238252947</v>
      </c>
      <c r="F26" s="113">
        <v>19.210239288320739</v>
      </c>
      <c r="G26" s="113">
        <v>17.630690323300122</v>
      </c>
      <c r="H26" s="113">
        <v>17.695751532973489</v>
      </c>
      <c r="I26" s="113">
        <v>16.732015413223383</v>
      </c>
      <c r="J26" s="113">
        <v>16.839009174368584</v>
      </c>
      <c r="K26" s="113">
        <v>17.593839272999997</v>
      </c>
      <c r="L26" s="113">
        <v>16.050030074154304</v>
      </c>
      <c r="M26" s="113">
        <v>15.862347885014517</v>
      </c>
      <c r="N26" s="113">
        <v>15.333991807342294</v>
      </c>
      <c r="O26" s="113">
        <v>13.911</v>
      </c>
      <c r="P26" s="113">
        <v>13.6909404225821</v>
      </c>
      <c r="Q26" s="113">
        <v>13.832602614996528</v>
      </c>
      <c r="R26" s="113">
        <v>13.027010171400024</v>
      </c>
      <c r="S26" s="113">
        <v>13.069388981064522</v>
      </c>
      <c r="T26" s="113">
        <v>12.973856894204511</v>
      </c>
      <c r="U26" s="113">
        <v>13.60536641989056</v>
      </c>
      <c r="V26" s="113">
        <v>13.216419723418912</v>
      </c>
      <c r="W26" s="113">
        <v>11.108420004614718</v>
      </c>
      <c r="X26" s="113">
        <v>11.630864149726619</v>
      </c>
      <c r="Y26" s="113">
        <v>11.661218811902947</v>
      </c>
      <c r="Z26" s="113">
        <v>11.524888239896244</v>
      </c>
      <c r="AA26" s="113">
        <v>11.07940423175944</v>
      </c>
      <c r="AB26" s="113">
        <v>12.050064785173159</v>
      </c>
      <c r="AC26" s="113">
        <v>10.578630667452217</v>
      </c>
      <c r="AD26" s="113">
        <v>10.251907679355062</v>
      </c>
      <c r="AE26" s="113">
        <v>10.103738181512123</v>
      </c>
      <c r="AF26" s="113">
        <v>9.9251414590833118</v>
      </c>
      <c r="AG26" s="113">
        <v>9.8123998833969832</v>
      </c>
      <c r="AH26" s="113">
        <v>10.869311308380739</v>
      </c>
      <c r="AI26" s="113">
        <v>10.945181632246719</v>
      </c>
      <c r="AJ26" s="113">
        <v>12.132914903315051</v>
      </c>
      <c r="AK26" s="113">
        <v>13.359265828671209</v>
      </c>
      <c r="AL26" s="113">
        <v>12.055833126418774</v>
      </c>
      <c r="AM26" s="113">
        <v>12.038343728666522</v>
      </c>
      <c r="AN26" s="113">
        <v>12.357912879235055</v>
      </c>
      <c r="AO26" s="113">
        <v>10.808085000692355</v>
      </c>
      <c r="AP26" s="113">
        <v>10.534942829395208</v>
      </c>
      <c r="AQ26" s="113">
        <v>10.306165289557397</v>
      </c>
      <c r="AR26" s="113">
        <v>10.121943651229488</v>
      </c>
      <c r="AS26" s="113">
        <v>10.307796712819345</v>
      </c>
      <c r="AT26" s="113">
        <v>9.7766009449406361</v>
      </c>
      <c r="AU26" s="113">
        <v>9.7312551694841591</v>
      </c>
      <c r="AV26" s="113">
        <v>10.01471933905299</v>
      </c>
      <c r="AW26" s="114">
        <v>9.3820348939895766</v>
      </c>
      <c r="AX26" s="113">
        <v>9.6188914032376704</v>
      </c>
      <c r="AY26" s="113">
        <v>7.8653046644778719</v>
      </c>
      <c r="AZ26" s="113">
        <v>7.342124382791515</v>
      </c>
      <c r="BA26" s="113">
        <v>7.0801350486770476</v>
      </c>
      <c r="BB26" s="113">
        <v>6.8504683152002146</v>
      </c>
      <c r="BC26" s="113">
        <v>6.7065228648772415</v>
      </c>
      <c r="BD26" s="113">
        <v>6.8427832611165336</v>
      </c>
      <c r="BE26" s="113">
        <v>6.6869510063060886</v>
      </c>
      <c r="BF26" s="113">
        <v>6.7971013730927616</v>
      </c>
      <c r="BG26" s="113">
        <v>7.0123295643182679</v>
      </c>
      <c r="BH26" s="113">
        <v>6.6430963301316073</v>
      </c>
      <c r="BI26" s="113">
        <v>6.6338858883538485</v>
      </c>
      <c r="BJ26" s="113">
        <v>4.7347454529907855</v>
      </c>
      <c r="BK26" s="113">
        <v>4.6367564533302135</v>
      </c>
      <c r="BL26" s="113">
        <v>4.5696326527693474</v>
      </c>
      <c r="BM26" s="113">
        <v>4.6388919966835553</v>
      </c>
      <c r="BN26" s="113">
        <v>4.1080937252701508</v>
      </c>
      <c r="BO26" s="113">
        <v>4.0442070735700266</v>
      </c>
      <c r="BP26" s="113">
        <v>3.9661011749203405</v>
      </c>
      <c r="BQ26" s="113">
        <v>4.0771920790285838</v>
      </c>
      <c r="BR26" s="113">
        <v>4.2361141883270683</v>
      </c>
      <c r="BS26" s="113">
        <v>4.0382378696460615</v>
      </c>
      <c r="BT26" s="113">
        <v>4.198398686099778</v>
      </c>
      <c r="BU26" s="113">
        <v>4.2145152289186054</v>
      </c>
      <c r="BV26" s="113">
        <v>3.9840476623056316</v>
      </c>
      <c r="BW26" s="113">
        <v>3.9270172674011947</v>
      </c>
      <c r="BX26" s="113">
        <v>4.202195387200744</v>
      </c>
      <c r="BY26" s="113">
        <v>4.3566115946004356</v>
      </c>
      <c r="BZ26" s="113">
        <v>4.3827686713992193</v>
      </c>
      <c r="CA26" s="113">
        <v>4.4147743722917747</v>
      </c>
      <c r="CB26" s="113">
        <v>4.3820315658355309</v>
      </c>
      <c r="CC26" s="113">
        <v>4.4781077123428155</v>
      </c>
      <c r="CD26" s="113">
        <v>2.2233402799576387</v>
      </c>
      <c r="CE26" s="113">
        <v>2.2588135558823228</v>
      </c>
      <c r="CF26" s="113">
        <v>2.3504375911484714</v>
      </c>
      <c r="CG26" s="113">
        <v>2.328334894394966</v>
      </c>
      <c r="CH26" s="113">
        <v>2.3469264846277014</v>
      </c>
      <c r="CI26" s="113">
        <v>2.1654118797789144</v>
      </c>
      <c r="CJ26" s="113">
        <v>2.1820037976100002</v>
      </c>
      <c r="CK26" s="113">
        <v>2.2399082180000001</v>
      </c>
      <c r="CL26" s="113">
        <v>2.3674920951500003</v>
      </c>
      <c r="CM26" s="113">
        <v>2.38384465156</v>
      </c>
      <c r="CN26" s="113">
        <v>2.5352731034499998</v>
      </c>
      <c r="CO26" s="113">
        <v>2.6241979518000003</v>
      </c>
      <c r="CP26" s="113">
        <v>2.5463743137200003</v>
      </c>
      <c r="CQ26" s="113">
        <v>2.5478820158199995</v>
      </c>
      <c r="CR26" s="113">
        <v>2.7040507312799997</v>
      </c>
      <c r="CS26" s="113">
        <v>2.7774364453600002</v>
      </c>
      <c r="CT26" s="113">
        <v>2.8363010483499997</v>
      </c>
      <c r="CU26" s="113">
        <v>2.6920982369200002</v>
      </c>
      <c r="CV26" s="113">
        <v>2.6217424415700004</v>
      </c>
      <c r="CW26" s="113">
        <v>5.7164178450100005</v>
      </c>
      <c r="CX26" s="113">
        <v>5.6544604153799991</v>
      </c>
      <c r="CY26" s="113">
        <v>5.5040059147100004</v>
      </c>
      <c r="CZ26" s="113">
        <v>5.5669573366000007</v>
      </c>
      <c r="DA26" s="113">
        <v>5.4244894982800007</v>
      </c>
      <c r="DB26" s="113">
        <v>5.72536060941</v>
      </c>
      <c r="DC26" s="113">
        <v>5.6798995896100006</v>
      </c>
      <c r="DD26" s="113">
        <v>5.9547823523299996</v>
      </c>
      <c r="DE26" s="113">
        <v>6.0480260103300001</v>
      </c>
    </row>
    <row r="27" spans="1:109" ht="20.100000000000001" customHeight="1">
      <c r="A27" s="115" t="s">
        <v>258</v>
      </c>
      <c r="B27" s="113">
        <v>3.3999997143999998</v>
      </c>
      <c r="C27" s="113">
        <v>3.4071645344000001</v>
      </c>
      <c r="D27" s="113">
        <v>3.3999993870480001</v>
      </c>
      <c r="E27" s="113">
        <v>3.3999998888879994</v>
      </c>
      <c r="F27" s="113">
        <v>3.3999999117700002</v>
      </c>
      <c r="G27" s="113">
        <v>3.3999995965219996</v>
      </c>
      <c r="H27" s="113">
        <v>3.3999993448200003</v>
      </c>
      <c r="I27" s="113">
        <v>3.3999992854559999</v>
      </c>
      <c r="J27" s="113">
        <v>4.9999990431999999</v>
      </c>
      <c r="K27" s="113">
        <v>5.8244446989999989</v>
      </c>
      <c r="L27" s="113">
        <v>5.8832983632931395</v>
      </c>
      <c r="M27" s="113">
        <v>6.7202777400939206</v>
      </c>
      <c r="N27" s="113">
        <v>6.4577767472591718</v>
      </c>
      <c r="O27" s="113">
        <v>8.032</v>
      </c>
      <c r="P27" s="113">
        <v>8.8712205161119755</v>
      </c>
      <c r="Q27" s="113">
        <v>8.9571052864515739</v>
      </c>
      <c r="R27" s="113">
        <v>9.8544814842407717</v>
      </c>
      <c r="S27" s="113">
        <v>10.726348717654933</v>
      </c>
      <c r="T27" s="113">
        <v>10.267924037843359</v>
      </c>
      <c r="U27" s="113">
        <v>10.36694059262388</v>
      </c>
      <c r="V27" s="113">
        <v>10.465959845069575</v>
      </c>
      <c r="W27" s="113">
        <v>10.564977725079681</v>
      </c>
      <c r="X27" s="113">
        <v>10.66399617739815</v>
      </c>
      <c r="Y27" s="113">
        <v>10.763016328163301</v>
      </c>
      <c r="Z27" s="113">
        <v>10.267922528341431</v>
      </c>
      <c r="AA27" s="113">
        <v>10.366941326944316</v>
      </c>
      <c r="AB27" s="113">
        <v>10.465961009877111</v>
      </c>
      <c r="AC27" s="113">
        <v>10.564978393695911</v>
      </c>
      <c r="AD27" s="113">
        <v>10.663997209786906</v>
      </c>
      <c r="AE27" s="113">
        <v>10.763015359169211</v>
      </c>
      <c r="AF27" s="113">
        <v>10.267923509239031</v>
      </c>
      <c r="AG27" s="113">
        <v>10.36694211158477</v>
      </c>
      <c r="AH27" s="113">
        <v>10.465959785029209</v>
      </c>
      <c r="AI27" s="113">
        <v>10.564977637703311</v>
      </c>
      <c r="AJ27" s="113">
        <v>10.663995713571399</v>
      </c>
      <c r="AK27" s="113">
        <v>10.763016024288662</v>
      </c>
      <c r="AL27" s="113">
        <v>10.267922984738593</v>
      </c>
      <c r="AM27" s="113">
        <v>10.366941972277823</v>
      </c>
      <c r="AN27" s="113">
        <v>10.465960355295888</v>
      </c>
      <c r="AO27" s="113">
        <v>10.564977423490125</v>
      </c>
      <c r="AP27" s="113">
        <v>10.663996437539719</v>
      </c>
      <c r="AQ27" s="113">
        <v>10.76301470053642</v>
      </c>
      <c r="AR27" s="113">
        <v>10.267922633166611</v>
      </c>
      <c r="AS27" s="113">
        <v>10.242444395457648</v>
      </c>
      <c r="AT27" s="113">
        <v>10.340414684879971</v>
      </c>
      <c r="AU27" s="113">
        <v>10.43838442446256</v>
      </c>
      <c r="AV27" s="113">
        <v>10.536355463425291</v>
      </c>
      <c r="AW27" s="114">
        <v>10.634325539518512</v>
      </c>
      <c r="AX27" s="113">
        <v>10.443170559238236</v>
      </c>
      <c r="AY27" s="113">
        <v>10.538834838712427</v>
      </c>
      <c r="AZ27" s="113">
        <v>10.635386631051578</v>
      </c>
      <c r="BA27" s="113">
        <v>10.748401703405939</v>
      </c>
      <c r="BB27" s="113">
        <v>10.846716267648022</v>
      </c>
      <c r="BC27" s="113">
        <v>10.945941871358956</v>
      </c>
      <c r="BD27" s="113">
        <v>10.453796079552642</v>
      </c>
      <c r="BE27" s="113">
        <v>10.549383158975731</v>
      </c>
      <c r="BF27" s="113">
        <v>10.645855725250611</v>
      </c>
      <c r="BG27" s="113">
        <v>12.031289355979272</v>
      </c>
      <c r="BH27" s="113">
        <v>12.138714786786579</v>
      </c>
      <c r="BI27" s="113">
        <v>12.247115483242855</v>
      </c>
      <c r="BJ27" s="113">
        <v>11.491789183604691</v>
      </c>
      <c r="BK27" s="113">
        <v>11.597175852924789</v>
      </c>
      <c r="BL27" s="113">
        <v>11.703546341543454</v>
      </c>
      <c r="BM27" s="113">
        <v>11.810912614236399</v>
      </c>
      <c r="BN27" s="113">
        <v>11.919284160821883</v>
      </c>
      <c r="BO27" s="113">
        <v>12.028670562927552</v>
      </c>
      <c r="BP27" s="113">
        <v>11.490194558658938</v>
      </c>
      <c r="BQ27" s="113">
        <v>11.5955755996777</v>
      </c>
      <c r="BR27" s="113">
        <v>11.701943091863104</v>
      </c>
      <c r="BS27" s="113">
        <v>11.809306435494896</v>
      </c>
      <c r="BT27" s="113">
        <v>11.917675121794739</v>
      </c>
      <c r="BU27" s="113">
        <v>12.027058733823884</v>
      </c>
      <c r="BV27" s="113">
        <v>11.488580011138197</v>
      </c>
      <c r="BW27" s="113">
        <v>11.593958406879347</v>
      </c>
      <c r="BX27" s="113">
        <v>11.700399198304341</v>
      </c>
      <c r="BY27" s="113">
        <v>14.937591365273263</v>
      </c>
      <c r="BZ27" s="113">
        <v>13.671564287772201</v>
      </c>
      <c r="CA27" s="113">
        <v>13.788865564194539</v>
      </c>
      <c r="CB27" s="113">
        <v>13.291431159391461</v>
      </c>
      <c r="CC27" s="113">
        <v>13.405248312874042</v>
      </c>
      <c r="CD27" s="113">
        <v>13.520067801408928</v>
      </c>
      <c r="CE27" s="113">
        <v>13.635898625646727</v>
      </c>
      <c r="CF27" s="113">
        <v>13.752736995320122</v>
      </c>
      <c r="CG27" s="113">
        <v>13.870618153791805</v>
      </c>
      <c r="CH27" s="113">
        <v>13.289163242778672</v>
      </c>
      <c r="CI27" s="113">
        <v>13.403794669266032</v>
      </c>
      <c r="CJ27" s="113">
        <v>13.51861248258</v>
      </c>
      <c r="CK27" s="113">
        <v>13.63444170486</v>
      </c>
      <c r="CL27" s="113">
        <v>13.751291524340001</v>
      </c>
      <c r="CM27" s="113">
        <v>13.869171176239998</v>
      </c>
      <c r="CN27" s="113">
        <v>13.288530880719998</v>
      </c>
      <c r="CO27" s="113">
        <v>13.402344941330002</v>
      </c>
      <c r="CP27" s="113">
        <v>13.517161467330002</v>
      </c>
      <c r="CQ27" s="113">
        <v>13.63298952673</v>
      </c>
      <c r="CR27" s="113">
        <v>13.749838271619998</v>
      </c>
      <c r="CS27" s="113">
        <v>13.867716938890002</v>
      </c>
      <c r="CT27" s="113">
        <v>13.287075750310001</v>
      </c>
      <c r="CU27" s="113">
        <v>13.400889011169999</v>
      </c>
      <c r="CV27" s="113">
        <v>13.51570483239</v>
      </c>
      <c r="CW27" s="113">
        <v>13.63153228376</v>
      </c>
      <c r="CX27" s="113">
        <v>13.748380519099998</v>
      </c>
      <c r="CY27" s="113">
        <v>13.86625877709</v>
      </c>
      <c r="CZ27" s="113">
        <v>13.28561728129</v>
      </c>
      <c r="DA27" s="113">
        <v>13.39943033884</v>
      </c>
      <c r="DB27" s="113">
        <v>13.514246062510001</v>
      </c>
      <c r="DC27" s="113">
        <v>13.630073523950001</v>
      </c>
      <c r="DD27" s="113">
        <v>13.746921878909999</v>
      </c>
      <c r="DE27" s="113">
        <v>13.864800367970002</v>
      </c>
    </row>
    <row r="28" spans="1:109" ht="20.100000000000001" hidden="1" customHeight="1">
      <c r="A28" s="115" t="s">
        <v>259</v>
      </c>
      <c r="B28" s="113">
        <v>15.796114555488421</v>
      </c>
      <c r="C28" s="113">
        <v>14.866046587572518</v>
      </c>
      <c r="D28" s="113">
        <v>14.535190496366468</v>
      </c>
      <c r="E28" s="113">
        <v>0.48525629140549198</v>
      </c>
      <c r="F28" s="113">
        <v>0.53433472064825493</v>
      </c>
      <c r="G28" s="113">
        <v>0.50269968958879296</v>
      </c>
      <c r="H28" s="113">
        <v>0.50546369009986203</v>
      </c>
      <c r="I28" s="113">
        <v>0.49677683135078793</v>
      </c>
      <c r="J28" s="113">
        <v>0.47133272127300796</v>
      </c>
      <c r="K28" s="113">
        <v>0.46820906899999998</v>
      </c>
      <c r="L28" s="113">
        <v>0.475756702188948</v>
      </c>
      <c r="M28" s="113">
        <v>0.47182786153849998</v>
      </c>
      <c r="N28" s="113">
        <v>0.47127250828268297</v>
      </c>
      <c r="O28" s="113">
        <v>0.47199999999999998</v>
      </c>
      <c r="P28" s="113">
        <v>0.41391481628886395</v>
      </c>
      <c r="Q28" s="113">
        <v>0.41263107633352009</v>
      </c>
      <c r="R28" s="113">
        <v>0.39333516777390104</v>
      </c>
      <c r="S28" s="113">
        <v>0.39472331194732602</v>
      </c>
      <c r="T28" s="113">
        <v>0.38671683669275203</v>
      </c>
      <c r="U28" s="113">
        <v>0.40614072438221999</v>
      </c>
      <c r="V28" s="113">
        <v>0.34372730055906897</v>
      </c>
      <c r="W28" s="113">
        <v>0.32767691085823997</v>
      </c>
      <c r="X28" s="113">
        <v>0.33677956361968597</v>
      </c>
      <c r="Y28" s="113">
        <v>0.33608563407666703</v>
      </c>
      <c r="Z28" s="113">
        <v>0.33567758716157203</v>
      </c>
      <c r="AA28" s="113">
        <v>0.32250547002360597</v>
      </c>
      <c r="AB28" s="113">
        <v>0.29975993594049105</v>
      </c>
      <c r="AC28" s="113">
        <v>0.29058867552847206</v>
      </c>
      <c r="AD28" s="113">
        <v>0.282061345216228</v>
      </c>
      <c r="AE28" s="113">
        <v>0.27690537890702005</v>
      </c>
      <c r="AF28" s="113">
        <v>0.27387927584644195</v>
      </c>
      <c r="AG28" s="113">
        <v>0.28709861585680801</v>
      </c>
      <c r="AH28" s="113">
        <v>0.29814222303135895</v>
      </c>
      <c r="AI28" s="113">
        <v>0.33104121291410393</v>
      </c>
      <c r="AJ28" s="113">
        <v>0.36688280579689203</v>
      </c>
      <c r="AK28" s="113">
        <v>0.36929026616865007</v>
      </c>
      <c r="AL28" s="113">
        <v>0.36784712046027795</v>
      </c>
      <c r="AM28" s="113">
        <v>0.37943649283130404</v>
      </c>
      <c r="AN28" s="113">
        <v>0.324438050958896</v>
      </c>
      <c r="AO28" s="113">
        <v>0.30679360769697606</v>
      </c>
      <c r="AP28" s="113">
        <v>0.27936688997614006</v>
      </c>
      <c r="AQ28" s="113">
        <v>0.27768739916876006</v>
      </c>
      <c r="AR28" s="113">
        <v>0.26780693023582203</v>
      </c>
      <c r="AS28" s="113">
        <v>0.27111720045628801</v>
      </c>
      <c r="AT28" s="113">
        <v>0.22157303608842302</v>
      </c>
      <c r="AU28" s="113">
        <v>0.21845776430032002</v>
      </c>
      <c r="AV28" s="113">
        <v>0.22035320948947498</v>
      </c>
      <c r="AW28" s="114">
        <v>0.22026575741677201</v>
      </c>
      <c r="AX28" s="113">
        <v>0.23868264383218538</v>
      </c>
      <c r="AY28" s="113">
        <v>0.23157171007643082</v>
      </c>
      <c r="AZ28" s="113">
        <v>0.19454650593518241</v>
      </c>
      <c r="BA28" s="113">
        <v>0.18969006764346868</v>
      </c>
      <c r="BB28" s="113">
        <v>0.20008835030455982</v>
      </c>
      <c r="BC28" s="113">
        <v>0.19938713458110841</v>
      </c>
      <c r="BD28" s="113">
        <v>0.19550442025581105</v>
      </c>
      <c r="BE28" s="113">
        <v>0.19635029224484912</v>
      </c>
      <c r="BF28" s="113">
        <v>0.15843771568427387</v>
      </c>
      <c r="BG28" s="113">
        <v>0.15993047452262285</v>
      </c>
      <c r="BH28" s="113">
        <v>0.16208602057149021</v>
      </c>
      <c r="BI28" s="113">
        <v>0.1581502349815202</v>
      </c>
      <c r="BJ28" s="113">
        <v>0.15963381732002174</v>
      </c>
      <c r="BK28" s="113">
        <v>0.15920600588415995</v>
      </c>
      <c r="BL28" s="113">
        <v>0.12642935015397636</v>
      </c>
      <c r="BM28" s="113">
        <v>0.12273202204757173</v>
      </c>
      <c r="BN28" s="113">
        <v>0.12387589384078949</v>
      </c>
      <c r="BO28" s="113">
        <v>0.1230063306092086</v>
      </c>
      <c r="BP28" s="113">
        <v>0.12325396875695174</v>
      </c>
      <c r="BQ28" s="113">
        <v>0.12634268585643146</v>
      </c>
      <c r="BR28" s="113">
        <v>0.11514147208064504</v>
      </c>
      <c r="BS28" s="113">
        <v>0.10537565309826137</v>
      </c>
      <c r="BT28" s="113">
        <v>0.11357250909672954</v>
      </c>
      <c r="BU28" s="113">
        <v>0.11824319025861521</v>
      </c>
      <c r="BV28" s="113">
        <v>0.11018564483693724</v>
      </c>
      <c r="BW28" s="113">
        <v>0.10880818504926096</v>
      </c>
      <c r="BX28" s="113">
        <v>8.4865986803106461E-2</v>
      </c>
      <c r="BY28" s="113">
        <v>8.8547482027710345E-2</v>
      </c>
      <c r="BZ28" s="113">
        <v>9.5138748020840658E-2</v>
      </c>
      <c r="CA28" s="113">
        <v>9.55613251770112E-2</v>
      </c>
      <c r="CB28" s="113">
        <v>9.7408065493163512E-2</v>
      </c>
      <c r="CC28" s="113">
        <v>9.7298639087070274E-2</v>
      </c>
      <c r="CD28" s="113">
        <v>6.3041500429166647E-2</v>
      </c>
      <c r="CE28" s="113">
        <v>6.338508588677326E-2</v>
      </c>
      <c r="CF28" s="113">
        <v>6.6083282567536497E-2</v>
      </c>
      <c r="CG28" s="113">
        <v>6.4406564691083801E-2</v>
      </c>
      <c r="CH28" s="113">
        <v>6.2986613833419108E-2</v>
      </c>
      <c r="CI28" s="113">
        <v>6.2866357776024104E-2</v>
      </c>
      <c r="CJ28" s="113">
        <v>3.1264620219999997E-2</v>
      </c>
      <c r="CK28" s="113">
        <v>3.123021774E-2</v>
      </c>
      <c r="CL28" s="113">
        <v>3.343130742E-2</v>
      </c>
      <c r="CM28" s="113">
        <v>3.4915405479999995E-2</v>
      </c>
      <c r="CN28" s="113">
        <v>3.6276770319999999E-2</v>
      </c>
      <c r="CO28" s="113">
        <v>3.7770520700000004E-2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/>
      <c r="DC28" s="113"/>
      <c r="DD28" s="113"/>
      <c r="DE28" s="113"/>
    </row>
    <row r="29" spans="1:109" ht="20.100000000000001" hidden="1" customHeight="1">
      <c r="A29" s="115" t="s">
        <v>251</v>
      </c>
      <c r="B29" s="113">
        <v>3.2471890080000003</v>
      </c>
      <c r="C29" s="113">
        <v>3.1206978642000003</v>
      </c>
      <c r="D29" s="113">
        <v>1.7947329306600002</v>
      </c>
      <c r="E29" s="113">
        <v>1.7551499357159999</v>
      </c>
      <c r="F29" s="113">
        <v>2.0050005909600004</v>
      </c>
      <c r="G29" s="113">
        <v>1.832294973205</v>
      </c>
      <c r="H29" s="113">
        <v>1.8468423690210003</v>
      </c>
      <c r="I29" s="113">
        <v>1.7609457733843037</v>
      </c>
      <c r="J29" s="113">
        <v>1.771899098942</v>
      </c>
      <c r="K29" s="113">
        <v>1.7873391479999998</v>
      </c>
      <c r="L29" s="113">
        <v>1.7920025340998238</v>
      </c>
      <c r="M29" s="113">
        <v>1.7426315668640797</v>
      </c>
      <c r="N29" s="113">
        <v>1.7229699404698637</v>
      </c>
      <c r="O29" s="113">
        <v>1.752</v>
      </c>
      <c r="P29" s="113">
        <v>1.71054290623744</v>
      </c>
      <c r="Q29" s="113">
        <v>0.61590697903843894</v>
      </c>
      <c r="R29" s="113">
        <v>0.58275025241784506</v>
      </c>
      <c r="S29" s="113">
        <v>0.59461108286283393</v>
      </c>
      <c r="T29" s="113">
        <v>0</v>
      </c>
      <c r="U29" s="113">
        <v>0</v>
      </c>
      <c r="V29" s="113">
        <v>0</v>
      </c>
      <c r="W29" s="113">
        <v>0</v>
      </c>
      <c r="X29" s="113">
        <v>0</v>
      </c>
      <c r="Y29" s="113">
        <v>0</v>
      </c>
      <c r="Z29" s="113">
        <v>0</v>
      </c>
      <c r="AA29" s="113">
        <v>0</v>
      </c>
      <c r="AB29" s="113">
        <v>0</v>
      </c>
      <c r="AC29" s="113">
        <v>0</v>
      </c>
      <c r="AD29" s="113">
        <v>0</v>
      </c>
      <c r="AE29" s="113">
        <v>0</v>
      </c>
      <c r="AF29" s="113">
        <v>0</v>
      </c>
      <c r="AG29" s="113">
        <v>0</v>
      </c>
      <c r="AH29" s="113">
        <v>0</v>
      </c>
      <c r="AI29" s="113">
        <v>0</v>
      </c>
      <c r="AJ29" s="113">
        <v>0</v>
      </c>
      <c r="AK29" s="113">
        <v>0</v>
      </c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4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</row>
    <row r="30" spans="1:109" ht="20.100000000000001" customHeight="1">
      <c r="A30" s="120" t="s">
        <v>260</v>
      </c>
      <c r="B30" s="121">
        <v>31.888823350920006</v>
      </c>
      <c r="C30" s="121">
        <v>29.206740850833199</v>
      </c>
      <c r="D30" s="121">
        <v>28.9951637051226</v>
      </c>
      <c r="E30" s="121">
        <v>27.855709584395864</v>
      </c>
      <c r="F30" s="121">
        <v>32.479533617289682</v>
      </c>
      <c r="G30" s="121">
        <v>31.335177999350002</v>
      </c>
      <c r="H30" s="121">
        <v>31.501772429399999</v>
      </c>
      <c r="I30" s="121">
        <v>29.962119536083385</v>
      </c>
      <c r="J30" s="121">
        <v>30.183016241000001</v>
      </c>
      <c r="K30" s="121">
        <v>30.177100243999995</v>
      </c>
      <c r="L30" s="121">
        <v>31.157306628974055</v>
      </c>
      <c r="M30" s="121">
        <v>30.542290817745194</v>
      </c>
      <c r="N30" s="121">
        <v>30.219414461959737</v>
      </c>
      <c r="O30" s="121">
        <v>30.341999999999999</v>
      </c>
      <c r="P30" s="121">
        <v>28.867171420945169</v>
      </c>
      <c r="Q30" s="121">
        <f t="shared" ref="Q30:V30" si="13">SUM(Q31:Q32)</f>
        <v>28.284451037488434</v>
      </c>
      <c r="R30" s="121">
        <f t="shared" si="13"/>
        <v>26.568946638647901</v>
      </c>
      <c r="S30" s="121">
        <f t="shared" si="13"/>
        <v>26.362318577579927</v>
      </c>
      <c r="T30" s="121">
        <f t="shared" si="13"/>
        <v>25.890398947816234</v>
      </c>
      <c r="U30" s="121">
        <v>25.354481558151729</v>
      </c>
      <c r="V30" s="121">
        <f t="shared" si="13"/>
        <v>25.354481558151729</v>
      </c>
      <c r="W30" s="121">
        <f>SUM(W31:W32)</f>
        <v>23.955140434650083</v>
      </c>
      <c r="X30" s="121">
        <f>SUM(X31:X32)</f>
        <v>24.612841563169066</v>
      </c>
      <c r="Y30" s="121">
        <f>SUM(Y31:Y32)</f>
        <v>24.316101996763383</v>
      </c>
      <c r="Z30" s="121">
        <f t="shared" ref="Z30:CK30" si="14">SUM(Z31:Z32)</f>
        <v>24.293190122138789</v>
      </c>
      <c r="AA30" s="121">
        <f t="shared" si="14"/>
        <v>23.278158948910303</v>
      </c>
      <c r="AB30" s="121">
        <f t="shared" si="14"/>
        <v>24.474590566688263</v>
      </c>
      <c r="AC30" s="121">
        <f t="shared" si="14"/>
        <v>23.124589329147121</v>
      </c>
      <c r="AD30" s="121">
        <f t="shared" si="14"/>
        <v>22.43900532001372</v>
      </c>
      <c r="AE30" s="121">
        <f t="shared" si="14"/>
        <v>21.967571216729521</v>
      </c>
      <c r="AF30" s="121">
        <f t="shared" si="14"/>
        <v>21.591073642976923</v>
      </c>
      <c r="AG30" s="121">
        <f t="shared" si="14"/>
        <v>22.297876257553913</v>
      </c>
      <c r="AH30" s="121">
        <f t="shared" si="14"/>
        <v>25.767516667172902</v>
      </c>
      <c r="AI30" s="121">
        <f t="shared" si="14"/>
        <v>28.20146561320324</v>
      </c>
      <c r="AJ30" s="121">
        <f t="shared" si="14"/>
        <v>30.948723647120438</v>
      </c>
      <c r="AK30" s="121">
        <f t="shared" si="14"/>
        <v>31.587399329795037</v>
      </c>
      <c r="AL30" s="121">
        <f t="shared" si="14"/>
        <v>31.113018625122233</v>
      </c>
      <c r="AM30" s="121">
        <f t="shared" si="14"/>
        <v>31.562400382074941</v>
      </c>
      <c r="AN30" s="121">
        <f t="shared" si="14"/>
        <v>30.302330421613217</v>
      </c>
      <c r="AO30" s="121">
        <f t="shared" si="14"/>
        <v>28.243037534860807</v>
      </c>
      <c r="AP30" s="121">
        <f t="shared" si="14"/>
        <v>25.540232543443359</v>
      </c>
      <c r="AQ30" s="121">
        <f t="shared" si="14"/>
        <v>25.192483358429179</v>
      </c>
      <c r="AR30" s="121">
        <f t="shared" si="14"/>
        <v>24.161669493670662</v>
      </c>
      <c r="AS30" s="121">
        <f t="shared" si="14"/>
        <v>24.42649989733416</v>
      </c>
      <c r="AT30" s="121">
        <f t="shared" si="14"/>
        <v>22.775534184356843</v>
      </c>
      <c r="AU30" s="121">
        <f t="shared" si="14"/>
        <v>22.062570238839832</v>
      </c>
      <c r="AV30" s="121">
        <f t="shared" si="14"/>
        <v>21.895351099762362</v>
      </c>
      <c r="AW30" s="122">
        <f t="shared" si="14"/>
        <v>20.06970976316088</v>
      </c>
      <c r="AX30" s="121">
        <f t="shared" si="14"/>
        <v>21.541896407072773</v>
      </c>
      <c r="AY30" s="121">
        <f t="shared" si="14"/>
        <v>20.7285909493432</v>
      </c>
      <c r="AZ30" s="121">
        <f t="shared" si="14"/>
        <v>20.104606729108589</v>
      </c>
      <c r="BA30" s="121">
        <f t="shared" si="14"/>
        <v>19.245068434164978</v>
      </c>
      <c r="BB30" s="121">
        <f t="shared" si="14"/>
        <v>19.842122455178711</v>
      </c>
      <c r="BC30" s="121">
        <f t="shared" si="14"/>
        <v>21.076594219921787</v>
      </c>
      <c r="BD30" s="121">
        <f t="shared" si="14"/>
        <v>20.562046773662228</v>
      </c>
      <c r="BE30" s="121">
        <f t="shared" si="14"/>
        <v>20.493660234911559</v>
      </c>
      <c r="BF30" s="121">
        <f t="shared" si="14"/>
        <v>19.672799888895909</v>
      </c>
      <c r="BG30" s="121">
        <f t="shared" si="14"/>
        <v>19.59961275996783</v>
      </c>
      <c r="BH30" s="121">
        <f t="shared" si="14"/>
        <v>19.405642828446069</v>
      </c>
      <c r="BI30" s="121">
        <f t="shared" si="14"/>
        <v>20.702988222245562</v>
      </c>
      <c r="BJ30" s="121">
        <f t="shared" si="14"/>
        <v>20.433397327958865</v>
      </c>
      <c r="BK30" s="121">
        <f t="shared" si="14"/>
        <v>20.099760197387056</v>
      </c>
      <c r="BL30" s="121">
        <f t="shared" si="14"/>
        <v>19.553260476248635</v>
      </c>
      <c r="BM30" s="121">
        <f t="shared" si="14"/>
        <v>18.988215530212891</v>
      </c>
      <c r="BN30" s="121">
        <f t="shared" si="14"/>
        <v>18.964472794390655</v>
      </c>
      <c r="BO30" s="121">
        <f t="shared" si="14"/>
        <v>14.106105536176415</v>
      </c>
      <c r="BP30" s="121">
        <f t="shared" si="14"/>
        <v>14.035553580382878</v>
      </c>
      <c r="BQ30" s="121">
        <f t="shared" si="14"/>
        <v>14.409709024612351</v>
      </c>
      <c r="BR30" s="121">
        <f t="shared" si="14"/>
        <v>16.620087367272287</v>
      </c>
      <c r="BS30" s="121">
        <f t="shared" si="14"/>
        <v>10.437140436591328</v>
      </c>
      <c r="BT30" s="121">
        <f t="shared" si="14"/>
        <v>11.541573311826316</v>
      </c>
      <c r="BU30" s="121">
        <f t="shared" si="14"/>
        <v>11.570092914591546</v>
      </c>
      <c r="BV30" s="121">
        <f t="shared" si="14"/>
        <v>10.582607625090798</v>
      </c>
      <c r="BW30" s="121">
        <f t="shared" si="14"/>
        <v>10.413642942124699</v>
      </c>
      <c r="BX30" s="121">
        <f t="shared" si="14"/>
        <v>11.022223823255217</v>
      </c>
      <c r="BY30" s="121">
        <f t="shared" si="14"/>
        <v>11.232159324805369</v>
      </c>
      <c r="BZ30" s="121">
        <f t="shared" si="14"/>
        <v>12.145007307017025</v>
      </c>
      <c r="CA30" s="121">
        <f t="shared" si="14"/>
        <v>11.85645816945669</v>
      </c>
      <c r="CB30" s="121">
        <f t="shared" si="14"/>
        <v>12.198976785613857</v>
      </c>
      <c r="CC30" s="121">
        <f t="shared" si="14"/>
        <v>12.301290122563772</v>
      </c>
      <c r="CD30" s="121">
        <f t="shared" si="14"/>
        <v>12.327922781876417</v>
      </c>
      <c r="CE30" s="121">
        <f t="shared" si="14"/>
        <v>12.432002750187282</v>
      </c>
      <c r="CF30" s="121">
        <f t="shared" si="14"/>
        <v>13.1714241288142</v>
      </c>
      <c r="CG30" s="121">
        <f t="shared" si="14"/>
        <v>13.081069581297324</v>
      </c>
      <c r="CH30" s="121">
        <f t="shared" si="14"/>
        <v>12.998890869418432</v>
      </c>
      <c r="CI30" s="121">
        <f t="shared" si="14"/>
        <v>12.822480144151454</v>
      </c>
      <c r="CJ30" s="121">
        <f t="shared" si="14"/>
        <v>12.899751699190897</v>
      </c>
      <c r="CK30" s="121">
        <f t="shared" si="14"/>
        <v>13.008738365759633</v>
      </c>
      <c r="CL30" s="121">
        <f t="shared" ref="CL30:DE30" si="15">SUM(CL31:CL32)</f>
        <v>13.230101032976316</v>
      </c>
      <c r="CM30" s="121">
        <f t="shared" si="15"/>
        <v>8.062573676916676</v>
      </c>
      <c r="CN30" s="121">
        <f t="shared" si="15"/>
        <v>9.1398209551075205</v>
      </c>
      <c r="CO30" s="121">
        <f t="shared" si="15"/>
        <v>9.5401348558054515</v>
      </c>
      <c r="CP30" s="121">
        <f t="shared" si="15"/>
        <v>9.1136672122942013</v>
      </c>
      <c r="CQ30" s="121">
        <f t="shared" si="15"/>
        <v>9.1719991985300098</v>
      </c>
      <c r="CR30" s="121">
        <f t="shared" si="15"/>
        <v>9.7034491165751504</v>
      </c>
      <c r="CS30" s="121">
        <f t="shared" si="15"/>
        <v>9.2888532577855045</v>
      </c>
      <c r="CT30" s="121">
        <f t="shared" si="15"/>
        <v>10.105484593219206</v>
      </c>
      <c r="CU30" s="121">
        <f t="shared" si="15"/>
        <v>10.050284997079171</v>
      </c>
      <c r="CV30" s="121">
        <f t="shared" si="15"/>
        <v>9.8500005808358111</v>
      </c>
      <c r="CW30" s="121">
        <f t="shared" si="15"/>
        <v>9.6564947017713223</v>
      </c>
      <c r="CX30" s="121">
        <f t="shared" si="15"/>
        <v>9.7413004354581787</v>
      </c>
      <c r="CY30" s="121">
        <f t="shared" si="15"/>
        <v>8.9809581102824261</v>
      </c>
      <c r="CZ30" s="121">
        <f t="shared" si="15"/>
        <v>9.1685572650977996</v>
      </c>
      <c r="DA30" s="121">
        <f t="shared" si="15"/>
        <v>9.0064705149871322</v>
      </c>
      <c r="DB30" s="121">
        <f t="shared" si="15"/>
        <v>9.6774503816797797</v>
      </c>
      <c r="DC30" s="121">
        <f t="shared" si="15"/>
        <v>9.6048127777667105</v>
      </c>
      <c r="DD30" s="121">
        <f t="shared" si="15"/>
        <v>10.018699501724159</v>
      </c>
      <c r="DE30" s="121">
        <f t="shared" si="15"/>
        <v>9.7364671973921517</v>
      </c>
    </row>
    <row r="31" spans="1:109" ht="20.100000000000001" customHeight="1">
      <c r="A31" s="115" t="s">
        <v>261</v>
      </c>
      <c r="B31" s="113">
        <v>21.171044733104885</v>
      </c>
      <c r="C31" s="113">
        <v>20.447621190369805</v>
      </c>
      <c r="D31" s="113">
        <v>20.640309265964952</v>
      </c>
      <c r="E31" s="113">
        <v>20.032739484044576</v>
      </c>
      <c r="F31" s="113">
        <v>25.42919029335</v>
      </c>
      <c r="G31" s="113">
        <v>23.928570923319999</v>
      </c>
      <c r="H31" s="113">
        <v>24.070726227600002</v>
      </c>
      <c r="I31" s="113">
        <v>23.720705458083387</v>
      </c>
      <c r="J31" s="113">
        <v>23.886678712400002</v>
      </c>
      <c r="K31" s="113">
        <v>24.134281701999996</v>
      </c>
      <c r="L31" s="113">
        <v>24.999583882174058</v>
      </c>
      <c r="M31" s="113">
        <v>24.676291295360425</v>
      </c>
      <c r="N31" s="113">
        <v>24.418439462759217</v>
      </c>
      <c r="O31" s="113">
        <v>24.538</v>
      </c>
      <c r="P31" s="113">
        <v>23.578199635154377</v>
      </c>
      <c r="Q31" s="113">
        <v>23.427464345846968</v>
      </c>
      <c r="R31" s="113">
        <v>22.003529814399737</v>
      </c>
      <c r="S31" s="113">
        <v>21.893308013274524</v>
      </c>
      <c r="T31" s="113">
        <v>21.497487821450633</v>
      </c>
      <c r="U31" s="113">
        <v>20.948812559664812</v>
      </c>
      <c r="V31" s="113">
        <v>20.948812559664812</v>
      </c>
      <c r="W31" s="113">
        <v>19.977287443058724</v>
      </c>
      <c r="X31" s="113">
        <v>20.485671906263327</v>
      </c>
      <c r="Y31" s="113">
        <v>20.284292533667724</v>
      </c>
      <c r="Z31" s="113">
        <v>20.209097565474121</v>
      </c>
      <c r="AA31" s="113">
        <v>19.363407300833995</v>
      </c>
      <c r="AB31" s="113">
        <v>20.362199295710678</v>
      </c>
      <c r="AC31" s="113">
        <v>19.419187746132383</v>
      </c>
      <c r="AD31" s="113">
        <v>18.95614770651402</v>
      </c>
      <c r="AE31" s="113">
        <v>18.461634497841388</v>
      </c>
      <c r="AF31" s="113">
        <v>18.141389471843233</v>
      </c>
      <c r="AG31" s="113">
        <v>18.719613860607858</v>
      </c>
      <c r="AH31" s="113">
        <v>21.565935190876679</v>
      </c>
      <c r="AI31" s="113">
        <v>23.666407513602838</v>
      </c>
      <c r="AJ31" s="113">
        <v>25.864622904240818</v>
      </c>
      <c r="AK31" s="113">
        <v>26.514192841769457</v>
      </c>
      <c r="AL31" s="113">
        <v>26.066707949099257</v>
      </c>
      <c r="AM31" s="113">
        <v>26.511663210302046</v>
      </c>
      <c r="AN31" s="113">
        <v>25.463294998602912</v>
      </c>
      <c r="AO31" s="113">
        <v>23.897726454259733</v>
      </c>
      <c r="AP31" s="113">
        <v>21.550357837839581</v>
      </c>
      <c r="AQ31" s="113">
        <v>21.387251331435021</v>
      </c>
      <c r="AR31" s="113">
        <v>20.487618211479905</v>
      </c>
      <c r="AS31" s="113">
        <v>20.645870882051518</v>
      </c>
      <c r="AT31" s="113">
        <v>19.224266943839702</v>
      </c>
      <c r="AU31" s="113">
        <v>18.747405683516792</v>
      </c>
      <c r="AV31" s="113">
        <v>18.534123716401435</v>
      </c>
      <c r="AW31" s="114">
        <v>16.855221200450195</v>
      </c>
      <c r="AX31" s="113">
        <v>17.963376276237931</v>
      </c>
      <c r="AY31" s="113">
        <v>17.27809965963365</v>
      </c>
      <c r="AZ31" s="113">
        <v>16.802446512949111</v>
      </c>
      <c r="BA31" s="113">
        <v>16.202165759032582</v>
      </c>
      <c r="BB31" s="113">
        <v>16.650687879444909</v>
      </c>
      <c r="BC31" s="113">
        <v>17.952188373466758</v>
      </c>
      <c r="BD31" s="113">
        <v>17.503260295154998</v>
      </c>
      <c r="BE31" s="113">
        <v>17.431185505172078</v>
      </c>
      <c r="BF31" s="113">
        <v>16.750367285468695</v>
      </c>
      <c r="BG31" s="113">
        <v>16.76587893842953</v>
      </c>
      <c r="BH31" s="113">
        <v>16.608117707595259</v>
      </c>
      <c r="BI31" s="113">
        <v>16.870328337611287</v>
      </c>
      <c r="BJ31" s="113">
        <v>16.848507872305948</v>
      </c>
      <c r="BK31" s="113">
        <v>16.544760244537294</v>
      </c>
      <c r="BL31" s="113">
        <v>16.083697576328536</v>
      </c>
      <c r="BM31" s="113">
        <v>15.485180730088034</v>
      </c>
      <c r="BN31" s="113">
        <v>15.393361213429921</v>
      </c>
      <c r="BO31" s="113">
        <v>10.264818744410189</v>
      </c>
      <c r="BP31" s="113">
        <v>10.166834930983256</v>
      </c>
      <c r="BQ31" s="113">
        <v>10.370660895570943</v>
      </c>
      <c r="BR31" s="113">
        <v>12.046901745997008</v>
      </c>
      <c r="BS31" s="113">
        <v>6.3121301412344426</v>
      </c>
      <c r="BT31" s="113">
        <v>6.7264227522069735</v>
      </c>
      <c r="BU31" s="113">
        <v>6.9129823684605585</v>
      </c>
      <c r="BV31" s="113">
        <v>6.3964941903492312</v>
      </c>
      <c r="BW31" s="113">
        <v>6.3020841604965199</v>
      </c>
      <c r="BX31" s="113">
        <v>6.6386305341852578</v>
      </c>
      <c r="BY31" s="113">
        <v>6.8101395253948986</v>
      </c>
      <c r="BZ31" s="113">
        <v>7.291115246285325</v>
      </c>
      <c r="CA31" s="113">
        <v>7.2176471865048626</v>
      </c>
      <c r="CB31" s="113">
        <v>7.3527409405677506</v>
      </c>
      <c r="CC31" s="113">
        <v>7.3764646964404879</v>
      </c>
      <c r="CD31" s="113">
        <v>7.3090240888376155</v>
      </c>
      <c r="CE31" s="113">
        <v>7.3059593865657755</v>
      </c>
      <c r="CF31" s="113">
        <v>7.5586937867658204</v>
      </c>
      <c r="CG31" s="113">
        <v>7.3809036885627792</v>
      </c>
      <c r="CH31" s="113">
        <v>7.173295287553807</v>
      </c>
      <c r="CI31" s="113">
        <v>7.1646194093796138</v>
      </c>
      <c r="CJ31" s="113">
        <v>7.2013212040729409</v>
      </c>
      <c r="CK31" s="113">
        <v>7.0643496511855952</v>
      </c>
      <c r="CL31" s="113">
        <v>7.596885909711129</v>
      </c>
      <c r="CM31" s="113">
        <v>2.6247699535296003</v>
      </c>
      <c r="CN31" s="113">
        <v>2.7583512518314701</v>
      </c>
      <c r="CO31" s="113">
        <v>2.8988968885659254</v>
      </c>
      <c r="CP31" s="113">
        <v>2.7610463793654998</v>
      </c>
      <c r="CQ31" s="113">
        <v>2.8628568674121899</v>
      </c>
      <c r="CR31" s="113">
        <v>3.0006297217684494</v>
      </c>
      <c r="CS31" s="113">
        <v>3.0524668903046246</v>
      </c>
      <c r="CT31" s="113">
        <v>3.1288460631389201</v>
      </c>
      <c r="CU31" s="113">
        <v>3.0195794242962801</v>
      </c>
      <c r="CV31" s="113">
        <v>2.9371951220702002</v>
      </c>
      <c r="CW31" s="113">
        <v>2.9197995967634007</v>
      </c>
      <c r="CX31" s="113">
        <v>2.9096567503092801</v>
      </c>
      <c r="CY31" s="113">
        <v>2.9076892777349501</v>
      </c>
      <c r="CZ31" s="113">
        <v>2.9789037894872217</v>
      </c>
      <c r="DA31" s="113">
        <v>2.9497640804448517</v>
      </c>
      <c r="DB31" s="113">
        <v>3.2493903121204206</v>
      </c>
      <c r="DC31" s="113">
        <v>3.2564854965022381</v>
      </c>
      <c r="DD31" s="113">
        <v>3.3791680026053017</v>
      </c>
      <c r="DE31" s="113">
        <v>3.5317100386508162</v>
      </c>
    </row>
    <row r="32" spans="1:109" ht="20.100000000000001" customHeight="1">
      <c r="A32" s="115" t="s">
        <v>262</v>
      </c>
      <c r="B32" s="113">
        <v>6.8061035177161608</v>
      </c>
      <c r="C32" s="113">
        <v>6.5653760030808002</v>
      </c>
      <c r="D32" s="113">
        <v>6.655918321021784</v>
      </c>
      <c r="E32" s="113">
        <v>6.3943383219618477</v>
      </c>
      <c r="F32" s="113">
        <v>7.0453163543187154</v>
      </c>
      <c r="G32" s="113">
        <v>7.4066070760300002</v>
      </c>
      <c r="H32" s="113">
        <v>7.431046201800001</v>
      </c>
      <c r="I32" s="113">
        <v>6.241414078</v>
      </c>
      <c r="J32" s="113">
        <v>6.2963375285999996</v>
      </c>
      <c r="K32" s="113">
        <v>6.0428185419999991</v>
      </c>
      <c r="L32" s="113">
        <v>6.1577227468000002</v>
      </c>
      <c r="M32" s="113">
        <v>5.8659995223847705</v>
      </c>
      <c r="N32" s="113">
        <v>5.8009749992005197</v>
      </c>
      <c r="O32" s="113">
        <v>5.8040000000000003</v>
      </c>
      <c r="P32" s="113">
        <v>5.2889717857907907</v>
      </c>
      <c r="Q32" s="113">
        <v>4.8569866916414677</v>
      </c>
      <c r="R32" s="113">
        <v>4.5654168242481648</v>
      </c>
      <c r="S32" s="113">
        <v>4.469010564305405</v>
      </c>
      <c r="T32" s="113">
        <v>4.3929111263656004</v>
      </c>
      <c r="U32" s="113">
        <v>4.4056689984869175</v>
      </c>
      <c r="V32" s="113">
        <v>4.4056689984869175</v>
      </c>
      <c r="W32" s="113">
        <v>3.9778529915913596</v>
      </c>
      <c r="X32" s="113">
        <v>4.127169656905739</v>
      </c>
      <c r="Y32" s="113">
        <v>4.0318094630956596</v>
      </c>
      <c r="Z32" s="113">
        <v>4.0840925566646673</v>
      </c>
      <c r="AA32" s="113">
        <v>3.9147516480763076</v>
      </c>
      <c r="AB32" s="113">
        <v>4.1123912709775867</v>
      </c>
      <c r="AC32" s="113">
        <v>3.7054015830147353</v>
      </c>
      <c r="AD32" s="113">
        <v>3.4828576134997005</v>
      </c>
      <c r="AE32" s="113">
        <v>3.5059367188881323</v>
      </c>
      <c r="AF32" s="113">
        <v>3.4496841711336899</v>
      </c>
      <c r="AG32" s="113">
        <v>3.5782623969460561</v>
      </c>
      <c r="AH32" s="113">
        <v>4.2015814762962238</v>
      </c>
      <c r="AI32" s="113">
        <v>4.5350580996004037</v>
      </c>
      <c r="AJ32" s="113">
        <v>5.0841007428796194</v>
      </c>
      <c r="AK32" s="113">
        <v>5.0732064880255807</v>
      </c>
      <c r="AL32" s="113">
        <v>5.0463106760229754</v>
      </c>
      <c r="AM32" s="113">
        <v>5.0507371717728953</v>
      </c>
      <c r="AN32" s="113">
        <v>4.839035423010305</v>
      </c>
      <c r="AO32" s="113">
        <v>4.3453110806010748</v>
      </c>
      <c r="AP32" s="113">
        <v>3.9898747056037802</v>
      </c>
      <c r="AQ32" s="113">
        <v>3.80523202699416</v>
      </c>
      <c r="AR32" s="113">
        <v>3.6740512821907565</v>
      </c>
      <c r="AS32" s="113">
        <v>3.7806290152826416</v>
      </c>
      <c r="AT32" s="113">
        <v>3.551267240517141</v>
      </c>
      <c r="AU32" s="113">
        <v>3.3151645553230402</v>
      </c>
      <c r="AV32" s="113">
        <v>3.3612273833609252</v>
      </c>
      <c r="AW32" s="114">
        <v>3.2144885627106854</v>
      </c>
      <c r="AX32" s="113">
        <v>3.578520130834844</v>
      </c>
      <c r="AY32" s="113">
        <v>3.4504912897095497</v>
      </c>
      <c r="AZ32" s="113">
        <v>3.302160216159479</v>
      </c>
      <c r="BA32" s="113">
        <v>3.042902675132396</v>
      </c>
      <c r="BB32" s="113">
        <v>3.1914345757338016</v>
      </c>
      <c r="BC32" s="113">
        <v>3.1244058464550299</v>
      </c>
      <c r="BD32" s="113">
        <v>3.0587864785072285</v>
      </c>
      <c r="BE32" s="113">
        <v>3.0624747297394799</v>
      </c>
      <c r="BF32" s="113">
        <v>2.922432603427215</v>
      </c>
      <c r="BG32" s="113">
        <v>2.8337338215382992</v>
      </c>
      <c r="BH32" s="113">
        <v>2.7975251208508114</v>
      </c>
      <c r="BI32" s="113">
        <v>3.8326598846342752</v>
      </c>
      <c r="BJ32" s="113">
        <v>3.5848894556529176</v>
      </c>
      <c r="BK32" s="113">
        <v>3.5549999528497613</v>
      </c>
      <c r="BL32" s="113">
        <v>3.4695628999201</v>
      </c>
      <c r="BM32" s="113">
        <v>3.503034800124857</v>
      </c>
      <c r="BN32" s="113">
        <v>3.5711115809607352</v>
      </c>
      <c r="BO32" s="113">
        <v>3.8412867917662261</v>
      </c>
      <c r="BP32" s="113">
        <v>3.8687186493996215</v>
      </c>
      <c r="BQ32" s="113">
        <v>4.039048129041408</v>
      </c>
      <c r="BR32" s="113">
        <v>4.5731856212752788</v>
      </c>
      <c r="BS32" s="113">
        <v>4.1250102953568843</v>
      </c>
      <c r="BT32" s="113">
        <v>4.815150559619342</v>
      </c>
      <c r="BU32" s="113">
        <v>4.6571105461309878</v>
      </c>
      <c r="BV32" s="113">
        <v>4.1861134347415678</v>
      </c>
      <c r="BW32" s="113">
        <v>4.1115587816281796</v>
      </c>
      <c r="BX32" s="113">
        <v>4.3835932890699594</v>
      </c>
      <c r="BY32" s="113">
        <v>4.42201979941047</v>
      </c>
      <c r="BZ32" s="113">
        <v>4.8538920607316998</v>
      </c>
      <c r="CA32" s="113">
        <v>4.6388109829518278</v>
      </c>
      <c r="CB32" s="113">
        <v>4.846235845046106</v>
      </c>
      <c r="CC32" s="113">
        <v>4.9248254261232844</v>
      </c>
      <c r="CD32" s="113">
        <v>5.0188986930388024</v>
      </c>
      <c r="CE32" s="113">
        <v>5.1260433636215064</v>
      </c>
      <c r="CF32" s="113">
        <v>5.6127303420483798</v>
      </c>
      <c r="CG32" s="113">
        <v>5.7001658927345451</v>
      </c>
      <c r="CH32" s="113">
        <v>5.8255955818646248</v>
      </c>
      <c r="CI32" s="113">
        <v>5.6578607347718401</v>
      </c>
      <c r="CJ32" s="113">
        <v>5.6984304951179574</v>
      </c>
      <c r="CK32" s="113">
        <v>5.9443887145740391</v>
      </c>
      <c r="CL32" s="113">
        <v>5.6332151232651873</v>
      </c>
      <c r="CM32" s="113">
        <v>5.4378037233870753</v>
      </c>
      <c r="CN32" s="113">
        <v>6.3814697032760508</v>
      </c>
      <c r="CO32" s="113">
        <v>6.6412379672395252</v>
      </c>
      <c r="CP32" s="113">
        <v>6.3526208329287011</v>
      </c>
      <c r="CQ32" s="113">
        <v>6.309142331117819</v>
      </c>
      <c r="CR32" s="113">
        <v>6.7028193948067019</v>
      </c>
      <c r="CS32" s="113">
        <v>6.2363863674808808</v>
      </c>
      <c r="CT32" s="113">
        <v>6.9766385300802858</v>
      </c>
      <c r="CU32" s="113">
        <v>7.0307055727828898</v>
      </c>
      <c r="CV32" s="113">
        <v>6.9128054587656109</v>
      </c>
      <c r="CW32" s="113">
        <v>6.7366951050079216</v>
      </c>
      <c r="CX32" s="113">
        <v>6.8316436851488991</v>
      </c>
      <c r="CY32" s="113">
        <v>6.0732688325474751</v>
      </c>
      <c r="CZ32" s="113">
        <v>6.1896534756105774</v>
      </c>
      <c r="DA32" s="113">
        <v>6.0567064345422796</v>
      </c>
      <c r="DB32" s="113">
        <v>6.4280600695593595</v>
      </c>
      <c r="DC32" s="113">
        <v>6.3483272812644724</v>
      </c>
      <c r="DD32" s="113">
        <v>6.6395314991188572</v>
      </c>
      <c r="DE32" s="113">
        <v>6.2047571587413364</v>
      </c>
    </row>
    <row r="33" spans="1:109" ht="20.100000000000001" hidden="1" customHeight="1">
      <c r="A33" s="115" t="s">
        <v>263</v>
      </c>
      <c r="B33" s="113">
        <v>3.9116751000989614</v>
      </c>
      <c r="C33" s="113">
        <v>2.1937436573825999</v>
      </c>
      <c r="D33" s="113">
        <v>1.6989361181358682</v>
      </c>
      <c r="E33" s="113">
        <v>1.42863177838944</v>
      </c>
      <c r="F33" s="113">
        <v>5.026969620965E-3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  <c r="L33" s="113">
        <v>0</v>
      </c>
      <c r="M33" s="113">
        <v>0</v>
      </c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4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</row>
    <row r="34" spans="1:109" ht="12" customHeight="1">
      <c r="A34" s="115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9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</row>
    <row r="35" spans="1:109" ht="20.100000000000001" customHeight="1">
      <c r="A35" s="105" t="s">
        <v>264</v>
      </c>
      <c r="B35" s="106">
        <v>294.39335477999998</v>
      </c>
      <c r="C35" s="106">
        <v>297.03869599000006</v>
      </c>
      <c r="D35" s="106">
        <v>300.91590001999992</v>
      </c>
      <c r="E35" s="106">
        <v>287.90043728000001</v>
      </c>
      <c r="F35" s="106">
        <v>268.21434717</v>
      </c>
      <c r="G35" s="106">
        <v>296.03463899999997</v>
      </c>
      <c r="H35" s="106">
        <v>287.17956200000003</v>
      </c>
      <c r="I35" s="106">
        <v>282.33012199999996</v>
      </c>
      <c r="J35" s="106">
        <v>294.80540399999995</v>
      </c>
      <c r="K35" s="106">
        <v>293.07674099999997</v>
      </c>
      <c r="L35" s="106">
        <v>292.95864499999993</v>
      </c>
      <c r="M35" s="106">
        <v>297.78999300000004</v>
      </c>
      <c r="N35" s="106">
        <f>SUM(N36:N40)</f>
        <v>299.89029899999997</v>
      </c>
      <c r="O35" s="106">
        <v>310.94009299999999</v>
      </c>
      <c r="P35" s="106">
        <f t="shared" ref="P35:CA35" si="16">SUM(P36:P40)</f>
        <v>307.0073257572401</v>
      </c>
      <c r="Q35" s="106">
        <f t="shared" si="16"/>
        <v>299.76718531427002</v>
      </c>
      <c r="R35" s="106">
        <f t="shared" si="16"/>
        <v>313.08659779797</v>
      </c>
      <c r="S35" s="106">
        <f t="shared" si="16"/>
        <v>312.74177368194</v>
      </c>
      <c r="T35" s="106">
        <f t="shared" si="16"/>
        <v>310.59679144389997</v>
      </c>
      <c r="U35" s="106">
        <f t="shared" si="16"/>
        <v>315.88940305335001</v>
      </c>
      <c r="V35" s="106">
        <f t="shared" si="16"/>
        <v>318.42022010503001</v>
      </c>
      <c r="W35" s="106">
        <f t="shared" si="16"/>
        <v>353.36366138343999</v>
      </c>
      <c r="X35" s="106">
        <f t="shared" si="16"/>
        <v>355.3456291494</v>
      </c>
      <c r="Y35" s="106">
        <f t="shared" si="16"/>
        <v>360.63266900119004</v>
      </c>
      <c r="Z35" s="106">
        <f t="shared" si="16"/>
        <v>354.25058171621146</v>
      </c>
      <c r="AA35" s="106">
        <f t="shared" si="16"/>
        <v>356.22145847786066</v>
      </c>
      <c r="AB35" s="106">
        <f t="shared" si="16"/>
        <v>362.9988776915585</v>
      </c>
      <c r="AC35" s="106">
        <f t="shared" si="16"/>
        <v>362.25304065583731</v>
      </c>
      <c r="AD35" s="106">
        <f t="shared" si="16"/>
        <v>367.34467995729671</v>
      </c>
      <c r="AE35" s="106">
        <f t="shared" si="16"/>
        <v>423.66473996690064</v>
      </c>
      <c r="AF35" s="106">
        <f t="shared" si="16"/>
        <v>398.58189358379383</v>
      </c>
      <c r="AG35" s="106">
        <f t="shared" si="16"/>
        <v>402.35697927089512</v>
      </c>
      <c r="AH35" s="106">
        <f t="shared" si="16"/>
        <v>406.31471419687017</v>
      </c>
      <c r="AI35" s="106">
        <f t="shared" si="16"/>
        <v>410.14917154709912</v>
      </c>
      <c r="AJ35" s="106">
        <f t="shared" si="16"/>
        <v>412.0057758157995</v>
      </c>
      <c r="AK35" s="106">
        <f t="shared" si="16"/>
        <v>494.31091437289598</v>
      </c>
      <c r="AL35" s="106">
        <f t="shared" si="16"/>
        <v>462.36631409555849</v>
      </c>
      <c r="AM35" s="106">
        <f t="shared" si="16"/>
        <v>465.51637996952422</v>
      </c>
      <c r="AN35" s="106">
        <f t="shared" si="16"/>
        <v>482.11202912365241</v>
      </c>
      <c r="AO35" s="106">
        <f t="shared" si="16"/>
        <v>474.24320296899265</v>
      </c>
      <c r="AP35" s="106">
        <f t="shared" si="16"/>
        <v>475.56526254483595</v>
      </c>
      <c r="AQ35" s="106">
        <f t="shared" si="16"/>
        <v>499.64612825809644</v>
      </c>
      <c r="AR35" s="106">
        <f t="shared" si="16"/>
        <v>490.80143350257538</v>
      </c>
      <c r="AS35" s="106">
        <f t="shared" si="16"/>
        <v>494.09233530825156</v>
      </c>
      <c r="AT35" s="106">
        <f t="shared" si="16"/>
        <v>530.20290704069566</v>
      </c>
      <c r="AU35" s="106">
        <f t="shared" si="16"/>
        <v>547.45876204555793</v>
      </c>
      <c r="AV35" s="106">
        <f t="shared" si="16"/>
        <v>549.10829764225116</v>
      </c>
      <c r="AW35" s="107">
        <f t="shared" si="16"/>
        <v>637.8150480406058</v>
      </c>
      <c r="AX35" s="106">
        <f t="shared" si="16"/>
        <v>600.72574388419707</v>
      </c>
      <c r="AY35" s="106">
        <f t="shared" si="16"/>
        <v>603.73906481466622</v>
      </c>
      <c r="AZ35" s="106">
        <f t="shared" si="16"/>
        <v>665.27628992808923</v>
      </c>
      <c r="BA35" s="106">
        <f t="shared" si="16"/>
        <v>661.21014688225273</v>
      </c>
      <c r="BB35" s="106">
        <f t="shared" si="16"/>
        <v>673.43468193037188</v>
      </c>
      <c r="BC35" s="106">
        <f t="shared" si="16"/>
        <v>679.63463951610572</v>
      </c>
      <c r="BD35" s="106">
        <f t="shared" si="16"/>
        <v>677.22685117377284</v>
      </c>
      <c r="BE35" s="106">
        <f t="shared" si="16"/>
        <v>668.96430033221213</v>
      </c>
      <c r="BF35" s="106">
        <f t="shared" si="16"/>
        <v>684.89846234584229</v>
      </c>
      <c r="BG35" s="106">
        <f t="shared" si="16"/>
        <v>691.07399804211116</v>
      </c>
      <c r="BH35" s="106">
        <f t="shared" si="16"/>
        <v>694.81721181297098</v>
      </c>
      <c r="BI35" s="106">
        <f t="shared" si="16"/>
        <v>703.20295166823382</v>
      </c>
      <c r="BJ35" s="106">
        <f t="shared" si="16"/>
        <v>698.96254253430686</v>
      </c>
      <c r="BK35" s="106">
        <f t="shared" si="16"/>
        <v>704.50040128337832</v>
      </c>
      <c r="BL35" s="106">
        <f t="shared" si="16"/>
        <v>706.36507001650807</v>
      </c>
      <c r="BM35" s="106">
        <f t="shared" si="16"/>
        <v>718.84209070377028</v>
      </c>
      <c r="BN35" s="106">
        <f t="shared" si="16"/>
        <v>717.20420876242497</v>
      </c>
      <c r="BO35" s="106">
        <f t="shared" si="16"/>
        <v>713.64558167015366</v>
      </c>
      <c r="BP35" s="106">
        <f t="shared" si="16"/>
        <v>701.17256176247656</v>
      </c>
      <c r="BQ35" s="106">
        <f t="shared" si="16"/>
        <v>711.31887790256746</v>
      </c>
      <c r="BR35" s="106">
        <f t="shared" si="16"/>
        <v>723.19082268448824</v>
      </c>
      <c r="BS35" s="106">
        <f t="shared" si="16"/>
        <v>739.45563516453001</v>
      </c>
      <c r="BT35" s="106">
        <f t="shared" si="16"/>
        <v>749.06111328969405</v>
      </c>
      <c r="BU35" s="106">
        <f t="shared" si="16"/>
        <v>751.83716992733787</v>
      </c>
      <c r="BV35" s="106">
        <f t="shared" si="16"/>
        <v>791.34013602484765</v>
      </c>
      <c r="BW35" s="106">
        <f t="shared" si="16"/>
        <v>854.29184916435804</v>
      </c>
      <c r="BX35" s="106">
        <f t="shared" si="16"/>
        <v>807.57026212624874</v>
      </c>
      <c r="BY35" s="106">
        <f t="shared" si="16"/>
        <v>842.89833363521234</v>
      </c>
      <c r="BZ35" s="106">
        <f t="shared" si="16"/>
        <v>848.7949463549578</v>
      </c>
      <c r="CA35" s="106">
        <f t="shared" si="16"/>
        <v>857.65797081220683</v>
      </c>
      <c r="CB35" s="106">
        <f t="shared" ref="CB35:DE35" si="17">SUM(CB36:CB40)</f>
        <v>841.19520796639699</v>
      </c>
      <c r="CC35" s="106">
        <f t="shared" si="17"/>
        <v>858.52700961370761</v>
      </c>
      <c r="CD35" s="106">
        <f t="shared" si="17"/>
        <v>866.50690134682532</v>
      </c>
      <c r="CE35" s="106">
        <f t="shared" si="17"/>
        <v>863.58120069464746</v>
      </c>
      <c r="CF35" s="106">
        <f t="shared" si="17"/>
        <v>886.36990298145383</v>
      </c>
      <c r="CG35" s="106">
        <f t="shared" si="17"/>
        <v>906.62700205457816</v>
      </c>
      <c r="CH35" s="106">
        <f t="shared" si="17"/>
        <v>893.19437729781396</v>
      </c>
      <c r="CI35" s="106">
        <f t="shared" si="17"/>
        <v>895.38049803220201</v>
      </c>
      <c r="CJ35" s="106">
        <f t="shared" si="17"/>
        <v>920.1040255862207</v>
      </c>
      <c r="CK35" s="106">
        <f t="shared" si="17"/>
        <v>926.65690612924084</v>
      </c>
      <c r="CL35" s="106">
        <f t="shared" si="17"/>
        <v>922.82479700722342</v>
      </c>
      <c r="CM35" s="106">
        <f t="shared" si="17"/>
        <v>919.65726913436458</v>
      </c>
      <c r="CN35" s="106">
        <f t="shared" si="17"/>
        <v>914.71380085487363</v>
      </c>
      <c r="CO35" s="106">
        <f t="shared" si="17"/>
        <v>915.09260989635015</v>
      </c>
      <c r="CP35" s="106">
        <f t="shared" si="17"/>
        <v>930.39416367567878</v>
      </c>
      <c r="CQ35" s="106">
        <f t="shared" si="17"/>
        <v>938.27230757058373</v>
      </c>
      <c r="CR35" s="106">
        <f t="shared" si="17"/>
        <v>950.22599908215727</v>
      </c>
      <c r="CS35" s="106">
        <f t="shared" si="17"/>
        <v>958.09825332437629</v>
      </c>
      <c r="CT35" s="106">
        <f t="shared" si="17"/>
        <v>957.95576657837273</v>
      </c>
      <c r="CU35" s="106">
        <f t="shared" si="17"/>
        <v>969.81041759268783</v>
      </c>
      <c r="CV35" s="106">
        <f t="shared" si="17"/>
        <v>978.65982642686947</v>
      </c>
      <c r="CW35" s="106">
        <f t="shared" si="17"/>
        <v>986.39358702541347</v>
      </c>
      <c r="CX35" s="106">
        <f t="shared" si="17"/>
        <v>991.96440597201399</v>
      </c>
      <c r="CY35" s="106">
        <f t="shared" si="17"/>
        <v>1000.4649663164158</v>
      </c>
      <c r="CZ35" s="106">
        <f t="shared" si="17"/>
        <v>970.90059049836293</v>
      </c>
      <c r="DA35" s="106">
        <f t="shared" si="17"/>
        <v>992.01313226128968</v>
      </c>
      <c r="DB35" s="106">
        <f t="shared" si="17"/>
        <v>992.13895320365521</v>
      </c>
      <c r="DC35" s="106">
        <f t="shared" si="17"/>
        <v>1002.1172934819201</v>
      </c>
      <c r="DD35" s="106">
        <f t="shared" si="17"/>
        <v>1036.9792181199689</v>
      </c>
      <c r="DE35" s="106">
        <f t="shared" si="17"/>
        <v>1117.4402357156689</v>
      </c>
    </row>
    <row r="36" spans="1:109" ht="20.100000000000001" customHeight="1">
      <c r="A36" s="112" t="s">
        <v>265</v>
      </c>
      <c r="B36" s="113">
        <v>133.989034</v>
      </c>
      <c r="C36" s="113">
        <v>141.19787100000002</v>
      </c>
      <c r="D36" s="113">
        <v>143.194063</v>
      </c>
      <c r="E36" s="113">
        <v>137.320581</v>
      </c>
      <c r="F36" s="113">
        <v>144.41733400000001</v>
      </c>
      <c r="G36" s="113">
        <v>162.17171599999998</v>
      </c>
      <c r="H36" s="113">
        <v>149.55561300000002</v>
      </c>
      <c r="I36" s="113">
        <v>153.99637799999999</v>
      </c>
      <c r="J36" s="113">
        <v>163.17279399999998</v>
      </c>
      <c r="K36" s="113">
        <v>152.617144</v>
      </c>
      <c r="L36" s="113">
        <v>156.97444300000001</v>
      </c>
      <c r="M36" s="113">
        <v>164.53067999999999</v>
      </c>
      <c r="N36" s="113">
        <v>143.71461199999999</v>
      </c>
      <c r="O36" s="113">
        <f>149.682349</f>
        <v>149.68234899999999</v>
      </c>
      <c r="P36" s="113">
        <v>154.05094437022998</v>
      </c>
      <c r="Q36" s="113">
        <v>138.366507254</v>
      </c>
      <c r="R36" s="113">
        <v>143.23694755544</v>
      </c>
      <c r="S36" s="113">
        <v>146.08720385833001</v>
      </c>
      <c r="T36" s="113">
        <v>138.51979120732</v>
      </c>
      <c r="U36" s="113">
        <v>142.27522371570998</v>
      </c>
      <c r="V36" s="113">
        <v>143.81028264585001</v>
      </c>
      <c r="W36" s="113">
        <v>150.63479513514</v>
      </c>
      <c r="X36" s="113">
        <v>152.21939939286</v>
      </c>
      <c r="Y36" s="113">
        <v>158.37009964609999</v>
      </c>
      <c r="Z36" s="113">
        <v>139.52671535152129</v>
      </c>
      <c r="AA36" s="113">
        <v>140.73494156309533</v>
      </c>
      <c r="AB36" s="113">
        <v>142.04037565628283</v>
      </c>
      <c r="AC36" s="113">
        <v>135.66654717685196</v>
      </c>
      <c r="AD36" s="113">
        <v>138.80095828298374</v>
      </c>
      <c r="AE36" s="113">
        <v>150.94656020114999</v>
      </c>
      <c r="AF36" s="113">
        <v>125.44308539150001</v>
      </c>
      <c r="AG36" s="113">
        <v>126.635608445</v>
      </c>
      <c r="AH36" s="113">
        <v>127.86691448985</v>
      </c>
      <c r="AI36" s="113">
        <v>116.89170711074999</v>
      </c>
      <c r="AJ36" s="113">
        <v>117.97187744889999</v>
      </c>
      <c r="AK36" s="113">
        <v>131.14856551510272</v>
      </c>
      <c r="AL36" s="113">
        <v>98.927050351771484</v>
      </c>
      <c r="AM36" s="113">
        <v>99.801815892670092</v>
      </c>
      <c r="AN36" s="113">
        <v>106.362512187235</v>
      </c>
      <c r="AO36" s="113">
        <v>95.271144038999324</v>
      </c>
      <c r="AP36" s="113">
        <v>99.951198708206988</v>
      </c>
      <c r="AQ36" s="113">
        <v>109.97607989473261</v>
      </c>
      <c r="AR36" s="113">
        <v>91.98691462750827</v>
      </c>
      <c r="AS36" s="113">
        <v>92.86674031073467</v>
      </c>
      <c r="AT36" s="113">
        <v>103.79244179998945</v>
      </c>
      <c r="AU36" s="113">
        <v>96.592443755922488</v>
      </c>
      <c r="AV36" s="113">
        <v>100.4865717988355</v>
      </c>
      <c r="AW36" s="114">
        <v>132.19070095239351</v>
      </c>
      <c r="AX36" s="113">
        <v>103.06870087230298</v>
      </c>
      <c r="AY36" s="113">
        <v>103.8626688564183</v>
      </c>
      <c r="AZ36" s="113">
        <v>120.42887714922108</v>
      </c>
      <c r="BA36" s="113">
        <v>107.55186002386192</v>
      </c>
      <c r="BB36" s="113">
        <v>108.52242632161985</v>
      </c>
      <c r="BC36" s="113">
        <v>109.50707875805765</v>
      </c>
      <c r="BD36" s="113">
        <v>105.59504662408318</v>
      </c>
      <c r="BE36" s="113">
        <v>108.39817365793645</v>
      </c>
      <c r="BF36" s="113">
        <v>109.37226853878074</v>
      </c>
      <c r="BG36" s="113">
        <v>110.30742774312083</v>
      </c>
      <c r="BH36" s="113">
        <v>111.2490208739068</v>
      </c>
      <c r="BI36" s="113">
        <v>112.34094282471213</v>
      </c>
      <c r="BJ36" s="113">
        <v>108.57328332942735</v>
      </c>
      <c r="BK36" s="113">
        <v>111.369323447249</v>
      </c>
      <c r="BL36" s="113">
        <v>129.84668383121181</v>
      </c>
      <c r="BM36" s="113">
        <v>136.42969991804043</v>
      </c>
      <c r="BN36" s="113">
        <v>142.8641744112148</v>
      </c>
      <c r="BO36" s="113">
        <v>144.2518363373861</v>
      </c>
      <c r="BP36" s="113">
        <v>127.84270946063951</v>
      </c>
      <c r="BQ36" s="113">
        <v>133.12542307814797</v>
      </c>
      <c r="BR36" s="113">
        <v>139.43585353733278</v>
      </c>
      <c r="BS36" s="113">
        <v>128.2855044196499</v>
      </c>
      <c r="BT36" s="113">
        <v>134.44792982127996</v>
      </c>
      <c r="BU36" s="113">
        <v>148.8767710764493</v>
      </c>
      <c r="BV36" s="113">
        <v>184.21888835696015</v>
      </c>
      <c r="BW36" s="113">
        <v>200.20614035507054</v>
      </c>
      <c r="BX36" s="113">
        <v>202.30281376166204</v>
      </c>
      <c r="BY36" s="113">
        <v>217.44029502867309</v>
      </c>
      <c r="BZ36" s="113">
        <v>219.7188855063952</v>
      </c>
      <c r="CA36" s="113">
        <v>221.99419131016978</v>
      </c>
      <c r="CB36" s="113">
        <v>207.47341345918107</v>
      </c>
      <c r="CC36" s="113">
        <v>239.37578989655978</v>
      </c>
      <c r="CD36" s="113">
        <v>241.57412797948939</v>
      </c>
      <c r="CE36" s="113">
        <v>232.23676606317105</v>
      </c>
      <c r="CF36" s="113">
        <v>249.43368476946409</v>
      </c>
      <c r="CG36" s="113">
        <v>262.53792936932012</v>
      </c>
      <c r="CH36" s="113">
        <v>264.84218915181208</v>
      </c>
      <c r="CI36" s="113">
        <v>266.70724617411958</v>
      </c>
      <c r="CJ36" s="113">
        <v>302.38613151919009</v>
      </c>
      <c r="CK36" s="113">
        <v>300.29152553572771</v>
      </c>
      <c r="CL36" s="113">
        <v>308.82203944135881</v>
      </c>
      <c r="CM36" s="113">
        <v>322.03582485859863</v>
      </c>
      <c r="CN36" s="113">
        <v>312.79083497581274</v>
      </c>
      <c r="CO36" s="113">
        <v>315.23578521658715</v>
      </c>
      <c r="CP36" s="113">
        <v>317.50342690197169</v>
      </c>
      <c r="CQ36" s="113">
        <v>320.15719618628287</v>
      </c>
      <c r="CR36" s="113">
        <v>322.505061333068</v>
      </c>
      <c r="CS36" s="113">
        <v>325.00368470385069</v>
      </c>
      <c r="CT36" s="113">
        <v>316.62821659219173</v>
      </c>
      <c r="CU36" s="113">
        <v>319.00438298291903</v>
      </c>
      <c r="CV36" s="113">
        <v>331.2661984329149</v>
      </c>
      <c r="CW36" s="113">
        <v>321.9315469222945</v>
      </c>
      <c r="CX36" s="113">
        <v>324.61208503351878</v>
      </c>
      <c r="CY36" s="113">
        <v>327.20147929672601</v>
      </c>
      <c r="CZ36" s="113">
        <v>284.81116958913867</v>
      </c>
      <c r="DA36" s="113">
        <v>324.34655464126064</v>
      </c>
      <c r="DB36" s="113">
        <v>358.48348188061641</v>
      </c>
      <c r="DC36" s="113">
        <v>361.79512239435297</v>
      </c>
      <c r="DD36" s="113">
        <v>377.82150001984218</v>
      </c>
      <c r="DE36" s="113">
        <v>406.23719547068498</v>
      </c>
    </row>
    <row r="37" spans="1:109" ht="20.100000000000001" customHeight="1">
      <c r="A37" s="112" t="s">
        <v>266</v>
      </c>
      <c r="B37" s="113">
        <v>121.226167</v>
      </c>
      <c r="C37" s="113">
        <v>121.408933</v>
      </c>
      <c r="D37" s="113">
        <v>122.668103</v>
      </c>
      <c r="E37" s="113">
        <v>117.16085000000001</v>
      </c>
      <c r="F37" s="113">
        <v>89.866081000000008</v>
      </c>
      <c r="G37" s="113">
        <v>93.900802999999996</v>
      </c>
      <c r="H37" s="113">
        <v>97.003525999999994</v>
      </c>
      <c r="I37" s="113">
        <v>89.470395000000011</v>
      </c>
      <c r="J37" s="113">
        <v>84.886982000000003</v>
      </c>
      <c r="K37" s="113">
        <v>87.838812999999988</v>
      </c>
      <c r="L37" s="113">
        <v>79.003025999999991</v>
      </c>
      <c r="M37" s="113">
        <v>72.68183599999999</v>
      </c>
      <c r="N37" s="113">
        <v>82.939059</v>
      </c>
      <c r="O37" s="113">
        <v>83.675141999999994</v>
      </c>
      <c r="P37" s="113">
        <v>69.302704409270007</v>
      </c>
      <c r="Q37" s="113">
        <v>76.130021086859998</v>
      </c>
      <c r="R37" s="113">
        <v>80.035439621209989</v>
      </c>
      <c r="S37" s="113">
        <v>74.530148235649989</v>
      </c>
      <c r="T37" s="113">
        <v>75.259261446880004</v>
      </c>
      <c r="U37" s="113">
        <v>76.010563221910004</v>
      </c>
      <c r="V37" s="113">
        <v>76.549297226219991</v>
      </c>
      <c r="W37" s="113">
        <v>77.265146116710014</v>
      </c>
      <c r="X37" s="113">
        <v>77.92200794967998</v>
      </c>
      <c r="Y37" s="113">
        <v>78.918398850570014</v>
      </c>
      <c r="Z37" s="113">
        <v>91.407476974576511</v>
      </c>
      <c r="AA37" s="113">
        <v>92.145637515441933</v>
      </c>
      <c r="AB37" s="113">
        <v>96.333659996587841</v>
      </c>
      <c r="AC37" s="113">
        <v>100.64190020101003</v>
      </c>
      <c r="AD37" s="113">
        <v>102.91258801637706</v>
      </c>
      <c r="AE37" s="113">
        <v>121.69174202474287</v>
      </c>
      <c r="AF37" s="113">
        <v>122.99522450549304</v>
      </c>
      <c r="AG37" s="113">
        <v>125.74929037556237</v>
      </c>
      <c r="AH37" s="113">
        <v>127.13610470262883</v>
      </c>
      <c r="AI37" s="113">
        <v>139.58790326413222</v>
      </c>
      <c r="AJ37" s="113">
        <v>141.0132773470007</v>
      </c>
      <c r="AK37" s="113">
        <v>187.34551003016605</v>
      </c>
      <c r="AL37" s="113">
        <v>189.30924943806883</v>
      </c>
      <c r="AM37" s="113">
        <v>190.92895653555419</v>
      </c>
      <c r="AN37" s="113">
        <v>198.92379093342043</v>
      </c>
      <c r="AO37" s="113">
        <v>200.59476694957502</v>
      </c>
      <c r="AP37" s="113">
        <v>206.04093182646298</v>
      </c>
      <c r="AQ37" s="113">
        <v>215.08873438291943</v>
      </c>
      <c r="AR37" s="113">
        <v>224.70684304993273</v>
      </c>
      <c r="AS37" s="113">
        <v>226.26653619936383</v>
      </c>
      <c r="AT37" s="113">
        <v>227.83696207374334</v>
      </c>
      <c r="AU37" s="113">
        <v>229.41784313653281</v>
      </c>
      <c r="AV37" s="113">
        <v>230.93364178479214</v>
      </c>
      <c r="AW37" s="114">
        <v>242.85629074054174</v>
      </c>
      <c r="AX37" s="113">
        <v>244.45978880016037</v>
      </c>
      <c r="AY37" s="113">
        <v>245.9119859222906</v>
      </c>
      <c r="AZ37" s="113">
        <v>247.7801629198363</v>
      </c>
      <c r="BA37" s="113">
        <v>249.42747883245997</v>
      </c>
      <c r="BB37" s="113">
        <v>251.30040835445129</v>
      </c>
      <c r="BC37" s="113">
        <v>253.28919016911783</v>
      </c>
      <c r="BD37" s="113">
        <v>259.7804943932062</v>
      </c>
      <c r="BE37" s="113">
        <v>262.08674998977204</v>
      </c>
      <c r="BF37" s="113">
        <v>264.29779816352385</v>
      </c>
      <c r="BG37" s="113">
        <v>266.43035068816494</v>
      </c>
      <c r="BH37" s="113">
        <v>268.58010492916384</v>
      </c>
      <c r="BI37" s="113">
        <v>271.0740780614741</v>
      </c>
      <c r="BJ37" s="113">
        <v>273.41091501576136</v>
      </c>
      <c r="BK37" s="113">
        <v>275.71759784183706</v>
      </c>
      <c r="BL37" s="113">
        <v>251.00270168973591</v>
      </c>
      <c r="BM37" s="113">
        <v>253.11074291983724</v>
      </c>
      <c r="BN37" s="113">
        <v>255.61054432289279</v>
      </c>
      <c r="BO37" s="113">
        <v>243.08152039074665</v>
      </c>
      <c r="BP37" s="113">
        <v>245.43343083706142</v>
      </c>
      <c r="BQ37" s="113">
        <v>248.06861132692697</v>
      </c>
      <c r="BR37" s="113">
        <v>250.40396772833819</v>
      </c>
      <c r="BS37" s="113">
        <v>252.61159452596786</v>
      </c>
      <c r="BT37" s="113">
        <v>254.78443056439062</v>
      </c>
      <c r="BU37" s="113">
        <v>226.96010273021039</v>
      </c>
      <c r="BV37" s="113">
        <v>228.98142071246448</v>
      </c>
      <c r="BW37" s="113">
        <v>230.69515956634874</v>
      </c>
      <c r="BX37" s="113">
        <v>177.35614859007481</v>
      </c>
      <c r="BY37" s="113">
        <v>178.61796590868155</v>
      </c>
      <c r="BZ37" s="113">
        <v>179.94735893868142</v>
      </c>
      <c r="CA37" s="113">
        <v>181.10097738789591</v>
      </c>
      <c r="CB37" s="113">
        <v>182.33157147203877</v>
      </c>
      <c r="CC37" s="113">
        <v>183.59208800904003</v>
      </c>
      <c r="CD37" s="113">
        <v>184.63448552856826</v>
      </c>
      <c r="CE37" s="113">
        <v>185.76238309072562</v>
      </c>
      <c r="CF37" s="113">
        <v>186.72696748545314</v>
      </c>
      <c r="CG37" s="113">
        <v>187.75347279469776</v>
      </c>
      <c r="CH37" s="113">
        <v>189.04905142494243</v>
      </c>
      <c r="CI37" s="113">
        <v>189.97988438137276</v>
      </c>
      <c r="CJ37" s="113">
        <v>171.9128261524574</v>
      </c>
      <c r="CK37" s="113">
        <v>172.96692678923489</v>
      </c>
      <c r="CL37" s="113">
        <v>174.00139429151946</v>
      </c>
      <c r="CM37" s="113">
        <v>151.92807965784601</v>
      </c>
      <c r="CN37" s="113">
        <v>153.02732620276714</v>
      </c>
      <c r="CO37" s="113">
        <v>154.11348131537741</v>
      </c>
      <c r="CP37" s="113">
        <v>163.86017477700176</v>
      </c>
      <c r="CQ37" s="113">
        <v>165.18739871314307</v>
      </c>
      <c r="CR37" s="113">
        <v>173.69411911565928</v>
      </c>
      <c r="CS37" s="113">
        <v>175.06497860380293</v>
      </c>
      <c r="CT37" s="113">
        <v>189.29158253921887</v>
      </c>
      <c r="CU37" s="113">
        <v>200.687219773549</v>
      </c>
      <c r="CV37" s="113">
        <v>168.63724936780275</v>
      </c>
      <c r="CW37" s="113">
        <v>179.77645027227848</v>
      </c>
      <c r="CX37" s="113">
        <v>181.33121285792711</v>
      </c>
      <c r="CY37" s="113">
        <v>182.82404504710524</v>
      </c>
      <c r="CZ37" s="113">
        <v>184.55743144848728</v>
      </c>
      <c r="DA37" s="113">
        <v>186.15463868315715</v>
      </c>
      <c r="DB37" s="113">
        <v>143.55070097593611</v>
      </c>
      <c r="DC37" s="113">
        <v>144.91417915120556</v>
      </c>
      <c r="DD37" s="113">
        <v>150.15232712992923</v>
      </c>
      <c r="DE37" s="113">
        <v>166.8780078747663</v>
      </c>
    </row>
    <row r="38" spans="1:109" ht="20.100000000000001" customHeight="1">
      <c r="A38" s="123" t="s">
        <v>267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>
        <v>74.99630501689451</v>
      </c>
      <c r="AA38" s="113">
        <v>75.060653588135239</v>
      </c>
      <c r="AB38" s="113">
        <v>75.900293243611884</v>
      </c>
      <c r="AC38" s="113">
        <v>76.766817619981964</v>
      </c>
      <c r="AD38" s="113">
        <v>76.023772438279082</v>
      </c>
      <c r="AE38" s="113">
        <v>95.147449446554702</v>
      </c>
      <c r="AF38" s="113">
        <v>96.527625654125899</v>
      </c>
      <c r="AG38" s="113">
        <v>95.867865721926705</v>
      </c>
      <c r="AH38" s="113">
        <v>96.785221661677895</v>
      </c>
      <c r="AI38" s="113">
        <v>97.704066254386063</v>
      </c>
      <c r="AJ38" s="113">
        <v>96.53000316546715</v>
      </c>
      <c r="AK38" s="113">
        <v>108.51957215550519</v>
      </c>
      <c r="AL38" s="113">
        <v>109.54592773812942</v>
      </c>
      <c r="AM38" s="113">
        <v>109.65595221305456</v>
      </c>
      <c r="AN38" s="113">
        <v>111.01203439171238</v>
      </c>
      <c r="AO38" s="113">
        <v>111.9377548406265</v>
      </c>
      <c r="AP38" s="113">
        <v>102.47907036230035</v>
      </c>
      <c r="AQ38" s="113">
        <v>105.39002351119601</v>
      </c>
      <c r="AR38" s="113">
        <v>107.61551780588229</v>
      </c>
      <c r="AS38" s="113">
        <v>107.7901546082924</v>
      </c>
      <c r="AT38" s="113">
        <v>130.7481784010335</v>
      </c>
      <c r="AU38" s="113">
        <v>145.75105354856581</v>
      </c>
      <c r="AV38" s="113">
        <v>139.31408504000194</v>
      </c>
      <c r="AW38" s="114">
        <v>162.04163764171795</v>
      </c>
      <c r="AX38" s="113">
        <v>165.18803436493835</v>
      </c>
      <c r="AY38" s="113">
        <v>165.15983732327612</v>
      </c>
      <c r="AZ38" s="113">
        <v>191.63456818962766</v>
      </c>
      <c r="BA38" s="113">
        <v>196.44752555598518</v>
      </c>
      <c r="BB38" s="113">
        <v>204.75683119942244</v>
      </c>
      <c r="BC38" s="113">
        <v>206.84197462509522</v>
      </c>
      <c r="BD38" s="113">
        <v>213.79503387148469</v>
      </c>
      <c r="BE38" s="113">
        <v>197.33107048089332</v>
      </c>
      <c r="BF38" s="113">
        <v>198.594057737393</v>
      </c>
      <c r="BG38" s="113">
        <v>200.61068981337016</v>
      </c>
      <c r="BH38" s="113">
        <v>200.19581491123066</v>
      </c>
      <c r="BI38" s="113">
        <v>203.76678485896787</v>
      </c>
      <c r="BJ38" s="113">
        <v>216.42840913574685</v>
      </c>
      <c r="BK38" s="113">
        <v>215.92025614509495</v>
      </c>
      <c r="BL38" s="113">
        <v>221.26080059103052</v>
      </c>
      <c r="BM38" s="113">
        <v>224.12682411017877</v>
      </c>
      <c r="BN38" s="113">
        <v>212.46336688868013</v>
      </c>
      <c r="BO38" s="113">
        <v>218.98918185646937</v>
      </c>
      <c r="BP38" s="113">
        <v>220.45483495421075</v>
      </c>
      <c r="BQ38" s="113">
        <v>218.36390771040138</v>
      </c>
      <c r="BR38" s="113">
        <v>220.46749904430894</v>
      </c>
      <c r="BS38" s="113">
        <v>244.6016737532733</v>
      </c>
      <c r="BT38" s="113">
        <v>244.78135973414501</v>
      </c>
      <c r="BU38" s="113">
        <v>259.61088969875823</v>
      </c>
      <c r="BV38" s="113">
        <v>262.51748728097715</v>
      </c>
      <c r="BW38" s="113">
        <v>306.58063701295612</v>
      </c>
      <c r="BX38" s="113">
        <v>309.92016444854715</v>
      </c>
      <c r="BY38" s="113">
        <v>312.42717628311061</v>
      </c>
      <c r="BZ38" s="113">
        <v>313.27885841557827</v>
      </c>
      <c r="CA38" s="113">
        <v>317.06264136622997</v>
      </c>
      <c r="CB38" s="113">
        <v>319.25189831582787</v>
      </c>
      <c r="CC38" s="113">
        <v>302.00367974949091</v>
      </c>
      <c r="CD38" s="113">
        <v>305.47509994285099</v>
      </c>
      <c r="CE38" s="113">
        <v>309.1335099448039</v>
      </c>
      <c r="CF38" s="113">
        <v>312.46223734901139</v>
      </c>
      <c r="CG38" s="113">
        <v>317.13522529013113</v>
      </c>
      <c r="CH38" s="113">
        <v>321.67777033234182</v>
      </c>
      <c r="CI38" s="113">
        <v>320.03687220114153</v>
      </c>
      <c r="CJ38" s="113">
        <v>323.59876287546746</v>
      </c>
      <c r="CK38" s="113">
        <v>326.9110079009684</v>
      </c>
      <c r="CL38" s="113">
        <v>309.76833082055697</v>
      </c>
      <c r="CM38" s="113">
        <v>312.29492532074937</v>
      </c>
      <c r="CN38" s="113">
        <v>314.70628740749765</v>
      </c>
      <c r="CO38" s="113">
        <v>310.31322999106919</v>
      </c>
      <c r="CP38" s="113">
        <v>312.44754242261439</v>
      </c>
      <c r="CQ38" s="113">
        <v>315.10750178489002</v>
      </c>
      <c r="CR38" s="113">
        <v>315.16760859065431</v>
      </c>
      <c r="CS38" s="113">
        <v>318.04648435436138</v>
      </c>
      <c r="CT38" s="113">
        <v>322.44939318509716</v>
      </c>
      <c r="CU38" s="113">
        <v>319.40110397106599</v>
      </c>
      <c r="CV38" s="113">
        <v>347.00073904988045</v>
      </c>
      <c r="CW38" s="113">
        <v>351.75603420020667</v>
      </c>
      <c r="CX38" s="113">
        <v>351.81877511143585</v>
      </c>
      <c r="CY38" s="113">
        <v>355.05495868684756</v>
      </c>
      <c r="CZ38" s="113">
        <v>358.34868443602716</v>
      </c>
      <c r="DA38" s="113">
        <v>333.78944866156081</v>
      </c>
      <c r="DB38" s="113">
        <v>336.35538115808373</v>
      </c>
      <c r="DC38" s="113">
        <v>340.08507632473993</v>
      </c>
      <c r="DD38" s="113">
        <v>339.0341535813518</v>
      </c>
      <c r="DE38" s="113">
        <v>365.87070469051946</v>
      </c>
    </row>
    <row r="39" spans="1:109" ht="20.100000000000001" customHeight="1">
      <c r="A39" s="112" t="s">
        <v>268</v>
      </c>
      <c r="B39" s="113">
        <v>23.683273</v>
      </c>
      <c r="C39" s="113">
        <v>19.034427999999998</v>
      </c>
      <c r="D39" s="113">
        <v>19.512207</v>
      </c>
      <c r="E39" s="113">
        <v>18.958862</v>
      </c>
      <c r="F39" s="113">
        <v>19.404598</v>
      </c>
      <c r="G39" s="113">
        <v>18.023233999999999</v>
      </c>
      <c r="H39" s="113">
        <v>18.088180000000001</v>
      </c>
      <c r="I39" s="113">
        <v>17.765237000000003</v>
      </c>
      <c r="J39" s="113">
        <v>17.841127</v>
      </c>
      <c r="K39" s="113">
        <v>17.751652</v>
      </c>
      <c r="L39" s="113">
        <v>17.900451</v>
      </c>
      <c r="M39" s="113">
        <v>13.813023999999999</v>
      </c>
      <c r="N39" s="113">
        <v>13.655252000000001</v>
      </c>
      <c r="O39" s="113">
        <v>13.549993000000001</v>
      </c>
      <c r="P39" s="113">
        <v>13.251024972629999</v>
      </c>
      <c r="Q39" s="113">
        <v>13.266822333110001</v>
      </c>
      <c r="R39" s="113">
        <v>9.3974468619500016</v>
      </c>
      <c r="S39" s="113">
        <v>9.2937126486600015</v>
      </c>
      <c r="T39" s="113">
        <v>5.836983699300001</v>
      </c>
      <c r="U39" s="113">
        <v>5.9674410491899996</v>
      </c>
      <c r="V39" s="113">
        <v>5.6562231276999997</v>
      </c>
      <c r="W39" s="113">
        <v>5.4311566321499996</v>
      </c>
      <c r="X39" s="113">
        <v>5.6071206304399999</v>
      </c>
      <c r="Y39" s="113">
        <v>2.7420749399099997</v>
      </c>
      <c r="Z39" s="113">
        <v>45.582331474210349</v>
      </c>
      <c r="AA39" s="113">
        <v>48.272475777770197</v>
      </c>
      <c r="AB39" s="113">
        <v>48.716759612805539</v>
      </c>
      <c r="AC39" s="113">
        <v>49.169940419677104</v>
      </c>
      <c r="AD39" s="113">
        <v>49.599481371942275</v>
      </c>
      <c r="AE39" s="113">
        <v>55.871062762744906</v>
      </c>
      <c r="AF39" s="113">
        <v>53.607977926827431</v>
      </c>
      <c r="AG39" s="113">
        <v>54.096182414770119</v>
      </c>
      <c r="AH39" s="113">
        <v>54.518386529012879</v>
      </c>
      <c r="AI39" s="113">
        <v>55.957345071984015</v>
      </c>
      <c r="AJ39" s="113">
        <v>56.482418221726327</v>
      </c>
      <c r="AK39" s="113">
        <v>67.289007386669084</v>
      </c>
      <c r="AL39" s="113">
        <v>64.575771069354062</v>
      </c>
      <c r="AM39" s="113">
        <v>65.121298616432355</v>
      </c>
      <c r="AN39" s="113">
        <v>65.805282712098247</v>
      </c>
      <c r="AO39" s="113">
        <v>66.431080133175016</v>
      </c>
      <c r="AP39" s="113">
        <v>67.085562920907861</v>
      </c>
      <c r="AQ39" s="113">
        <v>69.182745334344247</v>
      </c>
      <c r="AR39" s="113">
        <v>66.483558774752225</v>
      </c>
      <c r="AS39" s="113">
        <v>67.160263288583593</v>
      </c>
      <c r="AT39" s="113">
        <v>67.816642384981947</v>
      </c>
      <c r="AU39" s="113">
        <v>75.688693446637643</v>
      </c>
      <c r="AV39" s="113">
        <v>78.36523173815705</v>
      </c>
      <c r="AW39" s="114">
        <v>100.71759913181748</v>
      </c>
      <c r="AX39" s="113">
        <v>88.000360734771746</v>
      </c>
      <c r="AY39" s="113">
        <v>88.795673989761568</v>
      </c>
      <c r="AZ39" s="113">
        <v>105.42373173147726</v>
      </c>
      <c r="BA39" s="113">
        <v>107.77428679649063</v>
      </c>
      <c r="BB39" s="113">
        <v>108.84597398517077</v>
      </c>
      <c r="BC39" s="113">
        <v>109.98730514629487</v>
      </c>
      <c r="BD39" s="113">
        <v>98.04712843554924</v>
      </c>
      <c r="BE39" s="113">
        <v>101.13910603365244</v>
      </c>
      <c r="BF39" s="113">
        <v>112.63414334399185</v>
      </c>
      <c r="BG39" s="113">
        <v>113.72533422922207</v>
      </c>
      <c r="BH39" s="113">
        <v>114.79207459806628</v>
      </c>
      <c r="BI39" s="113">
        <v>116.02094810754066</v>
      </c>
      <c r="BJ39" s="113">
        <v>100.54973617895811</v>
      </c>
      <c r="BK39" s="113">
        <v>101.49302388996978</v>
      </c>
      <c r="BL39" s="113">
        <v>104.25468285380289</v>
      </c>
      <c r="BM39" s="113">
        <v>105.1746215365458</v>
      </c>
      <c r="BN39" s="113">
        <v>106.26591977226809</v>
      </c>
      <c r="BO39" s="113">
        <v>107.32283844832979</v>
      </c>
      <c r="BP39" s="113">
        <v>107.44138062236577</v>
      </c>
      <c r="BQ39" s="113">
        <v>111.76072851741118</v>
      </c>
      <c r="BR39" s="113">
        <v>112.88329361538158</v>
      </c>
      <c r="BS39" s="113">
        <v>113.95665266379298</v>
      </c>
      <c r="BT39" s="113">
        <v>115.04718217473066</v>
      </c>
      <c r="BU39" s="113">
        <v>116.38919413088117</v>
      </c>
      <c r="BV39" s="113">
        <v>115.6221260895072</v>
      </c>
      <c r="BW39" s="113">
        <v>116.80969767423035</v>
      </c>
      <c r="BX39" s="113">
        <v>117.9909194612019</v>
      </c>
      <c r="BY39" s="113">
        <v>134.41267943094024</v>
      </c>
      <c r="BZ39" s="113">
        <v>135.84962533872726</v>
      </c>
      <c r="CA39" s="113">
        <v>137.49994155931336</v>
      </c>
      <c r="CB39" s="113">
        <v>132.13810439194259</v>
      </c>
      <c r="CC39" s="113">
        <v>133.55523043703482</v>
      </c>
      <c r="CD39" s="113">
        <v>134.82296539564257</v>
      </c>
      <c r="CE39" s="113">
        <v>136.44831795783443</v>
      </c>
      <c r="CF39" s="113">
        <v>137.74678869763741</v>
      </c>
      <c r="CG39" s="113">
        <v>139.20014887513099</v>
      </c>
      <c r="CH39" s="113">
        <v>117.62513950977716</v>
      </c>
      <c r="CI39" s="113">
        <v>118.65626744618025</v>
      </c>
      <c r="CJ39" s="113">
        <v>122.20607614897926</v>
      </c>
      <c r="CK39" s="113">
        <v>126.48721584273044</v>
      </c>
      <c r="CL39" s="113">
        <v>130.23280126878092</v>
      </c>
      <c r="CM39" s="113">
        <v>133.39820703782382</v>
      </c>
      <c r="CN39" s="113">
        <v>134.18911874007779</v>
      </c>
      <c r="CO39" s="113">
        <v>135.42987864465479</v>
      </c>
      <c r="CP39" s="113">
        <v>136.58278365725678</v>
      </c>
      <c r="CQ39" s="113">
        <v>137.81997356840225</v>
      </c>
      <c r="CR39" s="113">
        <v>138.85897152467965</v>
      </c>
      <c r="CS39" s="113">
        <v>139.98286585978195</v>
      </c>
      <c r="CT39" s="113">
        <v>129.58633301940549</v>
      </c>
      <c r="CU39" s="113">
        <v>130.71746830849</v>
      </c>
      <c r="CV39" s="113">
        <v>131.75539591616101</v>
      </c>
      <c r="CW39" s="113">
        <v>132.92931075482156</v>
      </c>
      <c r="CX39" s="113">
        <v>134.20205216182546</v>
      </c>
      <c r="CY39" s="113">
        <v>135.38420100804802</v>
      </c>
      <c r="CZ39" s="113">
        <v>143.18302097775555</v>
      </c>
      <c r="DA39" s="113">
        <v>147.72220462834565</v>
      </c>
      <c r="DB39" s="113">
        <v>153.74910184496986</v>
      </c>
      <c r="DC39" s="113">
        <v>155.32262646604377</v>
      </c>
      <c r="DD39" s="113">
        <v>169.97094685956739</v>
      </c>
      <c r="DE39" s="113">
        <v>178.45403541274567</v>
      </c>
    </row>
    <row r="40" spans="1:109" ht="20.100000000000001" customHeight="1">
      <c r="A40" s="112" t="s">
        <v>269</v>
      </c>
      <c r="B40" s="113">
        <v>15.494880780000001</v>
      </c>
      <c r="C40" s="113">
        <v>15.39746399</v>
      </c>
      <c r="D40" s="113">
        <v>15.541527019999998</v>
      </c>
      <c r="E40" s="113">
        <v>14.460144279999998</v>
      </c>
      <c r="F40" s="113">
        <v>14.526334169999998</v>
      </c>
      <c r="G40" s="113">
        <v>21.938886</v>
      </c>
      <c r="H40" s="113">
        <v>22.532243000000001</v>
      </c>
      <c r="I40" s="113">
        <v>21.098112</v>
      </c>
      <c r="J40" s="113">
        <v>28.904501</v>
      </c>
      <c r="K40" s="113">
        <v>34.869132</v>
      </c>
      <c r="L40" s="113">
        <v>39.080725000000001</v>
      </c>
      <c r="M40" s="113">
        <v>46.764453000000003</v>
      </c>
      <c r="N40" s="113">
        <v>59.581375999999999</v>
      </c>
      <c r="O40" s="113">
        <f>41.644033+22.381358+0.007218</f>
        <v>64.032608999999994</v>
      </c>
      <c r="P40" s="113">
        <v>70.402652005110085</v>
      </c>
      <c r="Q40" s="113">
        <v>72.003834640299999</v>
      </c>
      <c r="R40" s="113">
        <v>80.416763759369999</v>
      </c>
      <c r="S40" s="113">
        <v>82.83070893930001</v>
      </c>
      <c r="T40" s="113">
        <v>90.98075509040001</v>
      </c>
      <c r="U40" s="113">
        <v>91.636175066540005</v>
      </c>
      <c r="V40" s="113">
        <v>92.404417105260009</v>
      </c>
      <c r="W40" s="113">
        <v>120.03256349943999</v>
      </c>
      <c r="X40" s="113">
        <v>119.59710117641998</v>
      </c>
      <c r="Y40" s="113">
        <v>120.60209556461001</v>
      </c>
      <c r="Z40" s="113">
        <v>2.7377528990088771</v>
      </c>
      <c r="AA40" s="113">
        <v>7.7500334180070005E-3</v>
      </c>
      <c r="AB40" s="113">
        <v>7.7891822704370013E-3</v>
      </c>
      <c r="AC40" s="113">
        <v>7.8352383161930002E-3</v>
      </c>
      <c r="AD40" s="113">
        <v>7.8798477145350012E-3</v>
      </c>
      <c r="AE40" s="113">
        <v>7.925531708224999E-3</v>
      </c>
      <c r="AF40" s="113">
        <v>7.9801058474599992E-3</v>
      </c>
      <c r="AG40" s="113">
        <v>8.0323136359269996E-3</v>
      </c>
      <c r="AH40" s="113">
        <v>8.0868137005890017E-3</v>
      </c>
      <c r="AI40" s="113">
        <v>8.1498458468030003E-3</v>
      </c>
      <c r="AJ40" s="113">
        <v>8.1996327052610007E-3</v>
      </c>
      <c r="AK40" s="113">
        <v>8.2592854529230011E-3</v>
      </c>
      <c r="AL40" s="113">
        <v>8.3154982347109982E-3</v>
      </c>
      <c r="AM40" s="113">
        <v>8.3567118130809994E-3</v>
      </c>
      <c r="AN40" s="113">
        <v>8.4088991864289999E-3</v>
      </c>
      <c r="AO40" s="113">
        <v>8.4570066167580001E-3</v>
      </c>
      <c r="AP40" s="113">
        <v>8.4987269577370007E-3</v>
      </c>
      <c r="AQ40" s="113">
        <v>8.5451349041429977E-3</v>
      </c>
      <c r="AR40" s="113">
        <v>8.599244499856001E-3</v>
      </c>
      <c r="AS40" s="113">
        <v>8.6409012770960001E-3</v>
      </c>
      <c r="AT40" s="113">
        <v>8.6823809474179999E-3</v>
      </c>
      <c r="AU40" s="113">
        <v>8.7281578992420006E-3</v>
      </c>
      <c r="AV40" s="113">
        <v>8.7672804645040018E-3</v>
      </c>
      <c r="AW40" s="114">
        <v>8.8195741351980005E-3</v>
      </c>
      <c r="AX40" s="113">
        <v>8.8591120235049971E-3</v>
      </c>
      <c r="AY40" s="113">
        <v>8.8987229196700011E-3</v>
      </c>
      <c r="AZ40" s="113">
        <v>8.9499379270689995E-3</v>
      </c>
      <c r="BA40" s="113">
        <v>8.9956734551000003E-3</v>
      </c>
      <c r="BB40" s="113">
        <v>9.042069707542998E-3</v>
      </c>
      <c r="BC40" s="113">
        <v>9.0908175402720018E-3</v>
      </c>
      <c r="BD40" s="113">
        <v>9.1478494494990001E-3</v>
      </c>
      <c r="BE40" s="113">
        <v>9.2001699578690005E-3</v>
      </c>
      <c r="BF40" s="113">
        <v>1.9456215278523814E-4</v>
      </c>
      <c r="BG40" s="113">
        <v>1.9556823315399998E-4</v>
      </c>
      <c r="BH40" s="113">
        <v>1.96500603466E-4</v>
      </c>
      <c r="BI40" s="113">
        <v>1.97815539065E-4</v>
      </c>
      <c r="BJ40" s="113">
        <v>1.9887441322499999E-4</v>
      </c>
      <c r="BK40" s="113">
        <v>1.99959227541E-4</v>
      </c>
      <c r="BL40" s="113">
        <v>2.0105072684699999E-4</v>
      </c>
      <c r="BM40" s="113">
        <v>2.0221916806700002E-4</v>
      </c>
      <c r="BN40" s="113">
        <v>2.0336736933000002E-4</v>
      </c>
      <c r="BO40" s="113">
        <v>2.0463722172699999E-4</v>
      </c>
      <c r="BP40" s="113">
        <v>2.05888199107E-4</v>
      </c>
      <c r="BQ40" s="113">
        <v>2.0726968000599999E-4</v>
      </c>
      <c r="BR40" s="113">
        <v>2.0875912679200003E-4</v>
      </c>
      <c r="BS40" s="113">
        <v>2.0980184588400002E-4</v>
      </c>
      <c r="BT40" s="113">
        <v>2.1099514777800002E-4</v>
      </c>
      <c r="BU40" s="113">
        <v>2.1229103874100002E-4</v>
      </c>
      <c r="BV40" s="113">
        <v>2.13584938635E-4</v>
      </c>
      <c r="BW40" s="113">
        <v>2.14555752224E-4</v>
      </c>
      <c r="BX40" s="113">
        <v>2.1586476285400001E-4</v>
      </c>
      <c r="BY40" s="113">
        <v>2.1698380695900002E-4</v>
      </c>
      <c r="BZ40" s="113">
        <v>2.1815557568299998E-4</v>
      </c>
      <c r="CA40" s="113">
        <v>2.1918859779000003E-4</v>
      </c>
      <c r="CB40" s="113">
        <v>2.2032740658000001E-4</v>
      </c>
      <c r="CC40" s="113">
        <v>2.21521581994E-4</v>
      </c>
      <c r="CD40" s="113">
        <v>2.2250027421700001E-4</v>
      </c>
      <c r="CE40" s="113">
        <v>2.2363811249700001E-4</v>
      </c>
      <c r="CF40" s="113">
        <v>2.2467988783599999E-4</v>
      </c>
      <c r="CG40" s="113">
        <v>2.2572529827400001E-4</v>
      </c>
      <c r="CH40" s="113">
        <v>2.2687894054999999E-4</v>
      </c>
      <c r="CI40" s="113">
        <v>2.2782938802200001E-4</v>
      </c>
      <c r="CJ40" s="113">
        <v>2.2889012651899999E-4</v>
      </c>
      <c r="CK40" s="113">
        <v>2.3006057940900003E-4</v>
      </c>
      <c r="CL40" s="113">
        <v>2.3118500728500001E-4</v>
      </c>
      <c r="CM40" s="113">
        <v>2.3225934666299997E-4</v>
      </c>
      <c r="CN40" s="113">
        <v>2.3352871825900001E-4</v>
      </c>
      <c r="CO40" s="113">
        <v>2.3472866170900001E-4</v>
      </c>
      <c r="CP40" s="113">
        <v>2.3591683418499999E-4</v>
      </c>
      <c r="CQ40" s="113">
        <v>2.3731786555900003E-4</v>
      </c>
      <c r="CR40" s="113">
        <v>2.3851809606899999E-4</v>
      </c>
      <c r="CS40" s="113">
        <v>2.3980257934199997E-4</v>
      </c>
      <c r="CT40" s="113">
        <v>2.41242459379E-4</v>
      </c>
      <c r="CU40" s="113">
        <v>2.42556663814E-4</v>
      </c>
      <c r="CV40" s="113">
        <v>2.4366011041399997E-4</v>
      </c>
      <c r="CW40" s="113">
        <v>2.4487581229300004E-4</v>
      </c>
      <c r="CX40" s="113">
        <v>2.8080730665300003E-4</v>
      </c>
      <c r="CY40" s="113">
        <v>2.8227768899899999E-4</v>
      </c>
      <c r="CZ40" s="113">
        <v>2.8404695434599994E-4</v>
      </c>
      <c r="DA40" s="113">
        <v>2.8564696548499997E-4</v>
      </c>
      <c r="DB40" s="113">
        <v>2.87344049055E-4</v>
      </c>
      <c r="DC40" s="113">
        <v>2.8914557789600008E-4</v>
      </c>
      <c r="DD40" s="113">
        <v>2.9052927837600008E-4</v>
      </c>
      <c r="DE40" s="113">
        <v>2.9226695266400005E-4</v>
      </c>
    </row>
    <row r="41" spans="1:109" ht="12" customHeight="1" thickBot="1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</row>
    <row r="42" spans="1:109" ht="12" customHeight="1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</row>
    <row r="43" spans="1:109" ht="15">
      <c r="A43" s="126" t="s">
        <v>270</v>
      </c>
      <c r="B43" s="126"/>
      <c r="C43" s="127"/>
      <c r="D43" s="127"/>
      <c r="E43" s="127"/>
      <c r="F43" s="127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8"/>
      <c r="T43" s="128"/>
      <c r="U43" s="126"/>
      <c r="V43" s="126"/>
      <c r="W43" s="126"/>
      <c r="X43" s="126"/>
      <c r="Y43" s="126"/>
      <c r="Z43" s="126"/>
      <c r="AA43" s="126"/>
      <c r="AB43" s="129"/>
      <c r="AC43" s="130"/>
      <c r="AD43" s="130"/>
      <c r="AE43" s="130"/>
      <c r="AF43" s="130"/>
      <c r="AG43" s="130"/>
      <c r="AH43" s="130"/>
      <c r="AI43" s="130"/>
      <c r="AJ43" s="130"/>
      <c r="AK43" s="130"/>
      <c r="AL43" s="129"/>
      <c r="AM43" s="131"/>
      <c r="AN43" s="129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</row>
    <row r="44" spans="1:109" ht="15">
      <c r="A44" s="126" t="s">
        <v>271</v>
      </c>
      <c r="B44" s="132"/>
      <c r="C44" s="126"/>
      <c r="D44" s="126"/>
      <c r="E44" s="126"/>
      <c r="F44" s="126"/>
      <c r="G44" s="126"/>
      <c r="H44" s="130"/>
      <c r="I44" s="130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34"/>
      <c r="DC44" s="134"/>
      <c r="DD44" s="134"/>
      <c r="DE44" s="134"/>
    </row>
    <row r="45" spans="1:109" ht="15">
      <c r="A45" s="135" t="s">
        <v>272</v>
      </c>
      <c r="BL45" s="136"/>
    </row>
    <row r="46" spans="1:109" ht="15" customHeight="1">
      <c r="A46" s="126" t="s">
        <v>273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</row>
    <row r="47" spans="1:109" ht="15" customHeight="1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</row>
    <row r="48" spans="1:109" ht="20.100000000000001" customHeight="1">
      <c r="B48" s="137">
        <v>38718</v>
      </c>
      <c r="C48" s="137">
        <f>EOMONTH(B48,1)</f>
        <v>38776</v>
      </c>
      <c r="D48" s="137">
        <f t="shared" ref="D48:BO48" si="18">EOMONTH(C48,1)</f>
        <v>38807</v>
      </c>
      <c r="E48" s="137">
        <f t="shared" si="18"/>
        <v>38837</v>
      </c>
      <c r="F48" s="137">
        <f t="shared" si="18"/>
        <v>38868</v>
      </c>
      <c r="G48" s="137">
        <f t="shared" si="18"/>
        <v>38898</v>
      </c>
      <c r="H48" s="137">
        <f t="shared" si="18"/>
        <v>38929</v>
      </c>
      <c r="I48" s="137">
        <f t="shared" si="18"/>
        <v>38960</v>
      </c>
      <c r="J48" s="137">
        <f t="shared" si="18"/>
        <v>38990</v>
      </c>
      <c r="K48" s="137">
        <f t="shared" si="18"/>
        <v>39021</v>
      </c>
      <c r="L48" s="137">
        <f t="shared" si="18"/>
        <v>39051</v>
      </c>
      <c r="M48" s="137">
        <f t="shared" si="18"/>
        <v>39082</v>
      </c>
      <c r="N48" s="137">
        <f t="shared" si="18"/>
        <v>39113</v>
      </c>
      <c r="O48" s="137">
        <f t="shared" si="18"/>
        <v>39141</v>
      </c>
      <c r="P48" s="137">
        <f t="shared" si="18"/>
        <v>39172</v>
      </c>
      <c r="Q48" s="137">
        <f t="shared" si="18"/>
        <v>39202</v>
      </c>
      <c r="R48" s="137">
        <f t="shared" si="18"/>
        <v>39233</v>
      </c>
      <c r="S48" s="137">
        <f t="shared" si="18"/>
        <v>39263</v>
      </c>
      <c r="T48" s="137">
        <f t="shared" si="18"/>
        <v>39294</v>
      </c>
      <c r="U48" s="137">
        <f t="shared" si="18"/>
        <v>39325</v>
      </c>
      <c r="V48" s="137">
        <f t="shared" si="18"/>
        <v>39355</v>
      </c>
      <c r="W48" s="137">
        <f t="shared" si="18"/>
        <v>39386</v>
      </c>
      <c r="X48" s="137">
        <f t="shared" si="18"/>
        <v>39416</v>
      </c>
      <c r="Y48" s="137">
        <f t="shared" si="18"/>
        <v>39447</v>
      </c>
      <c r="Z48" s="137">
        <f t="shared" si="18"/>
        <v>39478</v>
      </c>
      <c r="AA48" s="137">
        <f t="shared" si="18"/>
        <v>39507</v>
      </c>
      <c r="AB48" s="137">
        <f t="shared" si="18"/>
        <v>39538</v>
      </c>
      <c r="AC48" s="137">
        <f t="shared" si="18"/>
        <v>39568</v>
      </c>
      <c r="AD48" s="137">
        <f t="shared" si="18"/>
        <v>39599</v>
      </c>
      <c r="AE48" s="137">
        <f t="shared" si="18"/>
        <v>39629</v>
      </c>
      <c r="AF48" s="137">
        <f t="shared" si="18"/>
        <v>39660</v>
      </c>
      <c r="AG48" s="137">
        <f t="shared" si="18"/>
        <v>39691</v>
      </c>
      <c r="AH48" s="137">
        <f t="shared" si="18"/>
        <v>39721</v>
      </c>
      <c r="AI48" s="137">
        <f t="shared" si="18"/>
        <v>39752</v>
      </c>
      <c r="AJ48" s="137">
        <f t="shared" si="18"/>
        <v>39782</v>
      </c>
      <c r="AK48" s="137">
        <f t="shared" si="18"/>
        <v>39813</v>
      </c>
      <c r="AL48" s="137">
        <f t="shared" si="18"/>
        <v>39844</v>
      </c>
      <c r="AM48" s="137">
        <f t="shared" si="18"/>
        <v>39872</v>
      </c>
      <c r="AN48" s="137">
        <f t="shared" si="18"/>
        <v>39903</v>
      </c>
      <c r="AO48" s="137">
        <f t="shared" si="18"/>
        <v>39933</v>
      </c>
      <c r="AP48" s="137">
        <f t="shared" si="18"/>
        <v>39964</v>
      </c>
      <c r="AQ48" s="137">
        <f t="shared" si="18"/>
        <v>39994</v>
      </c>
      <c r="AR48" s="137">
        <f t="shared" si="18"/>
        <v>40025</v>
      </c>
      <c r="AS48" s="137">
        <f t="shared" si="18"/>
        <v>40056</v>
      </c>
      <c r="AT48" s="137">
        <f t="shared" si="18"/>
        <v>40086</v>
      </c>
      <c r="AU48" s="137">
        <f t="shared" si="18"/>
        <v>40117</v>
      </c>
      <c r="AV48" s="137">
        <f t="shared" si="18"/>
        <v>40147</v>
      </c>
      <c r="AW48" s="137">
        <f t="shared" si="18"/>
        <v>40178</v>
      </c>
      <c r="AX48" s="137">
        <f t="shared" si="18"/>
        <v>40209</v>
      </c>
      <c r="AY48" s="137">
        <f t="shared" si="18"/>
        <v>40237</v>
      </c>
      <c r="AZ48" s="137">
        <f t="shared" si="18"/>
        <v>40268</v>
      </c>
      <c r="BA48" s="137">
        <f t="shared" si="18"/>
        <v>40298</v>
      </c>
      <c r="BB48" s="137">
        <f t="shared" si="18"/>
        <v>40329</v>
      </c>
      <c r="BC48" s="137">
        <f t="shared" si="18"/>
        <v>40359</v>
      </c>
      <c r="BD48" s="137">
        <f t="shared" si="18"/>
        <v>40390</v>
      </c>
      <c r="BE48" s="137">
        <f t="shared" si="18"/>
        <v>40421</v>
      </c>
      <c r="BF48" s="137">
        <f t="shared" si="18"/>
        <v>40451</v>
      </c>
      <c r="BG48" s="137">
        <f t="shared" si="18"/>
        <v>40482</v>
      </c>
      <c r="BH48" s="137">
        <f t="shared" si="18"/>
        <v>40512</v>
      </c>
      <c r="BI48" s="137">
        <f t="shared" si="18"/>
        <v>40543</v>
      </c>
      <c r="BJ48" s="137">
        <f t="shared" si="18"/>
        <v>40574</v>
      </c>
      <c r="BK48" s="137">
        <f t="shared" si="18"/>
        <v>40602</v>
      </c>
      <c r="BL48" s="137">
        <f t="shared" si="18"/>
        <v>40633</v>
      </c>
      <c r="BM48" s="137">
        <f t="shared" si="18"/>
        <v>40663</v>
      </c>
      <c r="BN48" s="137">
        <f t="shared" si="18"/>
        <v>40694</v>
      </c>
      <c r="BO48" s="137">
        <f t="shared" si="18"/>
        <v>40724</v>
      </c>
      <c r="BP48" s="137">
        <f t="shared" ref="BP48:DE48" si="19">EOMONTH(BO48,1)</f>
        <v>40755</v>
      </c>
      <c r="BQ48" s="137">
        <f t="shared" si="19"/>
        <v>40786</v>
      </c>
      <c r="BR48" s="137">
        <f t="shared" si="19"/>
        <v>40816</v>
      </c>
      <c r="BS48" s="137">
        <f t="shared" si="19"/>
        <v>40847</v>
      </c>
      <c r="BT48" s="137">
        <f t="shared" si="19"/>
        <v>40877</v>
      </c>
      <c r="BU48" s="137">
        <f t="shared" si="19"/>
        <v>40908</v>
      </c>
      <c r="BV48" s="137">
        <f t="shared" si="19"/>
        <v>40939</v>
      </c>
      <c r="BW48" s="137">
        <f t="shared" si="19"/>
        <v>40968</v>
      </c>
      <c r="BX48" s="137">
        <f t="shared" si="19"/>
        <v>40999</v>
      </c>
      <c r="BY48" s="137">
        <f t="shared" si="19"/>
        <v>41029</v>
      </c>
      <c r="BZ48" s="137">
        <f t="shared" si="19"/>
        <v>41060</v>
      </c>
      <c r="CA48" s="137">
        <f t="shared" si="19"/>
        <v>41090</v>
      </c>
      <c r="CB48" s="137">
        <f t="shared" si="19"/>
        <v>41121</v>
      </c>
      <c r="CC48" s="137">
        <f t="shared" si="19"/>
        <v>41152</v>
      </c>
      <c r="CD48" s="137">
        <f t="shared" si="19"/>
        <v>41182</v>
      </c>
      <c r="CE48" s="137">
        <f t="shared" si="19"/>
        <v>41213</v>
      </c>
      <c r="CF48" s="137">
        <f t="shared" si="19"/>
        <v>41243</v>
      </c>
      <c r="CG48" s="137">
        <f t="shared" si="19"/>
        <v>41274</v>
      </c>
      <c r="CH48" s="137">
        <f t="shared" si="19"/>
        <v>41305</v>
      </c>
      <c r="CI48" s="137">
        <f t="shared" si="19"/>
        <v>41333</v>
      </c>
      <c r="CJ48" s="137">
        <f t="shared" si="19"/>
        <v>41364</v>
      </c>
      <c r="CK48" s="137">
        <f t="shared" si="19"/>
        <v>41394</v>
      </c>
      <c r="CL48" s="137">
        <f t="shared" si="19"/>
        <v>41425</v>
      </c>
      <c r="CM48" s="137">
        <f t="shared" si="19"/>
        <v>41455</v>
      </c>
      <c r="CN48" s="137">
        <f t="shared" si="19"/>
        <v>41486</v>
      </c>
      <c r="CO48" s="137">
        <f t="shared" si="19"/>
        <v>41517</v>
      </c>
      <c r="CP48" s="137">
        <f t="shared" si="19"/>
        <v>41547</v>
      </c>
      <c r="CQ48" s="137">
        <f t="shared" si="19"/>
        <v>41578</v>
      </c>
      <c r="CR48" s="137">
        <f t="shared" si="19"/>
        <v>41608</v>
      </c>
      <c r="CS48" s="137">
        <f t="shared" si="19"/>
        <v>41639</v>
      </c>
      <c r="CT48" s="137">
        <f t="shared" si="19"/>
        <v>41670</v>
      </c>
      <c r="CU48" s="137">
        <f t="shared" si="19"/>
        <v>41698</v>
      </c>
      <c r="CV48" s="137">
        <f t="shared" si="19"/>
        <v>41729</v>
      </c>
      <c r="CW48" s="137">
        <f t="shared" si="19"/>
        <v>41759</v>
      </c>
      <c r="CX48" s="137">
        <f t="shared" si="19"/>
        <v>41790</v>
      </c>
      <c r="CY48" s="137">
        <f t="shared" si="19"/>
        <v>41820</v>
      </c>
      <c r="CZ48" s="137">
        <f t="shared" si="19"/>
        <v>41851</v>
      </c>
      <c r="DA48" s="137">
        <f t="shared" si="19"/>
        <v>41882</v>
      </c>
      <c r="DB48" s="137">
        <f t="shared" si="19"/>
        <v>41912</v>
      </c>
      <c r="DC48" s="137">
        <f t="shared" si="19"/>
        <v>41943</v>
      </c>
      <c r="DD48" s="137">
        <f t="shared" si="19"/>
        <v>41973</v>
      </c>
      <c r="DE48" s="137">
        <f t="shared" si="19"/>
        <v>42004</v>
      </c>
    </row>
    <row r="49" spans="1:109" ht="20.100000000000001" customHeight="1">
      <c r="A49" s="93" t="s">
        <v>275</v>
      </c>
      <c r="B49" s="138">
        <f>B9</f>
        <v>984.92713256510433</v>
      </c>
      <c r="C49" s="138">
        <f t="shared" ref="C49:BN49" si="20">C9</f>
        <v>1010.1989155241744</v>
      </c>
      <c r="D49" s="138">
        <f t="shared" si="20"/>
        <v>1021.2205755206664</v>
      </c>
      <c r="E49" s="138">
        <f t="shared" si="20"/>
        <v>1002.7844596989432</v>
      </c>
      <c r="F49" s="138">
        <f t="shared" si="20"/>
        <v>999.09580861380471</v>
      </c>
      <c r="G49" s="138">
        <f t="shared" si="20"/>
        <v>1016.100324269891</v>
      </c>
      <c r="H49" s="138">
        <f t="shared" si="20"/>
        <v>1013.9341771600092</v>
      </c>
      <c r="I49" s="138">
        <f t="shared" si="20"/>
        <v>1039.0133253098838</v>
      </c>
      <c r="J49" s="138">
        <f t="shared" si="20"/>
        <v>1061.8643427771156</v>
      </c>
      <c r="K49" s="138">
        <f t="shared" si="20"/>
        <v>1063.0264899642596</v>
      </c>
      <c r="L49" s="138">
        <f t="shared" si="20"/>
        <v>1081.6566470971879</v>
      </c>
      <c r="M49" s="138">
        <f t="shared" si="20"/>
        <v>1093.4952968928872</v>
      </c>
      <c r="N49" s="138">
        <f t="shared" si="20"/>
        <v>1087.8952457432397</v>
      </c>
      <c r="O49" s="138">
        <f t="shared" si="20"/>
        <v>1120.0484358603946</v>
      </c>
      <c r="P49" s="138">
        <f t="shared" si="20"/>
        <v>1142.650803213226</v>
      </c>
      <c r="Q49" s="138">
        <f t="shared" si="20"/>
        <v>1151.4665796766137</v>
      </c>
      <c r="R49" s="138">
        <f t="shared" si="20"/>
        <v>1173.908572203675</v>
      </c>
      <c r="S49" s="138">
        <f t="shared" si="20"/>
        <v>1198.903559602933</v>
      </c>
      <c r="T49" s="138">
        <f t="shared" si="20"/>
        <v>1171.1182388712309</v>
      </c>
      <c r="U49" s="138">
        <f t="shared" si="20"/>
        <v>1189.0866576993205</v>
      </c>
      <c r="V49" s="138">
        <f t="shared" si="20"/>
        <v>1200.8326397736212</v>
      </c>
      <c r="W49" s="138">
        <f t="shared" si="20"/>
        <v>1199.0305131807559</v>
      </c>
      <c r="X49" s="138">
        <f t="shared" si="20"/>
        <v>1219.726355050137</v>
      </c>
      <c r="Y49" s="138">
        <f t="shared" si="20"/>
        <v>1224.8705794103175</v>
      </c>
      <c r="Z49" s="138">
        <f t="shared" si="20"/>
        <v>1203.961666209234</v>
      </c>
      <c r="AA49" s="138">
        <f t="shared" si="20"/>
        <v>1242.1639925903537</v>
      </c>
      <c r="AB49" s="138">
        <f t="shared" si="20"/>
        <v>1250.0268761827499</v>
      </c>
      <c r="AC49" s="138">
        <f t="shared" si="20"/>
        <v>1218.7138243389061</v>
      </c>
      <c r="AD49" s="138">
        <f t="shared" si="20"/>
        <v>1239.6079821646008</v>
      </c>
      <c r="AE49" s="138">
        <f t="shared" si="20"/>
        <v>1247.2897657069871</v>
      </c>
      <c r="AF49" s="138">
        <f t="shared" si="20"/>
        <v>1204.4047944652657</v>
      </c>
      <c r="AG49" s="138">
        <f t="shared" si="20"/>
        <v>1223.1949422749494</v>
      </c>
      <c r="AH49" s="138">
        <f t="shared" si="20"/>
        <v>1224.7350529691939</v>
      </c>
      <c r="AI49" s="138">
        <f t="shared" si="20"/>
        <v>1226.2721581716994</v>
      </c>
      <c r="AJ49" s="138">
        <f t="shared" si="20"/>
        <v>1244.3936699048609</v>
      </c>
      <c r="AK49" s="138">
        <f t="shared" si="20"/>
        <v>1264.8232748144956</v>
      </c>
      <c r="AL49" s="138">
        <f t="shared" si="20"/>
        <v>1221.096998634388</v>
      </c>
      <c r="AM49" s="138">
        <f t="shared" si="20"/>
        <v>1247.3986832484693</v>
      </c>
      <c r="AN49" s="138">
        <f t="shared" si="20"/>
        <v>1267.7938835618265</v>
      </c>
      <c r="AO49" s="138">
        <f t="shared" si="20"/>
        <v>1261.7870824496395</v>
      </c>
      <c r="AP49" s="138">
        <f t="shared" si="20"/>
        <v>1274.2551856812674</v>
      </c>
      <c r="AQ49" s="138">
        <f t="shared" si="20"/>
        <v>1321.8755962682553</v>
      </c>
      <c r="AR49" s="138">
        <f t="shared" si="20"/>
        <v>1349.8855040957621</v>
      </c>
      <c r="AS49" s="138">
        <f t="shared" si="20"/>
        <v>1400.9823710807916</v>
      </c>
      <c r="AT49" s="138">
        <f t="shared" si="20"/>
        <v>1385.8888391816454</v>
      </c>
      <c r="AU49" s="138">
        <f t="shared" si="20"/>
        <v>1370.8130032393326</v>
      </c>
      <c r="AV49" s="138">
        <f t="shared" si="20"/>
        <v>1389.8676001850281</v>
      </c>
      <c r="AW49" s="138">
        <f t="shared" si="20"/>
        <v>1398.4154936478394</v>
      </c>
      <c r="AX49" s="138">
        <f t="shared" si="20"/>
        <v>1355.7280725387736</v>
      </c>
      <c r="AY49" s="138">
        <f t="shared" si="20"/>
        <v>1397.6627907912934</v>
      </c>
      <c r="AZ49" s="138">
        <f t="shared" si="20"/>
        <v>1400.3818552304278</v>
      </c>
      <c r="BA49" s="138">
        <f t="shared" si="20"/>
        <v>1492.913024779097</v>
      </c>
      <c r="BB49" s="138">
        <f t="shared" si="20"/>
        <v>1519.5625836488857</v>
      </c>
      <c r="BC49" s="138">
        <f t="shared" si="20"/>
        <v>1516.50121749551</v>
      </c>
      <c r="BD49" s="138">
        <f t="shared" si="20"/>
        <v>1509.1181707629403</v>
      </c>
      <c r="BE49" s="138">
        <f t="shared" si="20"/>
        <v>1524.605579068726</v>
      </c>
      <c r="BF49" s="138">
        <f t="shared" si="20"/>
        <v>1534.4046264928347</v>
      </c>
      <c r="BG49" s="138">
        <f t="shared" si="20"/>
        <v>1552.7215604783928</v>
      </c>
      <c r="BH49" s="138">
        <f t="shared" si="20"/>
        <v>1574.9223555193471</v>
      </c>
      <c r="BI49" s="138">
        <f t="shared" si="20"/>
        <v>1603.9400454398412</v>
      </c>
      <c r="BJ49" s="138">
        <f t="shared" si="20"/>
        <v>1542.5027633680402</v>
      </c>
      <c r="BK49" s="138">
        <f t="shared" si="20"/>
        <v>1585.9959867522609</v>
      </c>
      <c r="BL49" s="138">
        <f t="shared" si="20"/>
        <v>1611.5128498554766</v>
      </c>
      <c r="BM49" s="138">
        <f t="shared" si="20"/>
        <v>1653.0785534864019</v>
      </c>
      <c r="BN49" s="138">
        <f t="shared" si="20"/>
        <v>1665.2118858158256</v>
      </c>
      <c r="BO49" s="138">
        <f t="shared" ref="BO49:DE49" si="21">BO9</f>
        <v>1729.4612367021423</v>
      </c>
      <c r="BP49" s="138">
        <f t="shared" si="21"/>
        <v>1659.8070665082957</v>
      </c>
      <c r="BQ49" s="138">
        <f t="shared" si="21"/>
        <v>1692.9575122221017</v>
      </c>
      <c r="BR49" s="138">
        <f t="shared" si="21"/>
        <v>1723.9183027011932</v>
      </c>
      <c r="BS49" s="138">
        <f t="shared" si="21"/>
        <v>1732.624800234446</v>
      </c>
      <c r="BT49" s="138">
        <f t="shared" si="21"/>
        <v>1752.613387639029</v>
      </c>
      <c r="BU49" s="138">
        <f t="shared" si="21"/>
        <v>1783.0606356793364</v>
      </c>
      <c r="BV49" s="138">
        <f t="shared" si="21"/>
        <v>1724.3204670167938</v>
      </c>
      <c r="BW49" s="138">
        <f t="shared" si="21"/>
        <v>1760.1865673999191</v>
      </c>
      <c r="BX49" s="138">
        <f t="shared" si="21"/>
        <v>1775.9012180551729</v>
      </c>
      <c r="BY49" s="138">
        <f t="shared" si="21"/>
        <v>1794.7081312530256</v>
      </c>
      <c r="BZ49" s="138">
        <f t="shared" si="21"/>
        <v>1833.120256264559</v>
      </c>
      <c r="CA49" s="138">
        <f t="shared" si="21"/>
        <v>1881.6519882767027</v>
      </c>
      <c r="CB49" s="138">
        <f t="shared" si="21"/>
        <v>1788.4006061268037</v>
      </c>
      <c r="CC49" s="138">
        <f t="shared" si="21"/>
        <v>1778.8767932663679</v>
      </c>
      <c r="CD49" s="138">
        <f t="shared" si="21"/>
        <v>1816.0258837527933</v>
      </c>
      <c r="CE49" s="138">
        <f t="shared" si="21"/>
        <v>1854.5662537132682</v>
      </c>
      <c r="CF49" s="138">
        <f t="shared" si="21"/>
        <v>1872.2268378468373</v>
      </c>
      <c r="CG49" s="138">
        <f t="shared" si="21"/>
        <v>1916.7092762874179</v>
      </c>
      <c r="CH49" s="138">
        <f t="shared" si="21"/>
        <v>1837.7678148028285</v>
      </c>
      <c r="CI49" s="138">
        <f t="shared" si="21"/>
        <v>1864.0964504565673</v>
      </c>
      <c r="CJ49" s="138">
        <f t="shared" si="21"/>
        <v>1851.8247581107187</v>
      </c>
      <c r="CK49" s="138">
        <f t="shared" si="21"/>
        <v>1851.789312357876</v>
      </c>
      <c r="CL49" s="138">
        <f t="shared" si="21"/>
        <v>1840.6052507860036</v>
      </c>
      <c r="CM49" s="138">
        <f t="shared" si="21"/>
        <v>1894.6631750553283</v>
      </c>
      <c r="CN49" s="138">
        <f t="shared" si="21"/>
        <v>1864.3066357033188</v>
      </c>
      <c r="CO49" s="138">
        <f t="shared" si="21"/>
        <v>1895.835113160615</v>
      </c>
      <c r="CP49" s="138">
        <f t="shared" si="21"/>
        <v>1897.5116662955795</v>
      </c>
      <c r="CQ49" s="138">
        <f t="shared" si="21"/>
        <v>1933.6627510735461</v>
      </c>
      <c r="CR49" s="138">
        <f t="shared" si="21"/>
        <v>1972.2224717020313</v>
      </c>
      <c r="CS49" s="138">
        <f t="shared" si="21"/>
        <v>2028.1259540376307</v>
      </c>
      <c r="CT49" s="138">
        <f t="shared" si="21"/>
        <v>1950.0366127975972</v>
      </c>
      <c r="CU49" s="138">
        <f t="shared" si="21"/>
        <v>1974.8181763507057</v>
      </c>
      <c r="CV49" s="138">
        <f t="shared" si="21"/>
        <v>1990.104785477894</v>
      </c>
      <c r="CW49" s="138">
        <f t="shared" si="21"/>
        <v>1959.6607387616846</v>
      </c>
      <c r="CX49" s="138">
        <f t="shared" si="21"/>
        <v>2029.6996006741879</v>
      </c>
      <c r="CY49" s="138">
        <f t="shared" si="21"/>
        <v>2111.2471176036702</v>
      </c>
      <c r="CZ49" s="138">
        <f t="shared" si="21"/>
        <v>2081.9735910620038</v>
      </c>
      <c r="DA49" s="138">
        <f t="shared" si="21"/>
        <v>2075.1134657551315</v>
      </c>
      <c r="DB49" s="138">
        <f t="shared" si="21"/>
        <v>2079.0198420432484</v>
      </c>
      <c r="DC49" s="138">
        <f t="shared" si="21"/>
        <v>2050.8400996290266</v>
      </c>
      <c r="DD49" s="138">
        <f t="shared" si="21"/>
        <v>2100.0038702894012</v>
      </c>
      <c r="DE49" s="138">
        <f t="shared" si="21"/>
        <v>2183.6110403068355</v>
      </c>
    </row>
    <row r="50" spans="1:109" ht="20.100000000000001" customHeight="1">
      <c r="A50" s="93" t="s">
        <v>274</v>
      </c>
      <c r="B50" s="138">
        <f>B23</f>
        <v>166.27248225711324</v>
      </c>
      <c r="C50" s="138">
        <f t="shared" ref="C50:BN50" si="22">C23</f>
        <v>156.09178057180114</v>
      </c>
      <c r="D50" s="138">
        <f t="shared" si="22"/>
        <v>155.06125462587698</v>
      </c>
      <c r="E50" s="138">
        <f t="shared" si="22"/>
        <v>136.03340419490007</v>
      </c>
      <c r="F50" s="138">
        <f t="shared" si="22"/>
        <v>152.06728100448868</v>
      </c>
      <c r="G50" s="138">
        <f t="shared" si="22"/>
        <v>140.24140481656593</v>
      </c>
      <c r="H50" s="138">
        <f t="shared" si="22"/>
        <v>140.96070032271436</v>
      </c>
      <c r="I50" s="138">
        <f t="shared" si="22"/>
        <v>135.95933045989787</v>
      </c>
      <c r="J50" s="138">
        <f t="shared" si="22"/>
        <v>139.25654538738357</v>
      </c>
      <c r="K50" s="138">
        <f t="shared" si="22"/>
        <v>141.44144380099999</v>
      </c>
      <c r="L50" s="138">
        <f t="shared" si="22"/>
        <v>144.12651287829016</v>
      </c>
      <c r="M50" s="138">
        <f t="shared" si="22"/>
        <v>143.45486816177601</v>
      </c>
      <c r="N50" s="138">
        <f t="shared" si="22"/>
        <v>140.52957071428287</v>
      </c>
      <c r="O50" s="138">
        <f t="shared" si="22"/>
        <v>140.34399999999999</v>
      </c>
      <c r="P50" s="138">
        <f t="shared" si="22"/>
        <v>135.62389159982834</v>
      </c>
      <c r="Q50" s="138">
        <f t="shared" si="22"/>
        <v>134.47269809842737</v>
      </c>
      <c r="R50" s="138">
        <f t="shared" si="22"/>
        <v>125.37982637166735</v>
      </c>
      <c r="S50" s="138">
        <f t="shared" si="22"/>
        <v>126.43895342984666</v>
      </c>
      <c r="T50" s="138">
        <f t="shared" si="22"/>
        <v>118.27663343692582</v>
      </c>
      <c r="U50" s="138">
        <f t="shared" si="22"/>
        <v>121.42506411394142</v>
      </c>
      <c r="V50" s="138">
        <f t="shared" si="22"/>
        <v>115.08337492988787</v>
      </c>
      <c r="W50" s="138">
        <f t="shared" si="22"/>
        <v>108.11182141128978</v>
      </c>
      <c r="X50" s="138">
        <f t="shared" si="22"/>
        <v>110.22764082323921</v>
      </c>
      <c r="Y50" s="138">
        <f t="shared" si="22"/>
        <v>108.88409721396961</v>
      </c>
      <c r="Z50" s="138">
        <f t="shared" si="22"/>
        <v>107.37992261634</v>
      </c>
      <c r="AA50" s="138">
        <f t="shared" si="22"/>
        <v>103.21255552094287</v>
      </c>
      <c r="AB50" s="138">
        <f t="shared" si="22"/>
        <v>106.24535907432629</v>
      </c>
      <c r="AC50" s="138">
        <f t="shared" si="22"/>
        <v>99.609611990929523</v>
      </c>
      <c r="AD50" s="138">
        <f t="shared" si="22"/>
        <v>97.575658097017566</v>
      </c>
      <c r="AE50" s="138">
        <f t="shared" si="22"/>
        <v>96.112133684501558</v>
      </c>
      <c r="AF50" s="138">
        <f t="shared" si="22"/>
        <v>93.514924238858811</v>
      </c>
      <c r="AG50" s="138">
        <f t="shared" si="22"/>
        <v>96.32077913779041</v>
      </c>
      <c r="AH50" s="138">
        <f t="shared" si="22"/>
        <v>110.3643523490197</v>
      </c>
      <c r="AI50" s="138">
        <f t="shared" si="22"/>
        <v>119.08464647940158</v>
      </c>
      <c r="AJ50" s="138">
        <f t="shared" si="22"/>
        <v>129.98419923321808</v>
      </c>
      <c r="AK50" s="138">
        <f t="shared" si="22"/>
        <v>132.51224984316656</v>
      </c>
      <c r="AL50" s="138">
        <f t="shared" si="22"/>
        <v>131.14367288021526</v>
      </c>
      <c r="AM50" s="138">
        <f t="shared" si="22"/>
        <v>133.59952943241225</v>
      </c>
      <c r="AN50" s="138">
        <f t="shared" si="22"/>
        <v>130.45013039077878</v>
      </c>
      <c r="AO50" s="138">
        <f t="shared" si="22"/>
        <v>122.24788271216929</v>
      </c>
      <c r="AP50" s="138">
        <f t="shared" si="22"/>
        <v>114.0579396487324</v>
      </c>
      <c r="AQ50" s="138">
        <f t="shared" si="22"/>
        <v>112.7280478283416</v>
      </c>
      <c r="AR50" s="138">
        <f t="shared" si="22"/>
        <v>107.201015619171</v>
      </c>
      <c r="AS50" s="138">
        <f t="shared" si="22"/>
        <v>108.96805414607994</v>
      </c>
      <c r="AT50" s="138">
        <f t="shared" si="22"/>
        <v>103.04192094696809</v>
      </c>
      <c r="AU50" s="138">
        <f t="shared" si="22"/>
        <v>101.61514930412577</v>
      </c>
      <c r="AV50" s="138">
        <f t="shared" si="22"/>
        <v>101.97623618589374</v>
      </c>
      <c r="AW50" s="138">
        <f t="shared" si="22"/>
        <v>98.974385092039512</v>
      </c>
      <c r="AX50" s="138">
        <f t="shared" si="22"/>
        <v>101.92780591651869</v>
      </c>
      <c r="AY50" s="138">
        <f t="shared" si="22"/>
        <v>97.306977130011418</v>
      </c>
      <c r="AZ50" s="138">
        <f t="shared" si="22"/>
        <v>94.740091260569244</v>
      </c>
      <c r="BA50" s="138">
        <f t="shared" si="22"/>
        <v>92.158173203111872</v>
      </c>
      <c r="BB50" s="138">
        <f t="shared" si="22"/>
        <v>94.853059707803851</v>
      </c>
      <c r="BC50" s="138">
        <f t="shared" si="22"/>
        <v>95.904065522973681</v>
      </c>
      <c r="BD50" s="138">
        <f t="shared" si="22"/>
        <v>92.257282426205848</v>
      </c>
      <c r="BE50" s="138">
        <f t="shared" si="22"/>
        <v>93.502677923583704</v>
      </c>
      <c r="BF50" s="138">
        <f t="shared" si="22"/>
        <v>91.763718081131685</v>
      </c>
      <c r="BG50" s="138">
        <f t="shared" si="22"/>
        <v>92.209095362907306</v>
      </c>
      <c r="BH50" s="138">
        <f t="shared" si="22"/>
        <v>91.42942725113403</v>
      </c>
      <c r="BI50" s="138">
        <f t="shared" si="22"/>
        <v>90.096697468616938</v>
      </c>
      <c r="BJ50" s="138">
        <f t="shared" si="22"/>
        <v>86.491860069661215</v>
      </c>
      <c r="BK50" s="138">
        <f t="shared" si="22"/>
        <v>85.788770780579256</v>
      </c>
      <c r="BL50" s="138">
        <f t="shared" si="22"/>
        <v>83.534819815105166</v>
      </c>
      <c r="BM50" s="138">
        <f t="shared" si="22"/>
        <v>81.600841059024546</v>
      </c>
      <c r="BN50" s="138">
        <f t="shared" si="22"/>
        <v>81.075771265451039</v>
      </c>
      <c r="BO50" s="138">
        <f t="shared" ref="BO50:DE50" si="23">BO23</f>
        <v>75.972676342498758</v>
      </c>
      <c r="BP50" s="138">
        <f t="shared" si="23"/>
        <v>74.639031719465677</v>
      </c>
      <c r="BQ50" s="138">
        <f t="shared" si="23"/>
        <v>75.434529127548998</v>
      </c>
      <c r="BR50" s="138">
        <f t="shared" si="23"/>
        <v>84.821319217317679</v>
      </c>
      <c r="BS50" s="138">
        <f t="shared" si="23"/>
        <v>73.937119564367805</v>
      </c>
      <c r="BT50" s="138">
        <f t="shared" si="23"/>
        <v>80.925163566600702</v>
      </c>
      <c r="BU50" s="138">
        <f t="shared" si="23"/>
        <v>83.292626316138353</v>
      </c>
      <c r="BV50" s="138">
        <f t="shared" si="23"/>
        <v>76.794181681468046</v>
      </c>
      <c r="BW50" s="138">
        <f t="shared" si="23"/>
        <v>75.851208523949097</v>
      </c>
      <c r="BX50" s="138">
        <f t="shared" si="23"/>
        <v>80.032563569110067</v>
      </c>
      <c r="BY50" s="138">
        <f t="shared" si="23"/>
        <v>85.733167262937101</v>
      </c>
      <c r="BZ50" s="138">
        <f t="shared" si="23"/>
        <v>88.906626689177003</v>
      </c>
      <c r="CA50" s="138">
        <f t="shared" si="23"/>
        <v>89.049629618922609</v>
      </c>
      <c r="CB50" s="138">
        <f t="shared" si="23"/>
        <v>88.411841859728639</v>
      </c>
      <c r="CC50" s="138">
        <f t="shared" si="23"/>
        <v>88.427855946326389</v>
      </c>
      <c r="CD50" s="138">
        <f t="shared" si="23"/>
        <v>88.930948111987618</v>
      </c>
      <c r="CE50" s="138">
        <f t="shared" si="23"/>
        <v>89.278382143661631</v>
      </c>
      <c r="CF50" s="138">
        <f t="shared" si="23"/>
        <v>92.990512503228629</v>
      </c>
      <c r="CG50" s="138">
        <f t="shared" si="23"/>
        <v>91.275710779378272</v>
      </c>
      <c r="CH50" s="138">
        <f t="shared" si="23"/>
        <v>88.037419718211368</v>
      </c>
      <c r="CI50" s="138">
        <f t="shared" si="23"/>
        <v>87.487015620472761</v>
      </c>
      <c r="CJ50" s="138">
        <f t="shared" si="23"/>
        <v>88.70311329449089</v>
      </c>
      <c r="CK50" s="138">
        <f t="shared" si="23"/>
        <v>88.525175545499621</v>
      </c>
      <c r="CL50" s="138">
        <f t="shared" si="23"/>
        <v>94.589962319299886</v>
      </c>
      <c r="CM50" s="138">
        <f t="shared" si="23"/>
        <v>90.916424226016687</v>
      </c>
      <c r="CN50" s="138">
        <f t="shared" si="23"/>
        <v>92.698151778617515</v>
      </c>
      <c r="CO50" s="138">
        <f t="shared" si="23"/>
        <v>95.838414032745462</v>
      </c>
      <c r="CP50" s="138">
        <f t="shared" si="23"/>
        <v>91.344388978094187</v>
      </c>
      <c r="CQ50" s="138">
        <f t="shared" si="23"/>
        <v>88.85485643505001</v>
      </c>
      <c r="CR50" s="138">
        <f t="shared" si="23"/>
        <v>97.220000514555153</v>
      </c>
      <c r="CS50" s="138">
        <f t="shared" si="23"/>
        <v>94.682714171145506</v>
      </c>
      <c r="CT50" s="138">
        <f t="shared" si="23"/>
        <v>96.265896568129193</v>
      </c>
      <c r="CU50" s="138">
        <f t="shared" si="23"/>
        <v>92.461154710219176</v>
      </c>
      <c r="CV50" s="138">
        <f t="shared" si="23"/>
        <v>90.505868072245832</v>
      </c>
      <c r="CW50" s="138">
        <f t="shared" si="23"/>
        <v>92.90211330424134</v>
      </c>
      <c r="CX50" s="138">
        <f t="shared" si="23"/>
        <v>93.223493491128181</v>
      </c>
      <c r="CY50" s="138">
        <f t="shared" si="23"/>
        <v>91.718396690922418</v>
      </c>
      <c r="CZ50" s="138">
        <f t="shared" si="23"/>
        <v>91.205625277637793</v>
      </c>
      <c r="DA50" s="138">
        <f t="shared" si="23"/>
        <v>94.425073832957125</v>
      </c>
      <c r="DB50" s="138">
        <f t="shared" si="23"/>
        <v>104.58426277375978</v>
      </c>
      <c r="DC50" s="138">
        <f t="shared" si="23"/>
        <v>104.52992460797334</v>
      </c>
      <c r="DD50" s="138">
        <f t="shared" si="23"/>
        <v>108.95169283290414</v>
      </c>
      <c r="DE50" s="138">
        <f t="shared" si="23"/>
        <v>112.28711479449214</v>
      </c>
    </row>
    <row r="51" spans="1:109" ht="20.100000000000001" customHeight="1"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</row>
    <row r="52" spans="1:109" ht="20.100000000000001" customHeight="1">
      <c r="B52" s="139">
        <f t="shared" ref="B52:BM52" si="24">B48</f>
        <v>38718</v>
      </c>
      <c r="C52" s="139">
        <f t="shared" si="24"/>
        <v>38776</v>
      </c>
      <c r="D52" s="139">
        <f t="shared" si="24"/>
        <v>38807</v>
      </c>
      <c r="E52" s="139">
        <f t="shared" si="24"/>
        <v>38837</v>
      </c>
      <c r="F52" s="139">
        <f t="shared" si="24"/>
        <v>38868</v>
      </c>
      <c r="G52" s="139">
        <f t="shared" si="24"/>
        <v>38898</v>
      </c>
      <c r="H52" s="139">
        <f t="shared" si="24"/>
        <v>38929</v>
      </c>
      <c r="I52" s="139">
        <f t="shared" si="24"/>
        <v>38960</v>
      </c>
      <c r="J52" s="139">
        <f t="shared" si="24"/>
        <v>38990</v>
      </c>
      <c r="K52" s="139">
        <f t="shared" si="24"/>
        <v>39021</v>
      </c>
      <c r="L52" s="139">
        <f t="shared" si="24"/>
        <v>39051</v>
      </c>
      <c r="M52" s="139">
        <f t="shared" si="24"/>
        <v>39082</v>
      </c>
      <c r="N52" s="139">
        <f t="shared" si="24"/>
        <v>39113</v>
      </c>
      <c r="O52" s="139">
        <f t="shared" si="24"/>
        <v>39141</v>
      </c>
      <c r="P52" s="139">
        <f t="shared" si="24"/>
        <v>39172</v>
      </c>
      <c r="Q52" s="139">
        <f t="shared" si="24"/>
        <v>39202</v>
      </c>
      <c r="R52" s="139">
        <f t="shared" si="24"/>
        <v>39233</v>
      </c>
      <c r="S52" s="139">
        <f t="shared" si="24"/>
        <v>39263</v>
      </c>
      <c r="T52" s="139">
        <f t="shared" si="24"/>
        <v>39294</v>
      </c>
      <c r="U52" s="139">
        <f t="shared" si="24"/>
        <v>39325</v>
      </c>
      <c r="V52" s="139">
        <f t="shared" si="24"/>
        <v>39355</v>
      </c>
      <c r="W52" s="139">
        <f t="shared" si="24"/>
        <v>39386</v>
      </c>
      <c r="X52" s="139">
        <f t="shared" si="24"/>
        <v>39416</v>
      </c>
      <c r="Y52" s="139">
        <f t="shared" si="24"/>
        <v>39447</v>
      </c>
      <c r="Z52" s="139">
        <f t="shared" si="24"/>
        <v>39478</v>
      </c>
      <c r="AA52" s="139">
        <f t="shared" si="24"/>
        <v>39507</v>
      </c>
      <c r="AB52" s="139">
        <f t="shared" si="24"/>
        <v>39538</v>
      </c>
      <c r="AC52" s="139">
        <f t="shared" si="24"/>
        <v>39568</v>
      </c>
      <c r="AD52" s="139">
        <f t="shared" si="24"/>
        <v>39599</v>
      </c>
      <c r="AE52" s="139">
        <f t="shared" si="24"/>
        <v>39629</v>
      </c>
      <c r="AF52" s="139">
        <f t="shared" si="24"/>
        <v>39660</v>
      </c>
      <c r="AG52" s="139">
        <f t="shared" si="24"/>
        <v>39691</v>
      </c>
      <c r="AH52" s="139">
        <f t="shared" si="24"/>
        <v>39721</v>
      </c>
      <c r="AI52" s="139">
        <f t="shared" si="24"/>
        <v>39752</v>
      </c>
      <c r="AJ52" s="139">
        <f t="shared" si="24"/>
        <v>39782</v>
      </c>
      <c r="AK52" s="139">
        <f t="shared" si="24"/>
        <v>39813</v>
      </c>
      <c r="AL52" s="139">
        <f t="shared" si="24"/>
        <v>39844</v>
      </c>
      <c r="AM52" s="139">
        <f t="shared" si="24"/>
        <v>39872</v>
      </c>
      <c r="AN52" s="139">
        <f t="shared" si="24"/>
        <v>39903</v>
      </c>
      <c r="AO52" s="139">
        <f t="shared" si="24"/>
        <v>39933</v>
      </c>
      <c r="AP52" s="139">
        <f t="shared" si="24"/>
        <v>39964</v>
      </c>
      <c r="AQ52" s="139">
        <f t="shared" si="24"/>
        <v>39994</v>
      </c>
      <c r="AR52" s="139">
        <f t="shared" si="24"/>
        <v>40025</v>
      </c>
      <c r="AS52" s="139">
        <f t="shared" si="24"/>
        <v>40056</v>
      </c>
      <c r="AT52" s="139">
        <f t="shared" si="24"/>
        <v>40086</v>
      </c>
      <c r="AU52" s="139">
        <f t="shared" si="24"/>
        <v>40117</v>
      </c>
      <c r="AV52" s="139">
        <f t="shared" si="24"/>
        <v>40147</v>
      </c>
      <c r="AW52" s="139">
        <f t="shared" si="24"/>
        <v>40178</v>
      </c>
      <c r="AX52" s="139">
        <f t="shared" si="24"/>
        <v>40209</v>
      </c>
      <c r="AY52" s="139">
        <f t="shared" si="24"/>
        <v>40237</v>
      </c>
      <c r="AZ52" s="139">
        <f t="shared" si="24"/>
        <v>40268</v>
      </c>
      <c r="BA52" s="139">
        <f t="shared" si="24"/>
        <v>40298</v>
      </c>
      <c r="BB52" s="139">
        <f t="shared" si="24"/>
        <v>40329</v>
      </c>
      <c r="BC52" s="139">
        <f t="shared" si="24"/>
        <v>40359</v>
      </c>
      <c r="BD52" s="139">
        <f t="shared" si="24"/>
        <v>40390</v>
      </c>
      <c r="BE52" s="139">
        <f t="shared" si="24"/>
        <v>40421</v>
      </c>
      <c r="BF52" s="139">
        <f t="shared" si="24"/>
        <v>40451</v>
      </c>
      <c r="BG52" s="139">
        <f t="shared" si="24"/>
        <v>40482</v>
      </c>
      <c r="BH52" s="139">
        <f t="shared" si="24"/>
        <v>40512</v>
      </c>
      <c r="BI52" s="139">
        <f t="shared" si="24"/>
        <v>40543</v>
      </c>
      <c r="BJ52" s="139">
        <f t="shared" si="24"/>
        <v>40574</v>
      </c>
      <c r="BK52" s="139">
        <f t="shared" si="24"/>
        <v>40602</v>
      </c>
      <c r="BL52" s="139">
        <f t="shared" si="24"/>
        <v>40633</v>
      </c>
      <c r="BM52" s="139">
        <f t="shared" si="24"/>
        <v>40663</v>
      </c>
      <c r="BN52" s="139">
        <f t="shared" ref="BN52:DD52" si="25">BN48</f>
        <v>40694</v>
      </c>
      <c r="BO52" s="139">
        <f t="shared" si="25"/>
        <v>40724</v>
      </c>
      <c r="BP52" s="139">
        <f t="shared" si="25"/>
        <v>40755</v>
      </c>
      <c r="BQ52" s="139">
        <f t="shared" si="25"/>
        <v>40786</v>
      </c>
      <c r="BR52" s="139">
        <f t="shared" si="25"/>
        <v>40816</v>
      </c>
      <c r="BS52" s="139">
        <f t="shared" si="25"/>
        <v>40847</v>
      </c>
      <c r="BT52" s="139">
        <f t="shared" si="25"/>
        <v>40877</v>
      </c>
      <c r="BU52" s="139">
        <f t="shared" si="25"/>
        <v>40908</v>
      </c>
      <c r="BV52" s="139">
        <f t="shared" si="25"/>
        <v>40939</v>
      </c>
      <c r="BW52" s="139">
        <f t="shared" si="25"/>
        <v>40968</v>
      </c>
      <c r="BX52" s="139">
        <f t="shared" si="25"/>
        <v>40999</v>
      </c>
      <c r="BY52" s="139">
        <f t="shared" si="25"/>
        <v>41029</v>
      </c>
      <c r="BZ52" s="139">
        <f t="shared" si="25"/>
        <v>41060</v>
      </c>
      <c r="CA52" s="139">
        <f t="shared" si="25"/>
        <v>41090</v>
      </c>
      <c r="CB52" s="139">
        <f t="shared" si="25"/>
        <v>41121</v>
      </c>
      <c r="CC52" s="139">
        <f t="shared" si="25"/>
        <v>41152</v>
      </c>
      <c r="CD52" s="139">
        <f t="shared" si="25"/>
        <v>41182</v>
      </c>
      <c r="CE52" s="139">
        <f t="shared" si="25"/>
        <v>41213</v>
      </c>
      <c r="CF52" s="139">
        <f t="shared" si="25"/>
        <v>41243</v>
      </c>
      <c r="CG52" s="139">
        <f t="shared" si="25"/>
        <v>41274</v>
      </c>
      <c r="CH52" s="139">
        <f t="shared" si="25"/>
        <v>41305</v>
      </c>
      <c r="CI52" s="139">
        <f t="shared" si="25"/>
        <v>41333</v>
      </c>
      <c r="CJ52" s="139">
        <f t="shared" si="25"/>
        <v>41364</v>
      </c>
      <c r="CK52" s="139">
        <f t="shared" si="25"/>
        <v>41394</v>
      </c>
      <c r="CL52" s="139">
        <f t="shared" si="25"/>
        <v>41425</v>
      </c>
      <c r="CM52" s="139">
        <f t="shared" si="25"/>
        <v>41455</v>
      </c>
      <c r="CN52" s="139">
        <f t="shared" si="25"/>
        <v>41486</v>
      </c>
      <c r="CO52" s="139">
        <f t="shared" si="25"/>
        <v>41517</v>
      </c>
      <c r="CP52" s="139">
        <f t="shared" si="25"/>
        <v>41547</v>
      </c>
      <c r="CQ52" s="139">
        <f t="shared" si="25"/>
        <v>41578</v>
      </c>
      <c r="CR52" s="139">
        <f t="shared" si="25"/>
        <v>41608</v>
      </c>
      <c r="CS52" s="139">
        <f t="shared" si="25"/>
        <v>41639</v>
      </c>
      <c r="CT52" s="139">
        <f t="shared" si="25"/>
        <v>41670</v>
      </c>
      <c r="CU52" s="139">
        <f t="shared" si="25"/>
        <v>41698</v>
      </c>
      <c r="CV52" s="139">
        <f t="shared" si="25"/>
        <v>41729</v>
      </c>
      <c r="CW52" s="139">
        <f t="shared" si="25"/>
        <v>41759</v>
      </c>
      <c r="CX52" s="139">
        <f t="shared" si="25"/>
        <v>41790</v>
      </c>
      <c r="CY52" s="139">
        <f t="shared" si="25"/>
        <v>41820</v>
      </c>
      <c r="CZ52" s="139">
        <f t="shared" si="25"/>
        <v>41851</v>
      </c>
      <c r="DA52" s="139">
        <f t="shared" si="25"/>
        <v>41882</v>
      </c>
      <c r="DB52" s="139">
        <f t="shared" si="25"/>
        <v>41912</v>
      </c>
      <c r="DC52" s="139">
        <f t="shared" si="25"/>
        <v>41943</v>
      </c>
      <c r="DD52" s="139">
        <f t="shared" si="25"/>
        <v>41973</v>
      </c>
      <c r="DE52" s="139">
        <f>DE48</f>
        <v>42004</v>
      </c>
    </row>
    <row r="53" spans="1:109" ht="20.100000000000001" customHeight="1">
      <c r="A53" s="93" t="s">
        <v>276</v>
      </c>
      <c r="B53" s="93">
        <f t="shared" ref="B53:BM53" si="26">B50/SUM(B49:B50)*100</f>
        <v>14.443410171118853</v>
      </c>
      <c r="C53" s="93">
        <f t="shared" si="26"/>
        <v>13.383608485800366</v>
      </c>
      <c r="D53" s="93">
        <f t="shared" si="26"/>
        <v>13.182321672567124</v>
      </c>
      <c r="E53" s="93">
        <f t="shared" si="26"/>
        <v>11.945141405648044</v>
      </c>
      <c r="F53" s="93">
        <f t="shared" si="26"/>
        <v>13.20988158636251</v>
      </c>
      <c r="G53" s="93">
        <f t="shared" si="26"/>
        <v>12.128024206768071</v>
      </c>
      <c r="H53" s="93">
        <f t="shared" si="26"/>
        <v>12.205500523992326</v>
      </c>
      <c r="I53" s="93">
        <f t="shared" si="26"/>
        <v>11.571276130747425</v>
      </c>
      <c r="J53" s="93">
        <f t="shared" si="26"/>
        <v>11.593882577480555</v>
      </c>
      <c r="K53" s="93">
        <f t="shared" si="26"/>
        <v>11.743064288880081</v>
      </c>
      <c r="L53" s="93">
        <f t="shared" si="26"/>
        <v>11.757912621443863</v>
      </c>
      <c r="M53" s="93">
        <f t="shared" si="26"/>
        <v>11.59746546098213</v>
      </c>
      <c r="N53" s="93">
        <f t="shared" si="26"/>
        <v>11.439818606036946</v>
      </c>
      <c r="O53" s="93">
        <f t="shared" si="26"/>
        <v>11.13494464160248</v>
      </c>
      <c r="P53" s="93">
        <f t="shared" si="26"/>
        <v>10.609917582672878</v>
      </c>
      <c r="Q53" s="93">
        <f t="shared" si="26"/>
        <v>10.457157691854224</v>
      </c>
      <c r="R53" s="93">
        <f t="shared" si="26"/>
        <v>9.6498842373367726</v>
      </c>
      <c r="S53" s="93">
        <f t="shared" si="26"/>
        <v>9.540096404250745</v>
      </c>
      <c r="T53" s="93">
        <f t="shared" si="26"/>
        <v>9.1730342641426681</v>
      </c>
      <c r="U53" s="93">
        <f t="shared" si="26"/>
        <v>9.2654695179631172</v>
      </c>
      <c r="V53" s="93">
        <f t="shared" si="26"/>
        <v>8.7454954301029222</v>
      </c>
      <c r="W53" s="93">
        <f t="shared" si="26"/>
        <v>8.2708530318567863</v>
      </c>
      <c r="X53" s="93">
        <f t="shared" si="26"/>
        <v>8.2880792241879853</v>
      </c>
      <c r="Y53" s="93">
        <f t="shared" si="26"/>
        <v>8.1637274921917129</v>
      </c>
      <c r="Z53" s="93">
        <f t="shared" si="26"/>
        <v>8.1885546474971864</v>
      </c>
      <c r="AA53" s="93">
        <f t="shared" si="26"/>
        <v>7.6716481839851856</v>
      </c>
      <c r="AB53" s="93">
        <f t="shared" si="26"/>
        <v>7.8336307647105894</v>
      </c>
      <c r="AC53" s="93">
        <f t="shared" si="26"/>
        <v>7.5557795034152653</v>
      </c>
      <c r="AD53" s="93">
        <f t="shared" si="26"/>
        <v>7.2971022946352377</v>
      </c>
      <c r="AE53" s="93">
        <f t="shared" si="26"/>
        <v>7.1543842336412364</v>
      </c>
      <c r="AF53" s="93">
        <f t="shared" si="26"/>
        <v>7.2049852461003097</v>
      </c>
      <c r="AG53" s="93">
        <f t="shared" si="26"/>
        <v>7.2997068223381643</v>
      </c>
      <c r="AH53" s="93">
        <f t="shared" si="26"/>
        <v>8.266377163333015</v>
      </c>
      <c r="AI53" s="93">
        <f t="shared" si="26"/>
        <v>8.8515289079973467</v>
      </c>
      <c r="AJ53" s="93">
        <f t="shared" si="26"/>
        <v>9.4576755164673738</v>
      </c>
      <c r="AK53" s="93">
        <f t="shared" si="26"/>
        <v>9.4832091151215234</v>
      </c>
      <c r="AL53" s="93">
        <f t="shared" si="26"/>
        <v>9.6982494050652424</v>
      </c>
      <c r="AM53" s="93">
        <f t="shared" si="26"/>
        <v>9.6741276133196692</v>
      </c>
      <c r="AN53" s="93">
        <f t="shared" si="26"/>
        <v>9.3295683077532203</v>
      </c>
      <c r="AO53" s="93">
        <f t="shared" si="26"/>
        <v>8.8327163539453775</v>
      </c>
      <c r="AP53" s="93">
        <f t="shared" si="26"/>
        <v>8.2155774203763308</v>
      </c>
      <c r="AQ53" s="93">
        <f t="shared" si="26"/>
        <v>7.8577834576273542</v>
      </c>
      <c r="AR53" s="93">
        <f t="shared" si="26"/>
        <v>7.3572168960937194</v>
      </c>
      <c r="AS53" s="93">
        <f t="shared" si="26"/>
        <v>7.2166643570239986</v>
      </c>
      <c r="AT53" s="93">
        <f t="shared" si="26"/>
        <v>6.920531411283851</v>
      </c>
      <c r="AU53" s="93">
        <f t="shared" si="26"/>
        <v>6.9011957648729236</v>
      </c>
      <c r="AV53" s="93">
        <f t="shared" si="26"/>
        <v>6.8355838392550812</v>
      </c>
      <c r="AW53" s="93">
        <f t="shared" si="26"/>
        <v>6.609793915218054</v>
      </c>
      <c r="AX53" s="93">
        <f t="shared" si="26"/>
        <v>6.9925836010440046</v>
      </c>
      <c r="AY53" s="93">
        <f t="shared" si="26"/>
        <v>6.5089595266740981</v>
      </c>
      <c r="AZ53" s="93">
        <f t="shared" si="26"/>
        <v>6.3366129754780998</v>
      </c>
      <c r="BA53" s="93">
        <f t="shared" si="26"/>
        <v>5.8141346155572675</v>
      </c>
      <c r="BB53" s="93">
        <f t="shared" si="26"/>
        <v>5.8753803642899278</v>
      </c>
      <c r="BC53" s="93">
        <f t="shared" si="26"/>
        <v>5.947888321442214</v>
      </c>
      <c r="BD53" s="93">
        <f t="shared" si="26"/>
        <v>5.761127550848558</v>
      </c>
      <c r="BE53" s="93">
        <f t="shared" si="26"/>
        <v>5.7785180638892255</v>
      </c>
      <c r="BF53" s="93">
        <f t="shared" si="26"/>
        <v>5.6429408669354286</v>
      </c>
      <c r="BG53" s="93">
        <f t="shared" si="26"/>
        <v>5.6056524349804251</v>
      </c>
      <c r="BH53" s="93">
        <f t="shared" si="26"/>
        <v>5.4868022584716902</v>
      </c>
      <c r="BI53" s="93">
        <f t="shared" si="26"/>
        <v>5.3184618247377387</v>
      </c>
      <c r="BJ53" s="93">
        <f t="shared" si="26"/>
        <v>5.3095239741881795</v>
      </c>
      <c r="BK53" s="93">
        <f t="shared" si="26"/>
        <v>5.1315679482078336</v>
      </c>
      <c r="BL53" s="93">
        <f t="shared" si="26"/>
        <v>4.9281693553396906</v>
      </c>
      <c r="BM53" s="93">
        <f t="shared" si="26"/>
        <v>4.7040877591336168</v>
      </c>
      <c r="BN53" s="93">
        <f t="shared" ref="BN53:DD53" si="27">BN50/SUM(BN49:BN50)*100</f>
        <v>4.6427500610615358</v>
      </c>
      <c r="BO53" s="93">
        <f t="shared" si="27"/>
        <v>4.2080009571981636</v>
      </c>
      <c r="BP53" s="93">
        <f t="shared" si="27"/>
        <v>4.3033353296900403</v>
      </c>
      <c r="BQ53" s="93">
        <f t="shared" si="27"/>
        <v>4.2657129959698743</v>
      </c>
      <c r="BR53" s="93">
        <f t="shared" si="27"/>
        <v>4.6895262418892889</v>
      </c>
      <c r="BS53" s="93">
        <f t="shared" si="27"/>
        <v>4.0926977788063725</v>
      </c>
      <c r="BT53" s="93">
        <f t="shared" si="27"/>
        <v>4.413605785020934</v>
      </c>
      <c r="BU53" s="93">
        <f t="shared" si="27"/>
        <v>4.462854273744683</v>
      </c>
      <c r="BV53" s="93">
        <f t="shared" si="27"/>
        <v>4.2637031316673983</v>
      </c>
      <c r="BW53" s="93">
        <f t="shared" si="27"/>
        <v>4.1312444394441634</v>
      </c>
      <c r="BX53" s="93">
        <f t="shared" si="27"/>
        <v>4.3122531828192097</v>
      </c>
      <c r="BY53" s="93">
        <f t="shared" si="27"/>
        <v>4.559204657470425</v>
      </c>
      <c r="BZ53" s="93">
        <f t="shared" si="27"/>
        <v>4.6256703003314348</v>
      </c>
      <c r="CA53" s="93">
        <f t="shared" si="27"/>
        <v>4.5186764353505984</v>
      </c>
      <c r="CB53" s="93">
        <f t="shared" si="27"/>
        <v>4.7107446433754188</v>
      </c>
      <c r="CC53" s="93">
        <f t="shared" si="27"/>
        <v>4.7355880564861197</v>
      </c>
      <c r="CD53" s="93">
        <f t="shared" si="27"/>
        <v>4.6683970273978463</v>
      </c>
      <c r="CE53" s="93">
        <f t="shared" si="27"/>
        <v>4.5928764314182908</v>
      </c>
      <c r="CF53" s="93">
        <f t="shared" si="27"/>
        <v>4.7318182127113904</v>
      </c>
      <c r="CG53" s="93">
        <f t="shared" si="27"/>
        <v>4.5456371121933081</v>
      </c>
      <c r="CH53" s="93">
        <f t="shared" si="27"/>
        <v>4.5714601944213138</v>
      </c>
      <c r="CI53" s="93">
        <f t="shared" si="27"/>
        <v>4.4828733764758777</v>
      </c>
      <c r="CJ53" s="93">
        <f t="shared" si="27"/>
        <v>4.5710816423501104</v>
      </c>
      <c r="CK53" s="93">
        <f t="shared" si="27"/>
        <v>4.562413778663081</v>
      </c>
      <c r="CL53" s="93">
        <f t="shared" si="27"/>
        <v>4.8878770306338488</v>
      </c>
      <c r="CM53" s="93">
        <f t="shared" si="27"/>
        <v>4.5788355329054911</v>
      </c>
      <c r="CN53" s="93">
        <f t="shared" si="27"/>
        <v>4.7367360760466788</v>
      </c>
      <c r="CO53" s="93">
        <f t="shared" si="27"/>
        <v>4.8119540037166466</v>
      </c>
      <c r="CP53" s="93">
        <f t="shared" si="27"/>
        <v>4.5928104618674821</v>
      </c>
      <c r="CQ53" s="93">
        <f t="shared" si="27"/>
        <v>4.3932797472405865</v>
      </c>
      <c r="CR53" s="93">
        <f t="shared" si="27"/>
        <v>4.6978836966858273</v>
      </c>
      <c r="CS53" s="93">
        <f t="shared" si="27"/>
        <v>4.4602566208210694</v>
      </c>
      <c r="CT53" s="93">
        <f t="shared" si="27"/>
        <v>4.7043824716790219</v>
      </c>
      <c r="CU53" s="93">
        <f t="shared" si="27"/>
        <v>4.4726009359735741</v>
      </c>
      <c r="CV53" s="93">
        <f t="shared" si="27"/>
        <v>4.3499665791778934</v>
      </c>
      <c r="CW53" s="93">
        <f t="shared" si="27"/>
        <v>4.5261519378436761</v>
      </c>
      <c r="CX53" s="93">
        <f t="shared" si="27"/>
        <v>4.3912798229641714</v>
      </c>
      <c r="CY53" s="93">
        <f t="shared" si="27"/>
        <v>4.1634059224159667</v>
      </c>
      <c r="CZ53" s="93">
        <f t="shared" si="27"/>
        <v>4.1968754620826196</v>
      </c>
      <c r="DA53" s="93">
        <f t="shared" si="27"/>
        <v>4.3523114298252938</v>
      </c>
      <c r="DB53" s="93">
        <f t="shared" si="27"/>
        <v>4.7895249208887254</v>
      </c>
      <c r="DC53" s="93">
        <f t="shared" si="27"/>
        <v>4.8497438227562286</v>
      </c>
      <c r="DD53" s="93">
        <f t="shared" si="27"/>
        <v>4.932271823472246</v>
      </c>
      <c r="DE53" s="93">
        <f>DE50/SUM(DE49:DE50)*100</f>
        <v>4.890770722777833</v>
      </c>
    </row>
    <row r="54" spans="1:109" ht="20.100000000000001" customHeight="1">
      <c r="BH54" s="136"/>
    </row>
    <row r="55" spans="1:109" ht="20.100000000000001" customHeight="1">
      <c r="BH55" s="136"/>
    </row>
    <row r="56" spans="1:109" ht="20.100000000000001" customHeight="1">
      <c r="BH56" s="136"/>
    </row>
    <row r="57" spans="1:109" ht="20.100000000000001" customHeight="1">
      <c r="BH57" s="136"/>
    </row>
    <row r="58" spans="1:109" ht="20.100000000000001" customHeight="1">
      <c r="BH58" s="136"/>
    </row>
  </sheetData>
  <printOptions horizontalCentered="1"/>
  <pageMargins left="0.39370078740157483" right="0.39370078740157483" top="0.39370078740157483" bottom="0.39370078740157483" header="0.51181102362204722" footer="0.39370078740157483"/>
  <pageSetup paperSize="9" scale="49" fitToHeight="6" orientation="landscape" horizontalDpi="1200" verticalDpi="1200" r:id="rId1"/>
  <headerFooter alignWithMargins="0">
    <oddFooter>&amp;L&amp;"Trebuchet MS,Normal"&amp;8Relatório Mensal da Dívida Pública Federal&amp;C&amp;"Trebuchet MS,Normal"&amp;8Anexo 2.1&amp;R&amp;"Trebuchet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D126"/>
  <sheetViews>
    <sheetView workbookViewId="0">
      <selection activeCell="B2" sqref="B2"/>
    </sheetView>
  </sheetViews>
  <sheetFormatPr defaultRowHeight="15"/>
  <cols>
    <col min="1" max="1" width="10.7109375" bestFit="1" customWidth="1"/>
    <col min="2" max="2" width="9.7109375" bestFit="1" customWidth="1"/>
    <col min="3" max="3" width="20.7109375" bestFit="1" customWidth="1"/>
    <col min="4" max="4" width="22.28515625" bestFit="1" customWidth="1"/>
  </cols>
  <sheetData>
    <row r="1" spans="1:4">
      <c r="B1" t="s">
        <v>1044</v>
      </c>
      <c r="C1" t="s">
        <v>1043</v>
      </c>
      <c r="D1" t="s">
        <v>1082</v>
      </c>
    </row>
    <row r="2" spans="1:4">
      <c r="A2" s="191">
        <f>'P2.4 Externa Pública e Privada'!A2</f>
        <v>26298</v>
      </c>
      <c r="B2" s="196">
        <f>'P2.4 Externa Pública e Privada'!B2/ VLOOKUP('P2.4 Externa Pública e Privada'!$A2,'P2.5 Inflação em dólar'!$E$3:$F$551, 2 ) * 100</f>
        <v>47622.799645924228</v>
      </c>
      <c r="D2">
        <f>VLOOKUP(A2,'P2.7 Reservas'!$A$2:$B$539, 2 ) / VLOOKUP(A2,'P2.5 Inflação em dólar'!$E$3:$F$551, 2 ) * 100</f>
        <v>9905.8458833241712</v>
      </c>
    </row>
    <row r="3" spans="1:4">
      <c r="A3" s="191">
        <f>'P2.4 Externa Pública e Privada'!A3</f>
        <v>26664</v>
      </c>
      <c r="B3" s="196">
        <f>'P2.4 Externa Pública e Privada'!B3/ VLOOKUP('P2.4 Externa Pública e Privada'!$A3,'P2.5 Inflação em dólar'!$E$3:$F$551, 2 ) * 100</f>
        <v>63899.685542373809</v>
      </c>
      <c r="D3">
        <f>VLOOKUP(A3,'P2.7 Reservas'!$A$2:$B$539, 2 ) / VLOOKUP(A3,'P2.5 Inflação em dólar'!$E$3:$F$551, 2 ) * 100</f>
        <v>23316.008044709888</v>
      </c>
    </row>
    <row r="4" spans="1:4">
      <c r="A4" s="191">
        <f>'P2.4 Externa Pública e Privada'!A4</f>
        <v>27029</v>
      </c>
      <c r="B4" s="196">
        <f>'P2.4 Externa Pública e Privada'!B4/ VLOOKUP('P2.4 Externa Pública e Privada'!$A4,'P2.5 Inflação em dólar'!$E$3:$F$551, 2 ) * 100</f>
        <v>75944.846091176019</v>
      </c>
      <c r="D4">
        <f>VLOOKUP(A4,'P2.7 Reservas'!$A$2:$B$539, 2 ) / VLOOKUP(A4,'P2.5 Inflação em dólar'!$E$3:$F$551, 2 ) * 100</f>
        <v>32796.363549052672</v>
      </c>
    </row>
    <row r="5" spans="1:4">
      <c r="A5" s="191">
        <f>'P2.4 Externa Pública e Privada'!A5</f>
        <v>27394</v>
      </c>
      <c r="B5" s="196">
        <f>'P2.4 Externa Pública e Privada'!B5/ VLOOKUP('P2.4 Externa Pública e Privada'!$A5,'P2.5 Inflação em dólar'!$E$3:$F$551, 2 ) * 100</f>
        <v>91327.607475798737</v>
      </c>
      <c r="D5">
        <f>VLOOKUP(A5,'P2.7 Reservas'!$A$2:$B$539, 2 ) / VLOOKUP(A5,'P2.5 Inflação em dólar'!$E$3:$F$551, 2 ) * 100</f>
        <v>24021.343612846365</v>
      </c>
    </row>
    <row r="6" spans="1:4">
      <c r="A6" s="191">
        <f>'P2.4 Externa Pública e Privada'!A6</f>
        <v>27759</v>
      </c>
      <c r="B6" s="196">
        <f>'P2.4 Externa Pública e Privada'!B6/ VLOOKUP('P2.4 Externa Pública e Privada'!$A6,'P2.5 Inflação em dólar'!$E$3:$F$551, 2 ) * 100</f>
        <v>106891.33939751257</v>
      </c>
      <c r="D6">
        <f>VLOOKUP(A6,'P2.7 Reservas'!$A$2:$B$539, 2 ) / VLOOKUP(A6,'P2.5 Inflação em dólar'!$E$3:$F$551, 2 ) * 100</f>
        <v>17194.134767473239</v>
      </c>
    </row>
    <row r="7" spans="1:4">
      <c r="A7" s="191">
        <f>'P2.4 Externa Pública e Privada'!A7</f>
        <v>28125</v>
      </c>
      <c r="B7" s="196">
        <f>'P2.4 Externa Pública e Privada'!B7/ VLOOKUP('P2.4 Externa Pública e Privada'!$A7,'P2.5 Inflação em dólar'!$E$3:$F$551, 2 ) * 100</f>
        <v>130410.78217674549</v>
      </c>
      <c r="D7">
        <f>VLOOKUP(A7,'P2.7 Reservas'!$A$2:$B$539, 2 ) / VLOOKUP(A7,'P2.5 Inflação em dólar'!$E$3:$F$551, 2 ) * 100</f>
        <v>26548.623540279004</v>
      </c>
    </row>
    <row r="8" spans="1:4">
      <c r="A8" s="191">
        <f>'P2.4 Externa Pública e Privada'!A8</f>
        <v>28490</v>
      </c>
      <c r="B8" s="196">
        <f>'P2.4 Externa Pública e Privada'!B8/ VLOOKUP('P2.4 Externa Pública e Privada'!$A8,'P2.5 Inflação em dólar'!$E$3:$F$551, 2 ) * 100</f>
        <v>144445.95549480515</v>
      </c>
      <c r="D8">
        <f>VLOOKUP(A8,'P2.7 Reservas'!$A$2:$B$539, 2 ) / VLOOKUP(A8,'P2.5 Inflação em dólar'!$E$3:$F$551, 2 ) * 100</f>
        <v>27617.405029954814</v>
      </c>
    </row>
    <row r="9" spans="1:4">
      <c r="A9" s="191">
        <f>'P2.4 Externa Pública e Privada'!A9</f>
        <v>28855</v>
      </c>
      <c r="B9" s="196">
        <f>'P2.4 Externa Pública e Privada'!B9/ VLOOKUP('P2.4 Externa Pública e Privada'!$A9,'P2.5 Inflação em dólar'!$E$3:$F$551, 2 ) * 100</f>
        <v>182318.97624484746</v>
      </c>
      <c r="D9">
        <f>VLOOKUP(A9,'P2.7 Reservas'!$A$2:$B$539, 2 ) / VLOOKUP(A9,'P2.5 Inflação em dólar'!$E$3:$F$551, 2 ) * 100</f>
        <v>41556.501740538923</v>
      </c>
    </row>
    <row r="10" spans="1:4">
      <c r="A10" s="191">
        <f>'P2.4 Externa Pública e Privada'!A10</f>
        <v>29220</v>
      </c>
      <c r="B10" s="196">
        <f>'P2.4 Externa Pública e Privada'!B10/ VLOOKUP('P2.4 Externa Pública e Privada'!$A10,'P2.5 Inflação em dólar'!$E$3:$F$551, 2 ) * 100</f>
        <v>172157.99097313132</v>
      </c>
      <c r="D10">
        <f>VLOOKUP(A10,'P2.7 Reservas'!$A$2:$B$539, 2 ) / VLOOKUP(A10,'P2.5 Inflação em dólar'!$E$3:$F$551, 2 ) * 100</f>
        <v>29891.614495638572</v>
      </c>
    </row>
    <row r="11" spans="1:4">
      <c r="A11" s="191">
        <f>'P2.4 Externa Pública e Privada'!A11</f>
        <v>29586</v>
      </c>
      <c r="B11" s="196">
        <f>'P2.4 Externa Pública e Privada'!B11/ VLOOKUP('P2.4 Externa Pública e Privada'!$A11,'P2.5 Inflação em dólar'!$E$3:$F$551, 2 ) * 100</f>
        <v>176469.84583154187</v>
      </c>
      <c r="D11">
        <f>VLOOKUP(A11,'P2.7 Reservas'!$A$2:$B$539, 2 ) / VLOOKUP(A11,'P2.5 Inflação em dólar'!$E$3:$F$551, 2 ) * 100</f>
        <v>18984.524377460904</v>
      </c>
    </row>
    <row r="12" spans="1:4">
      <c r="A12" s="191">
        <f>'P2.4 Externa Pública e Privada'!A12</f>
        <v>29676</v>
      </c>
      <c r="B12" s="196">
        <f>'P2.4 Externa Pública e Privada'!B12/ VLOOKUP('P2.4 Externa Pública e Privada'!$A12,'P2.5 Inflação em dólar'!$E$3:$F$551, 2 ) * 100</f>
        <v>176105.47619757877</v>
      </c>
      <c r="D12">
        <f>VLOOKUP(A12,'P2.7 Reservas'!$A$2:$B$539, 2 ) / VLOOKUP(A12,'P2.5 Inflação em dólar'!$E$3:$F$551, 2 ) * 100</f>
        <v>17341.795329761739</v>
      </c>
    </row>
    <row r="13" spans="1:4">
      <c r="A13" s="191">
        <f>'P2.4 Externa Pública e Privada'!A13</f>
        <v>29767</v>
      </c>
      <c r="B13" s="196">
        <f>'P2.4 Externa Pública e Privada'!B13/ VLOOKUP('P2.4 Externa Pública e Privada'!$A13,'P2.5 Inflação em dólar'!$E$3:$F$551, 2 ) * 100</f>
        <v>175590.44563358685</v>
      </c>
      <c r="D13">
        <f>VLOOKUP(A13,'P2.7 Reservas'!$A$2:$B$539, 2 ) / VLOOKUP(A13,'P2.5 Inflação em dólar'!$E$3:$F$551, 2 ) * 100</f>
        <v>16116.764482006325</v>
      </c>
    </row>
    <row r="14" spans="1:4">
      <c r="A14" s="191">
        <f>'P2.4 Externa Pública e Privada'!A14</f>
        <v>29859</v>
      </c>
      <c r="B14" s="196">
        <f>'P2.4 Externa Pública e Privada'!B14/ VLOOKUP('P2.4 Externa Pública e Privada'!$A14,'P2.5 Inflação em dólar'!$E$3:$F$551, 2 ) * 100</f>
        <v>177560.10693790778</v>
      </c>
      <c r="D14">
        <f>VLOOKUP(A14,'P2.7 Reservas'!$A$2:$B$539, 2 ) / VLOOKUP(A14,'P2.5 Inflação em dólar'!$E$3:$F$551, 2 ) * 100</f>
        <v>16159.881827025059</v>
      </c>
    </row>
    <row r="15" spans="1:4">
      <c r="A15" s="191">
        <f>'P2.4 Externa Pública e Privada'!A15</f>
        <v>29951</v>
      </c>
      <c r="B15" s="196">
        <f>'P2.4 Externa Pública e Privada'!B15/ VLOOKUP('P2.4 Externa Pública e Privada'!$A15,'P2.5 Inflação em dólar'!$E$3:$F$551, 2 ) * 100</f>
        <v>186443.5859148406</v>
      </c>
      <c r="D15">
        <f>VLOOKUP(A15,'P2.7 Reservas'!$A$2:$B$539, 2 ) / VLOOKUP(A15,'P2.5 Inflação em dólar'!$E$3:$F$551, 2 ) * 100</f>
        <v>18923.458812574812</v>
      </c>
    </row>
    <row r="16" spans="1:4">
      <c r="A16" s="191">
        <f>'P2.4 Externa Pública e Privada'!A16</f>
        <v>30041</v>
      </c>
      <c r="B16" s="196">
        <f>'P2.4 Externa Pública e Privada'!B16/ VLOOKUP('P2.4 Externa Pública e Privada'!$A16,'P2.5 Inflação em dólar'!$E$3:$F$551, 2 ) * 100</f>
        <v>189762.30334070855</v>
      </c>
      <c r="D16">
        <f>VLOOKUP(A16,'P2.7 Reservas'!$A$2:$B$539, 2 ) / VLOOKUP(A16,'P2.5 Inflação em dólar'!$E$3:$F$551, 2 ) * 100</f>
        <v>17745.49669766951</v>
      </c>
    </row>
    <row r="17" spans="1:4">
      <c r="A17" s="191">
        <f>'P2.4 Externa Pública e Privada'!A17</f>
        <v>30132</v>
      </c>
      <c r="B17" s="196">
        <f>'P2.4 Externa Pública e Privada'!B17/ VLOOKUP('P2.4 Externa Pública e Privada'!$A17,'P2.5 Inflação em dólar'!$E$3:$F$551, 2 ) * 100</f>
        <v>189408.19508778924</v>
      </c>
      <c r="D17">
        <f>VLOOKUP(A17,'P2.7 Reservas'!$A$2:$B$539, 2 ) / VLOOKUP(A17,'P2.5 Inflação em dólar'!$E$3:$F$551, 2 ) * 100</f>
        <v>16998.516725984213</v>
      </c>
    </row>
    <row r="18" spans="1:4">
      <c r="A18" s="191">
        <f>'P2.4 Externa Pública e Privada'!A18</f>
        <v>30224</v>
      </c>
      <c r="B18" s="196">
        <f>'P2.4 Externa Pública e Privada'!B18/ VLOOKUP('P2.4 Externa Pública e Privada'!$A18,'P2.5 Inflação em dólar'!$E$3:$F$551, 2 ) * 100</f>
        <v>194032.16383912179</v>
      </c>
      <c r="D18">
        <f>VLOOKUP(A18,'P2.7 Reservas'!$A$2:$B$539, 2 ) / VLOOKUP(A18,'P2.5 Inflação em dólar'!$E$3:$F$551, 2 ) * 100</f>
        <v>12283.795217760395</v>
      </c>
    </row>
    <row r="19" spans="1:4">
      <c r="A19" s="191">
        <f>'P2.4 Externa Pública e Privada'!A19</f>
        <v>30316</v>
      </c>
      <c r="B19" s="196">
        <f>'P2.4 Externa Pública e Privada'!B19/ VLOOKUP('P2.4 Externa Pública e Privada'!$A19,'P2.5 Inflação em dólar'!$E$3:$F$551, 2 ) * 100</f>
        <v>207904.29275319178</v>
      </c>
      <c r="D19">
        <f>VLOOKUP(A19,'P2.7 Reservas'!$A$2:$B$539, 2 ) / VLOOKUP(A19,'P2.5 Inflação em dólar'!$E$3:$F$551, 2 ) * 100</f>
        <v>9713.3469250621201</v>
      </c>
    </row>
    <row r="20" spans="1:4">
      <c r="A20" s="191">
        <f>'P2.4 Externa Pública e Privada'!A20</f>
        <v>30406</v>
      </c>
      <c r="B20" s="196">
        <f>'P2.4 Externa Pública e Privada'!B20/ VLOOKUP('P2.4 Externa Pública e Privada'!$A20,'P2.5 Inflação em dólar'!$E$3:$F$551, 2 ) * 100</f>
        <v>214941.56489467158</v>
      </c>
      <c r="D20">
        <f>VLOOKUP(A20,'P2.7 Reservas'!$A$2:$B$539, 2 ) / VLOOKUP(A20,'P2.5 Inflação em dólar'!$E$3:$F$551, 2 ) * 100</f>
        <v>8429.5464346516455</v>
      </c>
    </row>
    <row r="21" spans="1:4">
      <c r="A21" s="191">
        <f>'P2.4 Externa Pública e Privada'!A21</f>
        <v>30497</v>
      </c>
      <c r="B21" s="196">
        <f>'P2.4 Externa Pública e Privada'!B21/ VLOOKUP('P2.4 Externa Pública e Privada'!$A21,'P2.5 Inflação em dólar'!$E$3:$F$551, 2 ) * 100</f>
        <v>214995.36891305994</v>
      </c>
      <c r="D21">
        <f>VLOOKUP(A21,'P2.7 Reservas'!$A$2:$B$539, 2 ) / VLOOKUP(A21,'P2.5 Inflação em dólar'!$E$3:$F$551, 2 ) * 100</f>
        <v>9093.2762276664653</v>
      </c>
    </row>
    <row r="22" spans="1:4">
      <c r="A22" s="191">
        <f>'P2.4 Externa Pública e Privada'!A22</f>
        <v>30589</v>
      </c>
      <c r="B22" s="196">
        <f>'P2.4 Externa Pública e Privada'!B22/ VLOOKUP('P2.4 Externa Pública e Privada'!$A22,'P2.5 Inflação em dólar'!$E$3:$F$551, 2 ) * 100</f>
        <v>215998.81673581968</v>
      </c>
      <c r="D22">
        <f>VLOOKUP(A22,'P2.7 Reservas'!$A$2:$B$539, 2 ) / VLOOKUP(A22,'P2.5 Inflação em dólar'!$E$3:$F$551, 2 ) * 100</f>
        <v>9386.4564886797798</v>
      </c>
    </row>
    <row r="23" spans="1:4">
      <c r="A23" s="191">
        <f>'P2.4 Externa Pública e Privada'!A23</f>
        <v>30681</v>
      </c>
      <c r="B23" s="196">
        <f>'P2.4 Externa Pública e Privada'!B23/ VLOOKUP('P2.4 Externa Pública e Privada'!$A23,'P2.5 Inflação em dólar'!$E$3:$F$551, 2 ) * 100</f>
        <v>219721.18912778632</v>
      </c>
      <c r="D23">
        <f>VLOOKUP(A23,'P2.7 Reservas'!$A$2:$B$539, 2 ) / VLOOKUP(A23,'P2.5 Inflação em dólar'!$E$3:$F$551, 2 ) * 100</f>
        <v>10694.817291872962</v>
      </c>
    </row>
    <row r="24" spans="1:4">
      <c r="A24" s="191">
        <f>'P2.4 Externa Pública e Privada'!A24</f>
        <v>30772</v>
      </c>
      <c r="B24" s="196">
        <f>'P2.4 Externa Pública e Privada'!B24/ VLOOKUP('P2.4 Externa Pública e Privada'!$A24,'P2.5 Inflação em dólar'!$E$3:$F$551, 2 ) * 100</f>
        <v>222715.41655707962</v>
      </c>
      <c r="D24">
        <f>VLOOKUP(A24,'P2.7 Reservas'!$A$2:$B$539, 2 ) / VLOOKUP(A24,'P2.5 Inflação em dólar'!$E$3:$F$551, 2 ) * 100</f>
        <v>13706.30298007797</v>
      </c>
    </row>
    <row r="25" spans="1:4">
      <c r="A25" s="191">
        <f>'P2.4 Externa Pública e Privada'!A25</f>
        <v>30863</v>
      </c>
      <c r="B25" s="196">
        <f>'P2.4 Externa Pública e Privada'!B25/ VLOOKUP('P2.4 Externa Pública e Privada'!$A25,'P2.5 Inflação em dólar'!$E$3:$F$551, 2 ) * 100</f>
        <v>227121.99610268677</v>
      </c>
      <c r="D25">
        <f>VLOOKUP(A25,'P2.7 Reservas'!$A$2:$B$539, 2 ) / VLOOKUP(A25,'P2.5 Inflação em dólar'!$E$3:$F$551, 2 ) * 100</f>
        <v>18210.60642201587</v>
      </c>
    </row>
    <row r="26" spans="1:4">
      <c r="A26" s="191">
        <f>'P2.4 Externa Pública e Privada'!A26</f>
        <v>30955</v>
      </c>
      <c r="B26" s="196">
        <f>'P2.4 Externa Pública e Privada'!B26/ VLOOKUP('P2.4 Externa Pública e Privada'!$A26,'P2.5 Inflação em dólar'!$E$3:$F$551, 2 ) * 100</f>
        <v>227427.71521013411</v>
      </c>
      <c r="D26">
        <f>VLOOKUP(A26,'P2.7 Reservas'!$A$2:$B$539, 2 ) / VLOOKUP(A26,'P2.5 Inflação em dólar'!$E$3:$F$551, 2 ) * 100</f>
        <v>21860.177349511254</v>
      </c>
    </row>
    <row r="27" spans="1:4">
      <c r="A27" s="191">
        <f>'P2.4 Externa Pública e Privada'!A27</f>
        <v>31047</v>
      </c>
      <c r="B27" s="196">
        <f>'P2.4 Externa Pública e Privada'!B27/ VLOOKUP('P2.4 Externa Pública e Privada'!$A27,'P2.5 Inflação em dólar'!$E$3:$F$551, 2 ) * 100</f>
        <v>229769.89167043235</v>
      </c>
      <c r="D27">
        <f>VLOOKUP(A27,'P2.7 Reservas'!$A$2:$B$539, 2 ) / VLOOKUP(A27,'P2.5 Inflação em dólar'!$E$3:$F$551, 2 ) * 100</f>
        <v>26986.887410643965</v>
      </c>
    </row>
    <row r="28" spans="1:4">
      <c r="A28" s="191">
        <f>'P2.4 Externa Pública e Privada'!A28</f>
        <v>31137</v>
      </c>
      <c r="B28" s="196">
        <f>'P2.4 Externa Pública e Privada'!B28/ VLOOKUP('P2.4 Externa Pública e Privada'!$A28,'P2.5 Inflação em dólar'!$E$3:$F$551, 2 ) * 100</f>
        <v>225291.82536691386</v>
      </c>
      <c r="D28">
        <f>VLOOKUP(A28,'P2.7 Reservas'!$A$2:$B$539, 2 ) / VLOOKUP(A28,'P2.5 Inflação em dólar'!$E$3:$F$551, 2 ) * 100</f>
        <v>25437.706940138476</v>
      </c>
    </row>
    <row r="29" spans="1:4">
      <c r="A29" s="191">
        <f>'P2.4 Externa Pública e Privada'!A29</f>
        <v>31228</v>
      </c>
      <c r="B29" s="196">
        <f>'P2.4 Externa Pública e Privada'!B29/ VLOOKUP('P2.4 Externa Pública e Privada'!$A29,'P2.5 Inflação em dólar'!$E$3:$F$551, 2 ) * 100</f>
        <v>223431.73861580985</v>
      </c>
      <c r="D29">
        <f>VLOOKUP(A29,'P2.7 Reservas'!$A$2:$B$539, 2 ) / VLOOKUP(A29,'P2.5 Inflação em dólar'!$E$3:$F$551, 2 ) * 100</f>
        <v>25686.118409173429</v>
      </c>
    </row>
    <row r="30" spans="1:4">
      <c r="A30" s="191">
        <f>'P2.4 Externa Pública e Privada'!A30</f>
        <v>31320</v>
      </c>
      <c r="B30" s="196">
        <f>'P2.4 Externa Pública e Privada'!B30/ VLOOKUP('P2.4 Externa Pública e Privada'!$A30,'P2.5 Inflação em dólar'!$E$3:$F$551, 2 ) * 100</f>
        <v>226416.67187661072</v>
      </c>
      <c r="D30">
        <f>VLOOKUP(A30,'P2.7 Reservas'!$A$2:$B$539, 2 ) / VLOOKUP(A30,'P2.5 Inflação em dólar'!$E$3:$F$551, 2 ) * 100</f>
        <v>25999.555863781541</v>
      </c>
    </row>
    <row r="31" spans="1:4">
      <c r="A31" s="191">
        <f>'P2.4 Externa Pública e Privada'!A31</f>
        <v>31412</v>
      </c>
      <c r="B31" s="196">
        <f>'P2.4 Externa Pública e Privada'!B31/ VLOOKUP('P2.4 Externa Pública e Privada'!$A31,'P2.5 Inflação em dólar'!$E$3:$F$551, 2 ) * 100</f>
        <v>227357.74620694647</v>
      </c>
      <c r="D31">
        <f>VLOOKUP(A31,'P2.7 Reservas'!$A$2:$B$539, 2 ) / VLOOKUP(A31,'P2.5 Inflação em dólar'!$E$3:$F$551, 2 ) * 100</f>
        <v>25094.16812274756</v>
      </c>
    </row>
    <row r="32" spans="1:4">
      <c r="A32" s="191">
        <f>'P2.4 Externa Pública e Privada'!A32</f>
        <v>31502</v>
      </c>
      <c r="B32" s="196">
        <f>'P2.4 Externa Pública e Privada'!B32/ VLOOKUP('P2.4 Externa Pública e Privada'!$A32,'P2.5 Inflação em dólar'!$E$3:$F$551, 2 ) * 100</f>
        <v>234055.54367679861</v>
      </c>
      <c r="D32">
        <f>VLOOKUP(A32,'P2.7 Reservas'!$A$2:$B$539, 2 ) / VLOOKUP(A32,'P2.5 Inflação em dólar'!$E$3:$F$551, 2 ) * 100</f>
        <v>21839.555056949193</v>
      </c>
    </row>
    <row r="33" spans="1:4">
      <c r="A33" s="191">
        <f>'P2.4 Externa Pública e Privada'!A33</f>
        <v>31593</v>
      </c>
      <c r="B33" s="196">
        <f>'P2.4 Externa Pública e Privada'!B33/ VLOOKUP('P2.4 Externa Pública e Privada'!$A33,'P2.5 Inflação em dólar'!$E$3:$F$551, 2 ) * 100</f>
        <v>236412.23550987523</v>
      </c>
      <c r="D33">
        <f>VLOOKUP(A33,'P2.7 Reservas'!$A$2:$B$539, 2 ) / VLOOKUP(A33,'P2.5 Inflação em dólar'!$E$3:$F$551, 2 ) * 100</f>
        <v>22464.22444460907</v>
      </c>
    </row>
    <row r="34" spans="1:4">
      <c r="A34" s="191">
        <f>'P2.4 Externa Pública e Privada'!A34</f>
        <v>31685</v>
      </c>
      <c r="B34" s="196">
        <f>'P2.4 Externa Pública e Privada'!B34/ VLOOKUP('P2.4 Externa Pública e Privada'!$A34,'P2.5 Inflação em dólar'!$E$3:$F$551, 2 ) * 100</f>
        <v>238069.50588262439</v>
      </c>
      <c r="D34">
        <f>VLOOKUP(A34,'P2.7 Reservas'!$A$2:$B$539, 2 ) / VLOOKUP(A34,'P2.5 Inflação em dólar'!$E$3:$F$551, 2 ) * 100</f>
        <v>19394.537504903161</v>
      </c>
    </row>
    <row r="35" spans="1:4">
      <c r="A35" s="191">
        <f>'P2.4 Externa Pública e Privada'!A35</f>
        <v>31777</v>
      </c>
      <c r="B35" s="196">
        <f>'P2.4 Externa Pública e Privada'!B35/ VLOOKUP('P2.4 Externa Pública e Privada'!$A35,'P2.5 Inflação em dólar'!$E$3:$F$551, 2 ) * 100</f>
        <v>237070.97901021567</v>
      </c>
      <c r="D35">
        <f>VLOOKUP(A35,'P2.7 Reservas'!$A$2:$B$539, 2 ) / VLOOKUP(A35,'P2.5 Inflação em dólar'!$E$3:$F$551, 2 ) * 100</f>
        <v>14411.518947912757</v>
      </c>
    </row>
    <row r="36" spans="1:4">
      <c r="A36" s="191">
        <f>'P2.4 Externa Pública e Privada'!A36</f>
        <v>31867</v>
      </c>
      <c r="B36" s="196">
        <f>'P2.4 Externa Pública e Privada'!B36/ VLOOKUP('P2.4 Externa Pública e Privada'!$A36,'P2.5 Inflação em dólar'!$E$3:$F$551, 2 ) * 100</f>
        <v>240989.02278010556</v>
      </c>
      <c r="D36">
        <f>VLOOKUP(A36,'P2.7 Reservas'!$A$2:$B$539, 2 ) / VLOOKUP(A36,'P2.5 Inflação em dólar'!$E$3:$F$551, 2 ) * 100</f>
        <v>10225.309752040172</v>
      </c>
    </row>
    <row r="37" spans="1:4">
      <c r="A37" s="191">
        <f>'P2.4 Externa Pública e Privada'!A37</f>
        <v>31958</v>
      </c>
      <c r="B37" s="196">
        <f>'P2.4 Externa Pública e Privada'!B37/ VLOOKUP('P2.4 Externa Pública e Privada'!$A37,'P2.5 Inflação em dólar'!$E$3:$F$551, 2 ) * 100</f>
        <v>240389.01695076705</v>
      </c>
      <c r="D37">
        <f>VLOOKUP(A37,'P2.7 Reservas'!$A$2:$B$539, 2 ) / VLOOKUP(A37,'P2.5 Inflação em dólar'!$E$3:$F$551, 2 ) * 100</f>
        <v>11718.434853140281</v>
      </c>
    </row>
    <row r="38" spans="1:4">
      <c r="A38" s="191">
        <f>'P2.4 Externa Pública e Privada'!A38</f>
        <v>32050</v>
      </c>
      <c r="B38" s="196">
        <f>'P2.4 Externa Pública e Privada'!B38/ VLOOKUP('P2.4 Externa Pública e Privada'!$A38,'P2.5 Inflação em dólar'!$E$3:$F$551, 2 ) * 100</f>
        <v>241188.30127115129</v>
      </c>
      <c r="D38">
        <f>VLOOKUP(A38,'P2.7 Reservas'!$A$2:$B$539, 2 ) / VLOOKUP(A38,'P2.5 Inflação em dólar'!$E$3:$F$551, 2 ) * 100</f>
        <v>15220.710986839629</v>
      </c>
    </row>
    <row r="39" spans="1:4">
      <c r="A39" s="191">
        <f>'P2.4 Externa Pública e Privada'!A39</f>
        <v>32142</v>
      </c>
      <c r="B39" s="196">
        <f>'P2.4 Externa Pública e Privada'!B39/ VLOOKUP('P2.4 Externa Pública e Privada'!$A39,'P2.5 Inflação em dólar'!$E$3:$F$551, 2 ) * 100</f>
        <v>247751.55196621266</v>
      </c>
      <c r="D39">
        <f>VLOOKUP(A39,'P2.7 Reservas'!$A$2:$B$539, 2 ) / VLOOKUP(A39,'P2.5 Inflação em dólar'!$E$3:$F$551, 2 ) * 100</f>
        <v>15246.790319222615</v>
      </c>
    </row>
    <row r="40" spans="1:4">
      <c r="A40" s="191">
        <f>'P2.4 Externa Pública e Privada'!A40</f>
        <v>32233</v>
      </c>
      <c r="B40" s="196">
        <f>'P2.4 Externa Pública e Privada'!B40/ VLOOKUP('P2.4 Externa Pública e Privada'!$A40,'P2.5 Inflação em dólar'!$E$3:$F$551, 2 ) * 100</f>
        <v>241978.6997776801</v>
      </c>
      <c r="D40">
        <f>VLOOKUP(A40,'P2.7 Reservas'!$A$2:$B$539, 2 ) / VLOOKUP(A40,'P2.5 Inflação em dólar'!$E$3:$F$551, 2 ) * 100</f>
        <v>13886.307848528631</v>
      </c>
    </row>
    <row r="41" spans="1:4">
      <c r="A41" s="191">
        <f>'P2.4 Externa Pública e Privada'!A41</f>
        <v>32324</v>
      </c>
      <c r="B41" s="196">
        <f>'P2.4 Externa Pública e Privada'!B41/ VLOOKUP('P2.4 Externa Pública e Privada'!$A41,'P2.5 Inflação em dólar'!$E$3:$F$551, 2 ) * 100</f>
        <v>232163.86403335174</v>
      </c>
      <c r="D41">
        <f>VLOOKUP(A41,'P2.7 Reservas'!$A$2:$B$539, 2 ) / VLOOKUP(A41,'P2.5 Inflação em dólar'!$E$3:$F$551, 2 ) * 100</f>
        <v>14884.519090823385</v>
      </c>
    </row>
    <row r="42" spans="1:4">
      <c r="A42" s="191">
        <f>'P2.4 Externa Pública e Privada'!A42</f>
        <v>32416</v>
      </c>
      <c r="B42" s="196">
        <f>'P2.4 Externa Pública e Privada'!B42/ VLOOKUP('P2.4 Externa Pública e Privada'!$A42,'P2.5 Inflação em dólar'!$E$3:$F$551, 2 ) * 100</f>
        <v>225817.06842843341</v>
      </c>
      <c r="D42">
        <f>VLOOKUP(A42,'P2.7 Reservas'!$A$2:$B$539, 2 ) / VLOOKUP(A42,'P2.5 Inflação em dólar'!$E$3:$F$551, 2 ) * 100</f>
        <v>18463.774724292925</v>
      </c>
    </row>
    <row r="43" spans="1:4">
      <c r="A43" s="191">
        <f>'P2.4 Externa Pública e Privada'!A43</f>
        <v>32508</v>
      </c>
      <c r="B43" s="196">
        <f>'P2.4 Externa Pública e Privada'!B43/ VLOOKUP('P2.4 Externa Pública e Privada'!$A43,'P2.5 Inflação em dólar'!$E$3:$F$551, 2 ) * 100</f>
        <v>222529.63049453616</v>
      </c>
      <c r="D43">
        <f>VLOOKUP(A43,'P2.7 Reservas'!$A$2:$B$539, 2 ) / VLOOKUP(A43,'P2.5 Inflação em dólar'!$E$3:$F$551, 2 ) * 100</f>
        <v>17918.270676146458</v>
      </c>
    </row>
    <row r="44" spans="1:4">
      <c r="A44" s="191">
        <f>'P2.4 Externa Pública e Privada'!A44</f>
        <v>32873</v>
      </c>
      <c r="B44" s="196">
        <f>'P2.4 Externa Pública e Privada'!B44/ VLOOKUP('P2.4 Externa Pública e Privada'!$A44,'P2.5 Inflação em dólar'!$E$3:$F$551, 2 ) * 100</f>
        <v>216714.28055680112</v>
      </c>
      <c r="C44" s="196">
        <f>'P2.4 Externa Pública e Privada'!C44/ VLOOKUP('P2.4 Externa Pública e Privada'!$A44,'P2.5 Inflação em dólar'!$E$3:$F$551, 2 ) * 100</f>
        <v>183669.19855030003</v>
      </c>
      <c r="D44">
        <f>VLOOKUP(A44,'P2.7 Reservas'!$A$2:$B$539, 2 ) / VLOOKUP(A44,'P2.5 Inflação em dólar'!$E$3:$F$551, 2 ) * 100</f>
        <v>18159.916692647545</v>
      </c>
    </row>
    <row r="45" spans="1:4">
      <c r="A45" s="191">
        <f>'P2.4 Externa Pública e Privada'!A45</f>
        <v>32963</v>
      </c>
      <c r="B45" s="196">
        <f>'P2.4 Externa Pública e Privada'!B45/ VLOOKUP('P2.4 Externa Pública e Privada'!$A45,'P2.5 Inflação em dólar'!$E$3:$F$551, 2 ) * 100</f>
        <v>216498.2518607681</v>
      </c>
      <c r="C45" s="196">
        <f>'P2.4 Externa Pública e Privada'!C45/ VLOOKUP('P2.4 Externa Pública e Privada'!$A45,'P2.5 Inflação em dólar'!$E$3:$F$551, 2 ) * 100</f>
        <v>184619.79793426956</v>
      </c>
      <c r="D45">
        <f>VLOOKUP(A45,'P2.7 Reservas'!$A$2:$B$539, 2 ) / VLOOKUP(A45,'P2.5 Inflação em dólar'!$E$3:$F$551, 2 ) * 100</f>
        <v>13596.048756731932</v>
      </c>
    </row>
    <row r="46" spans="1:4">
      <c r="A46" s="191">
        <f>'P2.4 Externa Pública e Privada'!A46</f>
        <v>33054</v>
      </c>
      <c r="B46" s="196">
        <f>'P2.4 Externa Pública e Privada'!B46/ VLOOKUP('P2.4 Externa Pública e Privada'!$A46,'P2.5 Inflação em dólar'!$E$3:$F$551, 2 ) * 100</f>
        <v>215641.09213552179</v>
      </c>
      <c r="C46" s="196">
        <f>'P2.4 Externa Pública e Privada'!C46/ VLOOKUP('P2.4 Externa Pública e Privada'!$A46,'P2.5 Inflação em dólar'!$E$3:$F$551, 2 ) * 100</f>
        <v>182768.5798717181</v>
      </c>
      <c r="D46">
        <f>VLOOKUP(A46,'P2.7 Reservas'!$A$2:$B$539, 2 ) / VLOOKUP(A46,'P2.5 Inflação em dólar'!$E$3:$F$551, 2 ) * 100</f>
        <v>18542.907608177375</v>
      </c>
    </row>
    <row r="47" spans="1:4">
      <c r="A47" s="191">
        <f>'P2.4 Externa Pública e Privada'!A47</f>
        <v>33146</v>
      </c>
      <c r="B47" s="196">
        <f>'P2.4 Externa Pública e Privada'!B47/ VLOOKUP('P2.4 Externa Pública e Privada'!$A47,'P2.5 Inflação em dólar'!$E$3:$F$551, 2 ) * 100</f>
        <v>216437.23237834673</v>
      </c>
      <c r="C47" s="196">
        <f>'P2.4 Externa Pública e Privada'!C47/ VLOOKUP('P2.4 Externa Pública e Privada'!$A47,'P2.5 Inflação em dólar'!$E$3:$F$551, 2 ) * 100</f>
        <v>183124.02268489328</v>
      </c>
      <c r="D47">
        <f>VLOOKUP(A47,'P2.7 Reservas'!$A$2:$B$539, 2 ) / VLOOKUP(A47,'P2.5 Inflação em dólar'!$E$3:$F$551, 2 ) * 100</f>
        <v>18173.408126501268</v>
      </c>
    </row>
    <row r="48" spans="1:4">
      <c r="A48" s="191">
        <f>'P2.4 Externa Pública e Privada'!A48</f>
        <v>33238</v>
      </c>
      <c r="B48" s="196">
        <f>'P2.4 Externa Pública e Privada'!B48/ VLOOKUP('P2.4 Externa Pública e Privada'!$A48,'P2.5 Inflação em dólar'!$E$3:$F$551, 2 ) * 100</f>
        <v>217717.05756607334</v>
      </c>
      <c r="C48" s="196">
        <f>'P2.4 Externa Pública e Privada'!C48/ VLOOKUP('P2.4 Externa Pública e Privada'!$A48,'P2.5 Inflação em dólar'!$E$3:$F$551, 2 ) * 100</f>
        <v>186013.8304964565</v>
      </c>
      <c r="D48">
        <f>VLOOKUP(A48,'P2.7 Reservas'!$A$2:$B$539, 2 ) / VLOOKUP(A48,'P2.5 Inflação em dólar'!$E$3:$F$551, 2 ) * 100</f>
        <v>17590.072911664101</v>
      </c>
    </row>
    <row r="49" spans="1:4">
      <c r="A49" s="191">
        <f>'P2.4 Externa Pública e Privada'!A49</f>
        <v>33328</v>
      </c>
      <c r="B49" s="196">
        <f>'P2.4 Externa Pública e Privada'!B49/ VLOOKUP('P2.4 Externa Pública e Privada'!$A49,'P2.5 Inflação em dólar'!$E$3:$F$551, 2 ) * 100</f>
        <v>211511.27035168611</v>
      </c>
      <c r="C49" s="196">
        <f>'P2.4 Externa Pública e Privada'!C49/ VLOOKUP('P2.4 Externa Pública e Privada'!$A49,'P2.5 Inflação em dólar'!$E$3:$F$551, 2 ) * 100</f>
        <v>179879.7264468543</v>
      </c>
      <c r="D49">
        <f>VLOOKUP(A49,'P2.7 Reservas'!$A$2:$B$539, 2 ) / VLOOKUP(A49,'P2.5 Inflação em dólar'!$E$3:$F$551, 2 ) * 100</f>
        <v>15203.456809749219</v>
      </c>
    </row>
    <row r="50" spans="1:4">
      <c r="A50" s="191">
        <f>'P2.4 Externa Pública e Privada'!A50</f>
        <v>33419</v>
      </c>
      <c r="B50" s="196">
        <f>'P2.4 Externa Pública e Privada'!B50/ VLOOKUP('P2.4 Externa Pública e Privada'!$A50,'P2.5 Inflação em dólar'!$E$3:$F$551, 2 ) * 100</f>
        <v>205886.72859897965</v>
      </c>
      <c r="C50" s="196">
        <f>'P2.4 Externa Pública e Privada'!C50/ VLOOKUP('P2.4 Externa Pública e Privada'!$A50,'P2.5 Inflação em dólar'!$E$3:$F$551, 2 ) * 100</f>
        <v>174882.16912181862</v>
      </c>
      <c r="D50">
        <f>VLOOKUP(A50,'P2.7 Reservas'!$A$2:$B$539, 2 ) / VLOOKUP(A50,'P2.5 Inflação em dólar'!$E$3:$F$551, 2 ) * 100</f>
        <v>18090.341249969271</v>
      </c>
    </row>
    <row r="51" spans="1:4">
      <c r="A51" s="191">
        <f>'P2.4 Externa Pública e Privada'!A51</f>
        <v>33511</v>
      </c>
      <c r="B51" s="196">
        <f>'P2.4 Externa Pública e Privada'!B51/ VLOOKUP('P2.4 Externa Pública e Privada'!$A51,'P2.5 Inflação em dólar'!$E$3:$F$551, 2 ) * 100</f>
        <v>207430.13794722743</v>
      </c>
      <c r="C51" s="196">
        <f>'P2.4 Externa Pública e Privada'!C51/ VLOOKUP('P2.4 Externa Pública e Privada'!$A51,'P2.5 Inflação em dólar'!$E$3:$F$551, 2 ) * 100</f>
        <v>175113.35837200528</v>
      </c>
      <c r="D51">
        <f>VLOOKUP(A51,'P2.7 Reservas'!$A$2:$B$539, 2 ) / VLOOKUP(A51,'P2.5 Inflação em dólar'!$E$3:$F$551, 2 ) * 100</f>
        <v>13741.384564020089</v>
      </c>
    </row>
    <row r="52" spans="1:4">
      <c r="A52" s="191">
        <f>'P2.4 Externa Pública e Privada'!A52</f>
        <v>33603</v>
      </c>
      <c r="B52" s="196">
        <f>'P2.4 Externa Pública e Privada'!B52/ VLOOKUP('P2.4 Externa Pública e Privada'!$A52,'P2.5 Inflação em dólar'!$E$3:$F$551, 2 ) * 100</f>
        <v>212312.10442961336</v>
      </c>
      <c r="C52" s="196">
        <f>'P2.4 Externa Pública e Privada'!C52/ VLOOKUP('P2.4 Externa Pública e Privada'!$A52,'P2.5 Inflação em dólar'!$E$3:$F$551, 2 ) * 100</f>
        <v>178339.70723182862</v>
      </c>
      <c r="D52">
        <f>VLOOKUP(A52,'P2.7 Reservas'!$A$2:$B$539, 2 ) / VLOOKUP(A52,'P2.5 Inflação em dólar'!$E$3:$F$551, 2 ) * 100</f>
        <v>16116.545941784898</v>
      </c>
    </row>
    <row r="53" spans="1:4">
      <c r="A53" s="191">
        <f>'P2.4 Externa Pública e Privada'!A53</f>
        <v>33694</v>
      </c>
      <c r="B53" s="196">
        <f>'P2.4 Externa Pública e Privada'!B53/ VLOOKUP('P2.4 Externa Pública e Privada'!$A53,'P2.5 Inflação em dólar'!$E$3:$F$551, 2 ) * 100</f>
        <v>225039.46630562918</v>
      </c>
      <c r="C53" s="196">
        <f>'P2.4 Externa Pública e Privada'!C53/ VLOOKUP('P2.4 Externa Pública e Privada'!$A53,'P2.5 Inflação em dólar'!$E$3:$F$551, 2 ) * 100</f>
        <v>180902.26368395722</v>
      </c>
      <c r="D53">
        <f>VLOOKUP(A53,'P2.7 Reservas'!$A$2:$B$539, 2 ) / VLOOKUP(A53,'P2.5 Inflação em dólar'!$E$3:$F$551, 2 ) * 100</f>
        <v>29032.663138047825</v>
      </c>
    </row>
    <row r="54" spans="1:4">
      <c r="A54" s="191">
        <f>'P2.4 Externa Pública e Privada'!A54</f>
        <v>33969</v>
      </c>
      <c r="B54" s="196">
        <f>'P2.4 Externa Pública e Privada'!B54/ VLOOKUP('P2.4 Externa Pública e Privada'!$A54,'P2.5 Inflação em dólar'!$E$3:$F$551, 2 ) * 100</f>
        <v>226290.01295919329</v>
      </c>
      <c r="C54" s="196">
        <f>'P2.4 Externa Pública e Privada'!C54/ VLOOKUP('P2.4 Externa Pública e Privada'!$A54,'P2.5 Inflação em dólar'!$E$3:$F$551, 2 ) * 100</f>
        <v>177789.61787956711</v>
      </c>
      <c r="D54">
        <f>VLOOKUP(A54,'P2.7 Reservas'!$A$2:$B$539, 2 ) / VLOOKUP(A54,'P2.5 Inflação em dólar'!$E$3:$F$551, 2 ) * 100</f>
        <v>39539.098306367385</v>
      </c>
    </row>
    <row r="55" spans="1:4">
      <c r="A55" s="191">
        <f>'P2.4 Externa Pública e Privada'!A55</f>
        <v>34334</v>
      </c>
      <c r="B55" s="196">
        <f>'P2.4 Externa Pública e Privada'!B55/ VLOOKUP('P2.4 Externa Pública e Privada'!$A55,'P2.5 Inflação em dólar'!$E$3:$F$551, 2 ) * 100</f>
        <v>236111.45409690062</v>
      </c>
      <c r="C55" s="196">
        <f>'P2.4 Externa Pública e Privada'!C55/ VLOOKUP('P2.4 Externa Pública e Privada'!$A55,'P2.5 Inflação em dólar'!$E$3:$F$551, 2 ) * 100</f>
        <v>172322.95037615678</v>
      </c>
      <c r="D55">
        <f>VLOOKUP(A55,'P2.7 Reservas'!$A$2:$B$539, 2 ) / VLOOKUP(A55,'P2.5 Inflação em dólar'!$E$3:$F$551, 2 ) * 100</f>
        <v>52189.665995648451</v>
      </c>
    </row>
    <row r="56" spans="1:4">
      <c r="A56" s="191">
        <f>'P2.4 Externa Pública e Privada'!A56</f>
        <v>34424</v>
      </c>
      <c r="B56" s="196">
        <f>'P2.4 Externa Pública e Privada'!B56/ VLOOKUP('P2.4 Externa Pública e Privada'!$A56,'P2.5 Inflação em dólar'!$E$3:$F$551, 2 ) * 100</f>
        <v>242061.098076158</v>
      </c>
      <c r="C56" s="196">
        <f>'P2.4 Externa Pública e Privada'!C56/ VLOOKUP('P2.4 Externa Pública e Privada'!$A56,'P2.5 Inflação em dólar'!$E$3:$F$551, 2 ) * 100</f>
        <v>171989.41123116878</v>
      </c>
      <c r="D56">
        <f>VLOOKUP(A56,'P2.7 Reservas'!$A$2:$B$539, 2 ) / VLOOKUP(A56,'P2.5 Inflação em dólar'!$E$3:$F$551, 2 ) * 100</f>
        <v>61655.675821407262</v>
      </c>
    </row>
    <row r="57" spans="1:4">
      <c r="A57" s="191">
        <f>'P2.4 Externa Pública e Privada'!A57</f>
        <v>34699</v>
      </c>
      <c r="B57" s="196">
        <f>'P2.4 Externa Pública e Privada'!B57/ VLOOKUP('P2.4 Externa Pública e Privada'!$A57,'P2.5 Inflação em dólar'!$E$3:$F$551, 2 ) * 100</f>
        <v>233882.48859088225</v>
      </c>
      <c r="C57" s="196">
        <f>'P2.4 Externa Pública e Privada'!C57/ VLOOKUP('P2.4 Externa Pública e Privada'!$A57,'P2.5 Inflação em dólar'!$E$3:$F$551, 2 ) * 100</f>
        <v>167822.3469469336</v>
      </c>
      <c r="D57">
        <f>VLOOKUP(A57,'P2.7 Reservas'!$A$2:$B$539, 2 ) / VLOOKUP(A57,'P2.5 Inflação em dólar'!$E$3:$F$551, 2 ) * 100</f>
        <v>61202.546355227787</v>
      </c>
    </row>
    <row r="58" spans="1:4">
      <c r="A58" s="191">
        <f>'P2.4 Externa Pública e Privada'!A58</f>
        <v>34880</v>
      </c>
      <c r="B58" s="196">
        <f>'P2.4 Externa Pública e Privada'!B58/ VLOOKUP('P2.4 Externa Pública e Privada'!$A58,'P2.5 Inflação em dólar'!$E$3:$F$551, 2 ) * 100</f>
        <v>243908.32979907995</v>
      </c>
      <c r="C58" s="196">
        <f>'P2.4 Externa Pública e Privada'!C58/ VLOOKUP('P2.4 Externa Pública e Privada'!$A58,'P2.5 Inflação em dólar'!$E$3:$F$551, 2 ) * 100</f>
        <v>169650.21513563339</v>
      </c>
      <c r="D58">
        <f>VLOOKUP(A58,'P2.7 Reservas'!$A$2:$B$539, 2 ) / VLOOKUP(A58,'P2.5 Inflação em dólar'!$E$3:$F$551, 2 ) * 100</f>
        <v>52015.432757234135</v>
      </c>
    </row>
    <row r="59" spans="1:4">
      <c r="A59" s="191">
        <f>'P2.4 Externa Pública e Privada'!A59</f>
        <v>35064</v>
      </c>
      <c r="B59" s="196">
        <f>'P2.4 Externa Pública e Privada'!B59/ VLOOKUP('P2.4 Externa Pública e Privada'!$A59,'P2.5 Inflação em dólar'!$E$3:$F$551, 2 ) * 100</f>
        <v>244975.83864685902</v>
      </c>
      <c r="C59" s="196">
        <f>'P2.4 Externa Pública e Privada'!C59/ VLOOKUP('P2.4 Externa Pública e Privada'!$A59,'P2.5 Inflação em dólar'!$E$3:$F$551, 2 ) * 100</f>
        <v>158070.71672522073</v>
      </c>
      <c r="D59">
        <f>VLOOKUP(A59,'P2.7 Reservas'!$A$2:$B$539, 2 ) / VLOOKUP(A59,'P2.5 Inflação em dólar'!$E$3:$F$551, 2 ) * 100</f>
        <v>79742.876418332031</v>
      </c>
    </row>
    <row r="60" spans="1:4">
      <c r="A60" s="191">
        <f>'P2.4 Externa Pública e Privada'!A60</f>
        <v>35246</v>
      </c>
      <c r="B60" s="196">
        <f>'P2.4 Externa Pública e Privada'!B60/ VLOOKUP('P2.4 Externa Pública e Privada'!$A60,'P2.5 Inflação em dólar'!$E$3:$F$551, 2 ) * 100</f>
        <v>254599.91037491642</v>
      </c>
      <c r="C60" s="196">
        <f>'P2.4 Externa Pública e Privada'!C60/ VLOOKUP('P2.4 Externa Pública e Privada'!$A60,'P2.5 Inflação em dólar'!$E$3:$F$551, 2 ) * 100</f>
        <v>153025.52446722749</v>
      </c>
      <c r="D60">
        <f>VLOOKUP(A60,'P2.7 Reservas'!$A$2:$B$539, 2 ) / VLOOKUP(A60,'P2.5 Inflação em dólar'!$E$3:$F$551, 2 ) * 100</f>
        <v>90646.818761702219</v>
      </c>
    </row>
    <row r="61" spans="1:4">
      <c r="A61" s="191">
        <f>'P2.4 Externa Pública e Privada'!A61</f>
        <v>35430</v>
      </c>
      <c r="B61" s="196">
        <f>'P2.4 Externa Pública e Privada'!B61/ VLOOKUP('P2.4 Externa Pública e Privada'!$A61,'P2.5 Inflação em dólar'!$E$3:$F$551, 2 ) * 100</f>
        <v>267813.02873940952</v>
      </c>
      <c r="C61" s="196">
        <f>'P2.4 Externa Pública e Privada'!C61/ VLOOKUP('P2.4 Externa Pública e Privada'!$A61,'P2.5 Inflação em dólar'!$E$3:$F$551, 2 ) * 100</f>
        <v>151997.77753575114</v>
      </c>
      <c r="D61">
        <f>VLOOKUP(A61,'P2.7 Reservas'!$A$2:$B$539, 2 ) / VLOOKUP(A61,'P2.5 Inflação em dólar'!$E$3:$F$551, 2 ) * 100</f>
        <v>89467.278950139094</v>
      </c>
    </row>
    <row r="62" spans="1:4">
      <c r="A62" s="191">
        <f>'P2.4 Externa Pública e Privada'!A62</f>
        <v>35795</v>
      </c>
      <c r="B62" s="196">
        <f>'P2.4 Externa Pública e Privada'!B62/ VLOOKUP('P2.4 Externa Pública e Privada'!$A62,'P2.5 Inflação em dólar'!$E$3:$F$551, 2 ) * 100</f>
        <v>292661.04368919734</v>
      </c>
      <c r="C62" s="196">
        <f>'P2.4 Externa Pública e Privada'!C62/ VLOOKUP('P2.4 Externa Pública e Privada'!$A62,'P2.5 Inflação em dólar'!$E$3:$F$551, 2 ) * 100</f>
        <v>138762.86357875774</v>
      </c>
      <c r="D62">
        <f>VLOOKUP(A62,'P2.7 Reservas'!$A$2:$B$539, 2 ) / VLOOKUP(A62,'P2.5 Inflação em dólar'!$E$3:$F$551, 2 ) * 100</f>
        <v>76346.053833709215</v>
      </c>
    </row>
    <row r="63" spans="1:4">
      <c r="A63" s="191">
        <f>'P2.4 Externa Pública e Privada'!A63</f>
        <v>36160</v>
      </c>
      <c r="B63" s="196">
        <f>'P2.4 Externa Pública e Privada'!B63/ VLOOKUP('P2.4 Externa Pública e Privada'!$A63,'P2.5 Inflação em dólar'!$E$3:$F$551, 2 ) * 100</f>
        <v>348691.03733704542</v>
      </c>
      <c r="C63" s="196">
        <f>'P2.4 Externa Pública e Privada'!C63/ VLOOKUP('P2.4 Externa Pública e Privada'!$A63,'P2.5 Inflação em dólar'!$E$3:$F$551, 2 ) * 100</f>
        <v>160904.26840691775</v>
      </c>
      <c r="D63">
        <f>VLOOKUP(A63,'P2.7 Reservas'!$A$2:$B$539, 2 ) / VLOOKUP(A63,'P2.5 Inflação em dólar'!$E$3:$F$551, 2 ) * 100</f>
        <v>64294.175102357949</v>
      </c>
    </row>
    <row r="64" spans="1:4">
      <c r="A64" s="191">
        <f>'P2.4 Externa Pública e Privada'!A64</f>
        <v>36525</v>
      </c>
      <c r="B64" s="196">
        <f>'P2.4 Externa Pública e Privada'!B64/ VLOOKUP('P2.4 Externa Pública e Privada'!$A64,'P2.5 Inflação em dólar'!$E$3:$F$551, 2 ) * 100</f>
        <v>339174.24770922004</v>
      </c>
      <c r="C64" s="196">
        <f>'P2.4 Externa Pública e Privada'!C64/ VLOOKUP('P2.4 Externa Pública e Privada'!$A64,'P2.5 Inflação em dólar'!$E$3:$F$551, 2 ) * 100</f>
        <v>157815.87945072536</v>
      </c>
      <c r="D64">
        <f>VLOOKUP(A64,'P2.7 Reservas'!$A$2:$B$539, 2 ) / VLOOKUP(A64,'P2.5 Inflação em dólar'!$E$3:$F$551, 2 ) * 100</f>
        <v>51047.044041990994</v>
      </c>
    </row>
    <row r="65" spans="1:4">
      <c r="A65" s="191">
        <f>'P2.4 Externa Pública e Privada'!A65</f>
        <v>36616</v>
      </c>
      <c r="B65" s="196">
        <f>'P2.4 Externa Pública e Privada'!B65/ VLOOKUP('P2.4 Externa Pública e Privada'!$A65,'P2.5 Inflação em dólar'!$E$3:$F$551, 2 ) * 100</f>
        <v>336284.34339192684</v>
      </c>
      <c r="C65" s="196">
        <f>'P2.4 Externa Pública e Privada'!C65/ VLOOKUP('P2.4 Externa Pública e Privada'!$A65,'P2.5 Inflação em dólar'!$E$3:$F$551, 2 ) * 100</f>
        <v>157808.42198612032</v>
      </c>
      <c r="D65">
        <f>VLOOKUP(A65,'P2.7 Reservas'!$A$2:$B$539, 2 ) / VLOOKUP(A65,'P2.5 Inflação em dólar'!$E$3:$F$551, 2 ) * 100</f>
        <v>54351.960647293039</v>
      </c>
    </row>
    <row r="66" spans="1:4">
      <c r="A66" s="191">
        <f>'P2.4 Externa Pública e Privada'!A66</f>
        <v>36707</v>
      </c>
      <c r="B66" s="196">
        <f>'P2.4 Externa Pública e Privada'!B66/ VLOOKUP('P2.4 Externa Pública e Privada'!$A66,'P2.5 Inflação em dólar'!$E$3:$F$551, 2 ) * 100</f>
        <v>319834.15824965091</v>
      </c>
      <c r="C66" s="196">
        <f>'P2.4 Externa Pública e Privada'!C66/ VLOOKUP('P2.4 Externa Pública e Privada'!$A66,'P2.5 Inflação em dólar'!$E$3:$F$551, 2 ) * 100</f>
        <v>144210.34942101798</v>
      </c>
      <c r="D66">
        <f>VLOOKUP(A66,'P2.7 Reservas'!$A$2:$B$539, 2 ) / VLOOKUP(A66,'P2.5 Inflação em dólar'!$E$3:$F$551, 2 ) * 100</f>
        <v>38917.680413390095</v>
      </c>
    </row>
    <row r="67" spans="1:4">
      <c r="A67" s="191">
        <f>'P2.4 Externa Pública e Privada'!A67</f>
        <v>36799</v>
      </c>
      <c r="B67" s="196">
        <f>'P2.4 Externa Pública e Privada'!B67/ VLOOKUP('P2.4 Externa Pública e Privada'!$A67,'P2.5 Inflação em dólar'!$E$3:$F$551, 2 ) * 100</f>
        <v>317427.78704778705</v>
      </c>
      <c r="C67" s="196">
        <f>'P2.4 Externa Pública e Privada'!C67/ VLOOKUP('P2.4 Externa Pública e Privada'!$A67,'P2.5 Inflação em dólar'!$E$3:$F$551, 2 ) * 100</f>
        <v>141853.33632031674</v>
      </c>
      <c r="D67">
        <f>VLOOKUP(A67,'P2.7 Reservas'!$A$2:$B$539, 2 ) / VLOOKUP(A67,'P2.5 Inflação em dólar'!$E$3:$F$551, 2 ) * 100</f>
        <v>42932.794872281549</v>
      </c>
    </row>
    <row r="68" spans="1:4">
      <c r="A68" s="191">
        <f>'P2.4 Externa Pública e Privada'!A68</f>
        <v>36891</v>
      </c>
      <c r="B68" s="196">
        <f>'P2.4 Externa Pública e Privada'!B68/ VLOOKUP('P2.4 Externa Pública e Privada'!$A68,'P2.5 Inflação em dólar'!$E$3:$F$551, 2 ) * 100</f>
        <v>320647.53393562912</v>
      </c>
      <c r="C68" s="196">
        <f>'P2.4 Externa Pública e Privada'!C68/ VLOOKUP('P2.4 Externa Pública e Privada'!$A68,'P2.5 Inflação em dólar'!$E$3:$F$551, 2 ) * 100</f>
        <v>142947.36345200503</v>
      </c>
      <c r="D68">
        <f>VLOOKUP(A68,'P2.7 Reservas'!$A$2:$B$539, 2 ) / VLOOKUP(A68,'P2.5 Inflação em dólar'!$E$3:$F$551, 2 ) * 100</f>
        <v>44821.509517557242</v>
      </c>
    </row>
    <row r="69" spans="1:4">
      <c r="A69" s="191">
        <f>'P2.4 Externa Pública e Privada'!A69</f>
        <v>36981</v>
      </c>
      <c r="B69" s="196">
        <f>'P2.4 Externa Pública e Privada'!B69/ VLOOKUP('P2.4 Externa Pública e Privada'!$A69,'P2.5 Inflação em dólar'!$E$3:$F$551, 2 ) * 100</f>
        <v>274637.8995576817</v>
      </c>
      <c r="C69" s="196">
        <f>'P2.4 Externa Pública e Privada'!C69/ VLOOKUP('P2.4 Externa Pública e Privada'!$A69,'P2.5 Inflação em dólar'!$E$3:$F$551, 2 ) * 100</f>
        <v>138511.96490056967</v>
      </c>
      <c r="D69">
        <f>VLOOKUP(A69,'P2.7 Reservas'!$A$2:$B$539, 2 ) / VLOOKUP(A69,'P2.5 Inflação em dólar'!$E$3:$F$551, 2 ) * 100</f>
        <v>46299.3427477765</v>
      </c>
    </row>
    <row r="70" spans="1:4">
      <c r="A70" s="191">
        <f>'P2.4 Externa Pública e Privada'!A70</f>
        <v>37072</v>
      </c>
      <c r="B70" s="196">
        <f>'P2.4 Externa Pública e Privada'!B70/ VLOOKUP('P2.4 Externa Pública e Privada'!$A70,'P2.5 Inflação em dólar'!$E$3:$F$551, 2 ) * 100</f>
        <v>277044.5489625904</v>
      </c>
      <c r="C70" s="196">
        <f>'P2.4 Externa Pública e Privada'!C70/ VLOOKUP('P2.4 Externa Pública e Privada'!$A70,'P2.5 Inflação em dólar'!$E$3:$F$551, 2 ) * 100</f>
        <v>138863.93019443474</v>
      </c>
      <c r="D70">
        <f>VLOOKUP(A70,'P2.7 Reservas'!$A$2:$B$539, 2 ) / VLOOKUP(A70,'P2.5 Inflação em dólar'!$E$3:$F$551, 2 ) * 100</f>
        <v>49767.391010352905</v>
      </c>
    </row>
    <row r="71" spans="1:4">
      <c r="A71" s="191">
        <f>'P2.4 Externa Pública e Privada'!A71</f>
        <v>37164</v>
      </c>
      <c r="B71" s="196">
        <f>'P2.4 Externa Pública e Privada'!B71/ VLOOKUP('P2.4 Externa Pública e Privada'!$A71,'P2.5 Inflação em dólar'!$E$3:$F$551, 2 ) * 100</f>
        <v>288182.85570979404</v>
      </c>
      <c r="C71" s="196">
        <f>'P2.4 Externa Pública e Privada'!C71/ VLOOKUP('P2.4 Externa Pública e Privada'!$A71,'P2.5 Inflação em dólar'!$E$3:$F$551, 2 ) * 100</f>
        <v>148596.3529413963</v>
      </c>
      <c r="D71">
        <f>VLOOKUP(A71,'P2.7 Reservas'!$A$2:$B$539, 2 ) / VLOOKUP(A71,'P2.5 Inflação em dólar'!$E$3:$F$551, 2 ) * 100</f>
        <v>53309.935006719301</v>
      </c>
    </row>
    <row r="72" spans="1:4">
      <c r="A72" s="191">
        <f>'P2.4 Externa Pública e Privada'!A72</f>
        <v>37256</v>
      </c>
      <c r="B72" s="196">
        <f>'P2.4 Externa Pública e Privada'!B72/ VLOOKUP('P2.4 Externa Pública e Privada'!$A72,'P2.5 Inflação em dólar'!$E$3:$F$551, 2 ) * 100</f>
        <v>280814.4446162149</v>
      </c>
      <c r="C72" s="196">
        <f>'P2.4 Externa Pública e Privada'!C72/ VLOOKUP('P2.4 Externa Pública e Privada'!$A72,'P2.5 Inflação em dólar'!$E$3:$F$551, 2 ) * 100</f>
        <v>144743.77988099924</v>
      </c>
      <c r="D72">
        <f>VLOOKUP(A72,'P2.7 Reservas'!$A$2:$B$539, 2 ) / VLOOKUP(A72,'P2.5 Inflação em dólar'!$E$3:$F$551, 2 ) * 100</f>
        <v>47975.451317975276</v>
      </c>
    </row>
    <row r="73" spans="1:4">
      <c r="A73" s="191">
        <f>'P2.4 Externa Pública e Privada'!A73</f>
        <v>37346</v>
      </c>
      <c r="B73" s="196">
        <f>'P2.4 Externa Pública e Privada'!B73/ VLOOKUP('P2.4 Externa Pública e Privada'!$A73,'P2.5 Inflação em dólar'!$E$3:$F$551, 2 ) * 100</f>
        <v>279977.14210669574</v>
      </c>
      <c r="C73" s="196">
        <f>'P2.4 Externa Pública e Privada'!C73/ VLOOKUP('P2.4 Externa Pública e Privada'!$A73,'P2.5 Inflação em dólar'!$E$3:$F$551, 2 ) * 100</f>
        <v>147180.70398320383</v>
      </c>
      <c r="D73">
        <f>VLOOKUP(A73,'P2.7 Reservas'!$A$2:$B$539, 2 ) / VLOOKUP(A73,'P2.5 Inflação em dólar'!$E$3:$F$551, 2 ) * 100</f>
        <v>48776.905938086711</v>
      </c>
    </row>
    <row r="74" spans="1:4">
      <c r="A74" s="191">
        <f>'P2.4 Externa Pública e Privada'!A74</f>
        <v>37437</v>
      </c>
      <c r="B74" s="196">
        <f>'P2.4 Externa Pública e Privada'!B74/ VLOOKUP('P2.4 Externa Pública e Privada'!$A74,'P2.5 Inflação em dólar'!$E$3:$F$551, 2 ) * 100</f>
        <v>289212.90218461602</v>
      </c>
      <c r="C74" s="196">
        <f>'P2.4 Externa Pública e Privada'!C74/ VLOOKUP('P2.4 Externa Pública e Privada'!$A74,'P2.5 Inflação em dólar'!$E$3:$F$551, 2 ) * 100</f>
        <v>158622.80525684546</v>
      </c>
      <c r="D74">
        <f>VLOOKUP(A74,'P2.7 Reservas'!$A$2:$B$539, 2 ) / VLOOKUP(A74,'P2.5 Inflação em dólar'!$E$3:$F$551, 2 ) * 100</f>
        <v>55454.504725805258</v>
      </c>
    </row>
    <row r="75" spans="1:4">
      <c r="A75" s="191">
        <f>'P2.4 Externa Pública e Privada'!A75</f>
        <v>37529</v>
      </c>
      <c r="B75" s="196">
        <f>'P2.4 Externa Pública e Privada'!B75/ VLOOKUP('P2.4 Externa Pública e Privada'!$A75,'P2.5 Inflação em dólar'!$E$3:$F$551, 2 ) * 100</f>
        <v>279114.10207926651</v>
      </c>
      <c r="C75" s="196">
        <f>'P2.4 Externa Pública e Privada'!C75/ VLOOKUP('P2.4 Externa Pública e Privada'!$A75,'P2.5 Inflação em dólar'!$E$3:$F$551, 2 ) * 100</f>
        <v>159880.92588523767</v>
      </c>
      <c r="D75">
        <f>VLOOKUP(A75,'P2.7 Reservas'!$A$2:$B$539, 2 ) / VLOOKUP(A75,'P2.5 Inflação em dólar'!$E$3:$F$551, 2 ) * 100</f>
        <v>50324.305574451268</v>
      </c>
    </row>
    <row r="76" spans="1:4">
      <c r="A76" s="191">
        <f>'P2.4 Externa Pública e Privada'!A76</f>
        <v>37621</v>
      </c>
      <c r="B76" s="196">
        <f>'P2.4 Externa Pública e Privada'!B76/ VLOOKUP('P2.4 Externa Pública e Privada'!$A76,'P2.5 Inflação em dólar'!$E$3:$F$551, 2 ) * 100</f>
        <v>274628.88143582048</v>
      </c>
      <c r="C76" s="196">
        <f>'P2.4 Externa Pública e Privada'!C76/ VLOOKUP('P2.4 Externa Pública e Privada'!$A76,'P2.5 Inflação em dólar'!$E$3:$F$551, 2 ) * 100</f>
        <v>163237.18022514158</v>
      </c>
      <c r="D76">
        <f>VLOOKUP(A76,'P2.7 Reservas'!$A$2:$B$539, 2 ) / VLOOKUP(A76,'P2.5 Inflação em dólar'!$E$3:$F$551, 2 ) * 100</f>
        <v>49296.298758638302</v>
      </c>
    </row>
    <row r="77" spans="1:4">
      <c r="A77" s="191">
        <f>'P2.4 Externa Pública e Privada'!A77</f>
        <v>37711</v>
      </c>
      <c r="B77" s="196">
        <f>'P2.4 Externa Pública e Privada'!B77/ VLOOKUP('P2.4 Externa Pública e Privada'!$A77,'P2.5 Inflação em dólar'!$E$3:$F$551, 2 ) * 100</f>
        <v>277537.95735115802</v>
      </c>
      <c r="C77" s="196">
        <f>'P2.4 Externa Pública e Privada'!C77/ VLOOKUP('P2.4 Externa Pública e Privada'!$A77,'P2.5 Inflação em dólar'!$E$3:$F$551, 2 ) * 100</f>
        <v>166865.05184639135</v>
      </c>
      <c r="D77">
        <f>VLOOKUP(A77,'P2.7 Reservas'!$A$2:$B$539, 2 ) / VLOOKUP(A77,'P2.5 Inflação em dólar'!$E$3:$F$551, 2 ) * 100</f>
        <v>54574.580776201947</v>
      </c>
    </row>
    <row r="78" spans="1:4">
      <c r="A78" s="191">
        <f>'P2.4 Externa Pública e Privada'!A78</f>
        <v>37802</v>
      </c>
      <c r="B78" s="196">
        <f>'P2.4 Externa Pública e Privada'!B78/ VLOOKUP('P2.4 Externa Pública e Privada'!$A78,'P2.5 Inflação em dólar'!$E$3:$F$551, 2 ) * 100</f>
        <v>283543.7804476858</v>
      </c>
      <c r="C78" s="196">
        <f>'P2.4 Externa Pública e Privada'!C78/ VLOOKUP('P2.4 Externa Pública e Privada'!$A78,'P2.5 Inflação em dólar'!$E$3:$F$551, 2 ) * 100</f>
        <v>175719.1632185565</v>
      </c>
      <c r="D78">
        <f>VLOOKUP(A78,'P2.7 Reservas'!$A$2:$B$539, 2 ) / VLOOKUP(A78,'P2.5 Inflação em dólar'!$E$3:$F$551, 2 ) * 100</f>
        <v>62131.213858617855</v>
      </c>
    </row>
    <row r="79" spans="1:4">
      <c r="A79" s="191">
        <f>'P2.4 Externa Pública e Privada'!A79</f>
        <v>37894</v>
      </c>
      <c r="B79" s="196">
        <f>'P2.4 Externa Pública e Privada'!B79/ VLOOKUP('P2.4 Externa Pública e Privada'!$A79,'P2.5 Inflação em dólar'!$E$3:$F$551, 2 ) * 100</f>
        <v>281843.80184625025</v>
      </c>
      <c r="C79" s="196">
        <f>'P2.4 Externa Pública e Privada'!C79/ VLOOKUP('P2.4 Externa Pública e Privada'!$A79,'P2.5 Inflação em dólar'!$E$3:$F$551, 2 ) * 100</f>
        <v>177943.8206037143</v>
      </c>
      <c r="D79">
        <f>VLOOKUP(A79,'P2.7 Reservas'!$A$2:$B$539, 2 ) / VLOOKUP(A79,'P2.5 Inflação em dólar'!$E$3:$F$551, 2 ) * 100</f>
        <v>67567.189169146281</v>
      </c>
    </row>
    <row r="80" spans="1:4">
      <c r="A80" s="191">
        <f>'P2.4 Externa Pública e Privada'!A80</f>
        <v>37986</v>
      </c>
      <c r="B80" s="196">
        <f>'P2.4 Externa Pública e Privada'!B80/ VLOOKUP('P2.4 Externa Pública e Privada'!$A80,'P2.5 Inflação em dólar'!$E$3:$F$551, 2 ) * 100</f>
        <v>274869.85964068276</v>
      </c>
      <c r="C80" s="196">
        <f>'P2.4 Externa Pública e Privada'!C80/ VLOOKUP('P2.4 Externa Pública e Privada'!$A80,'P2.5 Inflação em dólar'!$E$3:$F$551, 2 ) * 100</f>
        <v>173530.22550914166</v>
      </c>
      <c r="D80">
        <f>VLOOKUP(A80,'P2.7 Reservas'!$A$2:$B$539, 2 ) / VLOOKUP(A80,'P2.5 Inflação em dólar'!$E$3:$F$551, 2 ) * 100</f>
        <v>63043.815645190196</v>
      </c>
    </row>
    <row r="81" spans="1:4">
      <c r="A81" s="191">
        <f>'P2.4 Externa Pública e Privada'!A81</f>
        <v>38077</v>
      </c>
      <c r="B81" s="196">
        <f>'P2.4 Externa Pública e Privada'!B81/ VLOOKUP('P2.4 Externa Pública e Privada'!$A81,'P2.5 Inflação em dólar'!$E$3:$F$551, 2 ) * 100</f>
        <v>270821.73089741793</v>
      </c>
      <c r="C81" s="196">
        <f>'P2.4 Externa Pública e Privada'!C81/ VLOOKUP('P2.4 Externa Pública e Privada'!$A81,'P2.5 Inflação em dólar'!$E$3:$F$551, 2 ) * 100</f>
        <v>172216.57087686981</v>
      </c>
      <c r="D81">
        <f>VLOOKUP(A81,'P2.7 Reservas'!$A$2:$B$539, 2 ) / VLOOKUP(A81,'P2.5 Inflação em dólar'!$E$3:$F$551, 2 ) * 100</f>
        <v>65480.553552055149</v>
      </c>
    </row>
    <row r="82" spans="1:4">
      <c r="A82" s="191">
        <f>'P2.4 Externa Pública e Privada'!A82</f>
        <v>38168</v>
      </c>
      <c r="B82" s="196">
        <f>'P2.4 Externa Pública e Privada'!B82/ VLOOKUP('P2.4 Externa Pública e Privada'!$A82,'P2.5 Inflação em dólar'!$E$3:$F$551, 2 ) * 100</f>
        <v>258202.23817956285</v>
      </c>
      <c r="C82" s="196">
        <f>'P2.4 Externa Pública e Privada'!C82/ VLOOKUP('P2.4 Externa Pública e Privada'!$A82,'P2.5 Inflação em dólar'!$E$3:$F$551, 2 ) * 100</f>
        <v>164177.28111731447</v>
      </c>
      <c r="D82">
        <f>VLOOKUP(A82,'P2.7 Reservas'!$A$2:$B$539, 2 ) / VLOOKUP(A82,'P2.5 Inflação em dólar'!$E$3:$F$551, 2 ) * 100</f>
        <v>62560.39048782891</v>
      </c>
    </row>
    <row r="83" spans="1:4">
      <c r="A83" s="191">
        <f>'P2.4 Externa Pública e Privada'!A83</f>
        <v>38260</v>
      </c>
      <c r="B83" s="196">
        <f>'P2.4 Externa Pública e Privada'!B83/ VLOOKUP('P2.4 Externa Pública e Privada'!$A83,'P2.5 Inflação em dólar'!$E$3:$F$551, 2 ) * 100</f>
        <v>252703.419871511</v>
      </c>
      <c r="C83" s="196">
        <f>'P2.4 Externa Pública e Privada'!C83/ VLOOKUP('P2.4 Externa Pública e Privada'!$A83,'P2.5 Inflação em dólar'!$E$3:$F$551, 2 ) * 100</f>
        <v>163138.3671720635</v>
      </c>
      <c r="D83">
        <f>VLOOKUP(A83,'P2.7 Reservas'!$A$2:$B$539, 2 ) / VLOOKUP(A83,'P2.5 Inflação em dólar'!$E$3:$F$551, 2 ) * 100</f>
        <v>61862.507778485247</v>
      </c>
    </row>
    <row r="84" spans="1:4">
      <c r="A84" s="191">
        <f>'P2.4 Externa Pública e Privada'!A84</f>
        <v>38352</v>
      </c>
      <c r="B84" s="196">
        <f>'P2.4 Externa Pública e Privada'!B84/ VLOOKUP('P2.4 Externa Pública e Privada'!$A84,'P2.5 Inflação em dólar'!$E$3:$F$551, 2 ) * 100</f>
        <v>249189.03537255878</v>
      </c>
      <c r="C84" s="196">
        <f>'P2.4 Externa Pública e Privada'!C84/ VLOOKUP('P2.4 Externa Pública e Privada'!$A84,'P2.5 Inflação em dólar'!$E$3:$F$551, 2 ) * 100</f>
        <v>163662.51328795499</v>
      </c>
      <c r="D84">
        <f>VLOOKUP(A84,'P2.7 Reservas'!$A$2:$B$539, 2 ) / VLOOKUP(A84,'P2.5 Inflação em dólar'!$E$3:$F$551, 2 ) * 100</f>
        <v>65504.059024501214</v>
      </c>
    </row>
    <row r="85" spans="1:4">
      <c r="A85" s="191">
        <f>'P2.4 Externa Pública e Privada'!A85</f>
        <v>38442</v>
      </c>
      <c r="B85" s="196">
        <f>'P2.4 Externa Pública e Privada'!B85/ VLOOKUP('P2.4 Externa Pública e Privada'!$A85,'P2.5 Inflação em dólar'!$E$3:$F$551, 2 ) * 100</f>
        <v>248128.04181838856</v>
      </c>
      <c r="C85" s="196">
        <f>'P2.4 Externa Pública e Privada'!C85/ VLOOKUP('P2.4 Externa Pública e Privada'!$A85,'P2.5 Inflação em dólar'!$E$3:$F$551, 2 ) * 100</f>
        <v>162866.14910209097</v>
      </c>
      <c r="D85">
        <f>VLOOKUP(A85,'P2.7 Reservas'!$A$2:$B$539, 2 ) / VLOOKUP(A85,'P2.5 Inflação em dólar'!$E$3:$F$551, 2 ) * 100</f>
        <v>76138.407712581931</v>
      </c>
    </row>
    <row r="86" spans="1:4">
      <c r="A86" s="191">
        <f>'P2.4 Externa Pública e Privada'!A86</f>
        <v>38533</v>
      </c>
      <c r="B86" s="196">
        <f>'P2.4 Externa Pública e Privada'!B86/ VLOOKUP('P2.4 Externa Pública e Privada'!$A86,'P2.5 Inflação em dólar'!$E$3:$F$551, 2 ) * 100</f>
        <v>234383.87926537238</v>
      </c>
      <c r="C86" s="196">
        <f>'P2.4 Externa Pública e Privada'!C86/ VLOOKUP('P2.4 Externa Pública e Privada'!$A86,'P2.5 Inflação em dólar'!$E$3:$F$551, 2 ) * 100</f>
        <v>150111.30599834409</v>
      </c>
      <c r="D86">
        <f>VLOOKUP(A86,'P2.7 Reservas'!$A$2:$B$539, 2 ) / VLOOKUP(A86,'P2.5 Inflação em dólar'!$E$3:$F$551, 2 ) * 100</f>
        <v>73368.550021676027</v>
      </c>
    </row>
    <row r="87" spans="1:4">
      <c r="A87" s="191">
        <f>'P2.4 Externa Pública e Privada'!A87</f>
        <v>38625</v>
      </c>
      <c r="B87" s="196">
        <f>'P2.4 Externa Pública e Privada'!B87/ VLOOKUP('P2.4 Externa Pública e Privada'!$A87,'P2.5 Inflação em dólar'!$E$3:$F$551, 2 ) * 100</f>
        <v>218658.83154267728</v>
      </c>
      <c r="C87" s="196">
        <f>'P2.4 Externa Pública e Privada'!C87/ VLOOKUP('P2.4 Externa Pública e Privada'!$A87,'P2.5 Inflação em dólar'!$E$3:$F$551, 2 ) * 100</f>
        <v>138255.21647978906</v>
      </c>
      <c r="D87">
        <f>VLOOKUP(A87,'P2.7 Reservas'!$A$2:$B$539, 2 ) / VLOOKUP(A87,'P2.5 Inflação em dólar'!$E$3:$F$551, 2 ) * 100</f>
        <v>68060.286182513679</v>
      </c>
    </row>
    <row r="88" spans="1:4">
      <c r="A88" s="191">
        <f>'P2.4 Externa Pública e Privada'!A88</f>
        <v>38717</v>
      </c>
      <c r="B88" s="196">
        <f>'P2.4 Externa Pública e Privada'!B88/ VLOOKUP('P2.4 Externa Pública e Privada'!$A88,'P2.5 Inflação em dólar'!$E$3:$F$551, 2 ) * 100</f>
        <v>202912.8888086298</v>
      </c>
      <c r="C88" s="196">
        <f>'P2.4 Externa Pública e Privada'!C88/ VLOOKUP('P2.4 Externa Pública e Privada'!$A88,'P2.5 Inflação em dólar'!$E$3:$F$551, 2 ) * 100</f>
        <v>120088.25774889313</v>
      </c>
      <c r="D88">
        <f>VLOOKUP(A88,'P2.7 Reservas'!$A$2:$B$539, 2 ) / VLOOKUP(A88,'P2.5 Inflação em dólar'!$E$3:$F$551, 2 ) * 100</f>
        <v>64423.062596303134</v>
      </c>
    </row>
    <row r="89" spans="1:4">
      <c r="A89" s="191">
        <f>'P2.4 Externa Pública e Privada'!A89</f>
        <v>38807</v>
      </c>
      <c r="B89" s="196">
        <f>'P2.4 Externa Pública e Privada'!B89/ VLOOKUP('P2.4 Externa Pública e Privada'!$A89,'P2.5 Inflação em dólar'!$E$3:$F$551, 2 ) * 100</f>
        <v>197777.51854525515</v>
      </c>
      <c r="C89" s="196">
        <f>'P2.4 Externa Pública e Privada'!C89/ VLOOKUP('P2.4 Externa Pública e Privada'!$A89,'P2.5 Inflação em dólar'!$E$3:$F$551, 2 ) * 100</f>
        <v>114328.06103122621</v>
      </c>
      <c r="D89">
        <f>VLOOKUP(A89,'P2.7 Reservas'!$A$2:$B$539, 2 ) / VLOOKUP(A89,'P2.5 Inflação em dólar'!$E$3:$F$551, 2 ) * 100</f>
        <v>70997.46326769187</v>
      </c>
    </row>
    <row r="90" spans="1:4">
      <c r="A90" s="191">
        <f>'P2.4 Externa Pública e Privada'!A90</f>
        <v>38898</v>
      </c>
      <c r="B90" s="196">
        <f>'P2.4 Externa Pública e Privada'!B90/ VLOOKUP('P2.4 Externa Pública e Privada'!$A90,'P2.5 Inflação em dólar'!$E$3:$F$551, 2 ) * 100</f>
        <v>184074.21289659577</v>
      </c>
      <c r="C90" s="196">
        <f>'P2.4 Externa Pública e Privada'!C90/ VLOOKUP('P2.4 Externa Pública e Privada'!$A90,'P2.5 Inflação em dólar'!$E$3:$F$551, 2 ) * 100</f>
        <v>104459.4219873167</v>
      </c>
      <c r="D90">
        <f>VLOOKUP(A90,'P2.7 Reservas'!$A$2:$B$539, 2 ) / VLOOKUP(A90,'P2.5 Inflação em dólar'!$E$3:$F$551, 2 ) * 100</f>
        <v>73636.368478630451</v>
      </c>
    </row>
    <row r="91" spans="1:4">
      <c r="A91" s="191">
        <f>'P2.4 Externa Pública e Privada'!A91</f>
        <v>38990</v>
      </c>
      <c r="B91" s="196">
        <f>'P2.4 Externa Pública e Privada'!B91/ VLOOKUP('P2.4 Externa Pública e Privada'!$A91,'P2.5 Inflação em dólar'!$E$3:$F$551, 2 ) * 100</f>
        <v>186738.67605024637</v>
      </c>
      <c r="C91" s="196">
        <f>'P2.4 Externa Pública e Privada'!C91/ VLOOKUP('P2.4 Externa Pública e Privada'!$A91,'P2.5 Inflação em dólar'!$E$3:$F$551, 2 ) * 100</f>
        <v>103034.91565137585</v>
      </c>
      <c r="D91">
        <f>VLOOKUP(A91,'P2.7 Reservas'!$A$2:$B$539, 2 ) / VLOOKUP(A91,'P2.5 Inflação em dólar'!$E$3:$F$551, 2 ) * 100</f>
        <v>85894.321310255211</v>
      </c>
    </row>
    <row r="92" spans="1:4">
      <c r="A92" s="191">
        <f>'P2.4 Externa Pública e Privada'!A92</f>
        <v>39082</v>
      </c>
      <c r="B92" s="196">
        <f>'P2.4 Externa Pública e Privada'!B92/ VLOOKUP('P2.4 Externa Pública e Privada'!$A92,'P2.5 Inflação em dólar'!$E$3:$F$551, 2 ) * 100</f>
        <v>201788.91167283265</v>
      </c>
      <c r="C92" s="196">
        <f>'P2.4 Externa Pública e Privada'!C92/ VLOOKUP('P2.4 Externa Pública e Privada'!$A92,'P2.5 Inflação em dólar'!$E$3:$F$551, 2 ) * 100</f>
        <v>104344.54889897302</v>
      </c>
      <c r="D92">
        <f>VLOOKUP(A92,'P2.7 Reservas'!$A$2:$B$539, 2 ) / VLOOKUP(A92,'P2.5 Inflação em dólar'!$E$3:$F$551, 2 ) * 100</f>
        <v>100361.94323890383</v>
      </c>
    </row>
    <row r="93" spans="1:4">
      <c r="A93" s="191">
        <f>'P2.4 Externa Pública e Privada'!A93</f>
        <v>39172</v>
      </c>
      <c r="B93" s="196">
        <f>'P2.4 Externa Pública e Privada'!B93/ VLOOKUP('P2.4 Externa Pública e Privada'!$A93,'P2.5 Inflação em dólar'!$E$3:$F$551, 2 ) * 100</f>
        <v>210563.36383708959</v>
      </c>
      <c r="C93" s="196">
        <f>'P2.4 Externa Pública e Privada'!C93/ VLOOKUP('P2.4 Externa Pública e Privada'!$A93,'P2.5 Inflação em dólar'!$E$3:$F$551, 2 ) * 100</f>
        <v>102034.3695070487</v>
      </c>
      <c r="D93">
        <f>VLOOKUP(A93,'P2.7 Reservas'!$A$2:$B$539, 2 ) / VLOOKUP(A93,'P2.5 Inflação em dólar'!$E$3:$F$551, 2 ) * 100</f>
        <v>126664.22456160303</v>
      </c>
    </row>
    <row r="94" spans="1:4">
      <c r="A94" s="191">
        <f>'P2.4 Externa Pública e Privada'!A94</f>
        <v>39263</v>
      </c>
      <c r="B94" s="196">
        <f>'P2.4 Externa Pública e Privada'!B94/ VLOOKUP('P2.4 Externa Pública e Privada'!$A94,'P2.5 Inflação em dólar'!$E$3:$F$551, 2 ) * 100</f>
        <v>219311.55404031023</v>
      </c>
      <c r="C94" s="196">
        <f>'P2.4 Externa Pública e Privada'!C94/ VLOOKUP('P2.4 Externa Pública e Privada'!$A94,'P2.5 Inflação em dólar'!$E$3:$F$551, 2 ) * 100</f>
        <v>100167.6469833625</v>
      </c>
      <c r="D94">
        <f>VLOOKUP(A94,'P2.7 Reservas'!$A$2:$B$539, 2 ) / VLOOKUP(A94,'P2.5 Inflação em dólar'!$E$3:$F$551, 2 ) * 100</f>
        <v>168589.36455480824</v>
      </c>
    </row>
    <row r="95" spans="1:4">
      <c r="A95" s="191">
        <f>'P2.4 Externa Pública e Privada'!A95</f>
        <v>39355</v>
      </c>
      <c r="B95" s="196">
        <f>'P2.4 Externa Pública e Privada'!B95/ VLOOKUP('P2.4 Externa Pública e Privada'!$A95,'P2.5 Inflação em dólar'!$E$3:$F$551, 2 ) * 100</f>
        <v>222528.08028260671</v>
      </c>
      <c r="C95" s="196">
        <f>'P2.4 Externa Pública e Privada'!C95/ VLOOKUP('P2.4 Externa Pública e Privada'!$A95,'P2.5 Inflação em dólar'!$E$3:$F$551, 2 ) * 100</f>
        <v>99167.51190644264</v>
      </c>
      <c r="D95">
        <f>VLOOKUP(A95,'P2.7 Reservas'!$A$2:$B$539, 2 ) / VLOOKUP(A95,'P2.5 Inflação em dólar'!$E$3:$F$551, 2 ) * 100</f>
        <v>185651.92653778347</v>
      </c>
    </row>
    <row r="96" spans="1:4">
      <c r="A96" s="191">
        <f>'P2.4 Externa Pública e Privada'!A96</f>
        <v>39447</v>
      </c>
      <c r="B96" s="196">
        <f>'P2.4 Externa Pública e Privada'!B96/ VLOOKUP('P2.4 Externa Pública e Privada'!$A96,'P2.5 Inflação em dólar'!$E$3:$F$551, 2 ) * 100</f>
        <v>217070.23504947693</v>
      </c>
      <c r="C96" s="196">
        <f>'P2.4 Externa Pública e Privada'!C96/ VLOOKUP('P2.4 Externa Pública e Privada'!$A96,'P2.5 Inflação em dólar'!$E$3:$F$551, 2 ) * 100</f>
        <v>96566.144549739751</v>
      </c>
      <c r="D96">
        <f>VLOOKUP(A96,'P2.7 Reservas'!$A$2:$B$539, 2 ) / VLOOKUP(A96,'P2.5 Inflação em dólar'!$E$3:$F$551, 2 ) * 100</f>
        <v>202594.81768765228</v>
      </c>
    </row>
    <row r="97" spans="1:4">
      <c r="A97" s="191">
        <f>'P2.4 Externa Pública e Privada'!A97</f>
        <v>39538</v>
      </c>
      <c r="B97" s="196">
        <f>'P2.4 Externa Pública e Privada'!B97/ VLOOKUP('P2.4 Externa Pública e Privada'!$A97,'P2.5 Inflação em dólar'!$E$3:$F$551, 2 ) * 100</f>
        <v>224500.87478400127</v>
      </c>
      <c r="C97" s="196">
        <f>'P2.4 Externa Pública e Privada'!C97/ VLOOKUP('P2.4 Externa Pública e Privada'!$A97,'P2.5 Inflação em dólar'!$E$3:$F$551, 2 ) * 100</f>
        <v>95583.31132132058</v>
      </c>
      <c r="D97">
        <f>VLOOKUP(A97,'P2.7 Reservas'!$A$2:$B$539, 2 ) / VLOOKUP(A97,'P2.5 Inflação em dólar'!$E$3:$F$551, 2 ) * 100</f>
        <v>217369.87322911189</v>
      </c>
    </row>
    <row r="98" spans="1:4">
      <c r="A98" s="191">
        <f>'P2.4 Externa Pública e Privada'!A98</f>
        <v>39629</v>
      </c>
      <c r="B98" s="196">
        <f>'P2.4 Externa Pública e Privada'!B98/ VLOOKUP('P2.4 Externa Pública e Privada'!$A98,'P2.5 Inflação em dólar'!$E$3:$F$551, 2 ) * 100</f>
        <v>224775.82258543206</v>
      </c>
      <c r="C98" s="196">
        <f>'P2.4 Externa Pública e Privada'!C98/ VLOOKUP('P2.4 Externa Pública e Privada'!$A98,'P2.5 Inflação em dólar'!$E$3:$F$551, 2 ) * 100</f>
        <v>93527.23726519612</v>
      </c>
      <c r="D98">
        <f>VLOOKUP(A98,'P2.7 Reservas'!$A$2:$B$539, 2 ) / VLOOKUP(A98,'P2.5 Inflação em dólar'!$E$3:$F$551, 2 ) * 100</f>
        <v>219625.80860385939</v>
      </c>
    </row>
    <row r="99" spans="1:4">
      <c r="A99" s="191">
        <f>'P2.4 Externa Pública e Privada'!A99</f>
        <v>39721</v>
      </c>
      <c r="B99" s="196">
        <f>'P2.4 Externa Pública e Privada'!B99/ VLOOKUP('P2.4 Externa Pública e Privada'!$A99,'P2.5 Inflação em dólar'!$E$3:$F$551, 2 ) * 100</f>
        <v>229560.91021490333</v>
      </c>
      <c r="C99" s="196">
        <f>'P2.4 Externa Pública e Privada'!C99/ VLOOKUP('P2.4 Externa Pública e Privada'!$A99,'P2.5 Inflação em dólar'!$E$3:$F$551, 2 ) * 100</f>
        <v>92181.71219797786</v>
      </c>
      <c r="D99">
        <f>VLOOKUP(A99,'P2.7 Reservas'!$A$2:$B$539, 2 ) / VLOOKUP(A99,'P2.5 Inflação em dólar'!$E$3:$F$551, 2 ) * 100</f>
        <v>224253.72906913931</v>
      </c>
    </row>
    <row r="100" spans="1:4">
      <c r="A100" s="191">
        <f>'P2.4 Externa Pública e Privada'!A100</f>
        <v>39813</v>
      </c>
      <c r="B100" s="196">
        <f>'P2.4 Externa Pública e Privada'!B100/ VLOOKUP('P2.4 Externa Pública e Privada'!$A100,'P2.5 Inflação em dólar'!$E$3:$F$551, 2 ) * 100</f>
        <v>223123.97304901964</v>
      </c>
      <c r="C100" s="196">
        <f>'P2.4 Externa Pública e Privada'!C100/ VLOOKUP('P2.4 Externa Pública e Privada'!$A100,'P2.5 Inflação em dólar'!$E$3:$F$551, 2 ) * 100</f>
        <v>94676.722021521869</v>
      </c>
      <c r="D100">
        <f>VLOOKUP(A100,'P2.7 Reservas'!$A$2:$B$539, 2 ) / VLOOKUP(A100,'P2.5 Inflação em dólar'!$E$3:$F$551, 2 ) * 100</f>
        <v>217997.29116658872</v>
      </c>
    </row>
    <row r="101" spans="1:4">
      <c r="A101" s="191">
        <f>'P2.4 Externa Pública e Privada'!A101</f>
        <v>39903</v>
      </c>
      <c r="B101" s="196">
        <f>'P2.4 Externa Pública e Privada'!B101/ VLOOKUP('P2.4 Externa Pública e Privada'!$A101,'P2.5 Inflação em dólar'!$E$3:$F$551, 2 ) * 100</f>
        <v>215458.06337044237</v>
      </c>
      <c r="C101" s="196">
        <f>'P2.4 Externa Pública e Privada'!C101/ VLOOKUP('P2.4 Externa Pública e Privada'!$A101,'P2.5 Inflação em dólar'!$E$3:$F$551, 2 ) * 100</f>
        <v>93234.882399681956</v>
      </c>
      <c r="D101">
        <f>VLOOKUP(A101,'P2.7 Reservas'!$A$2:$B$539, 2 ) / VLOOKUP(A101,'P2.5 Inflação em dólar'!$E$3:$F$551, 2 ) * 100</f>
        <v>212899.60696684735</v>
      </c>
    </row>
    <row r="102" spans="1:4">
      <c r="A102" s="191">
        <f>'P2.4 Externa Pública e Privada'!A102</f>
        <v>39994</v>
      </c>
      <c r="B102" s="196">
        <f>'P2.4 Externa Pública e Privada'!B102/ VLOOKUP('P2.4 Externa Pública e Privada'!$A102,'P2.5 Inflação em dólar'!$E$3:$F$551, 2 ) * 100</f>
        <v>220318.60138900991</v>
      </c>
      <c r="C102" s="196">
        <f>'P2.4 Externa Pública e Privada'!C102/ VLOOKUP('P2.4 Externa Pública e Privada'!$A102,'P2.5 Inflação em dólar'!$E$3:$F$551, 2 ) * 100</f>
        <v>95766.069381391397</v>
      </c>
      <c r="D102">
        <f>VLOOKUP(A102,'P2.7 Reservas'!$A$2:$B$539, 2 ) / VLOOKUP(A102,'P2.5 Inflação em dólar'!$E$3:$F$551, 2 ) * 100</f>
        <v>223054.25918417328</v>
      </c>
    </row>
    <row r="103" spans="1:4">
      <c r="A103" s="191">
        <f>'P2.4 Externa Pública e Privada'!A103</f>
        <v>40086</v>
      </c>
      <c r="B103" s="196">
        <f>'P2.4 Externa Pública e Privada'!B103/ VLOOKUP('P2.4 Externa Pública e Privada'!$A103,'P2.5 Inflação em dólar'!$E$3:$F$551, 2 ) * 100</f>
        <v>225762.736184804</v>
      </c>
      <c r="C103" s="196">
        <f>'P2.4 Externa Pública e Privada'!C103/ VLOOKUP('P2.4 Externa Pública e Privada'!$A103,'P2.5 Inflação em dólar'!$E$3:$F$551, 2 ) * 100</f>
        <v>102693.14498728229</v>
      </c>
      <c r="D103">
        <f>VLOOKUP(A103,'P2.7 Reservas'!$A$2:$B$539, 2 ) / VLOOKUP(A103,'P2.5 Inflação em dólar'!$E$3:$F$551, 2 ) * 100</f>
        <v>244154.38763839894</v>
      </c>
    </row>
    <row r="104" spans="1:4">
      <c r="A104" s="191">
        <f>'P2.4 Externa Pública e Privada'!A104</f>
        <v>40178</v>
      </c>
      <c r="B104" s="196">
        <f>'P2.4 Externa Pública e Privada'!B104/ VLOOKUP('P2.4 Externa Pública e Privada'!$A104,'P2.5 Inflação em dólar'!$E$3:$F$551, 2 ) * 100</f>
        <v>216814.10466973763</v>
      </c>
      <c r="C104" s="196">
        <f>'P2.4 Externa Pública e Privada'!C104/ VLOOKUP('P2.4 Externa Pública e Privada'!$A104,'P2.5 Inflação em dólar'!$E$3:$F$551, 2 ) * 100</f>
        <v>104475.17451882518</v>
      </c>
      <c r="D104">
        <f>VLOOKUP(A104,'P2.7 Reservas'!$A$2:$B$539, 2 ) / VLOOKUP(A104,'P2.5 Inflação em dólar'!$E$3:$F$551, 2 ) * 100</f>
        <v>260931.67583645298</v>
      </c>
    </row>
    <row r="105" spans="1:4">
      <c r="A105" s="191">
        <f>'P2.4 Externa Pública e Privada'!A105</f>
        <v>40268</v>
      </c>
      <c r="B105" s="196">
        <f>'P2.4 Externa Pública e Privada'!B105/ VLOOKUP('P2.4 Externa Pública e Privada'!$A105,'P2.5 Inflação em dólar'!$E$3:$F$551, 2 ) * 100</f>
        <v>231407.94539937374</v>
      </c>
      <c r="C105" s="196">
        <f>'P2.4 Externa Pública e Privada'!C105/ VLOOKUP('P2.4 Externa Pública e Privada'!$A105,'P2.5 Inflação em dólar'!$E$3:$F$551, 2 ) * 100</f>
        <v>107330.08354798141</v>
      </c>
      <c r="D105">
        <f>VLOOKUP(A105,'P2.7 Reservas'!$A$2:$B$539, 2 ) / VLOOKUP(A105,'P2.5 Inflação em dólar'!$E$3:$F$551, 2 ) * 100</f>
        <v>266666.48822126549</v>
      </c>
    </row>
    <row r="106" spans="1:4">
      <c r="A106" s="191">
        <f>'P2.4 Externa Pública e Privada'!A106</f>
        <v>40359</v>
      </c>
      <c r="B106" s="196">
        <f>'P2.4 Externa Pública e Privada'!B106/ VLOOKUP('P2.4 Externa Pública e Privada'!$A106,'P2.5 Inflação em dólar'!$E$3:$F$551, 2 ) * 100</f>
        <v>250384.035706606</v>
      </c>
      <c r="C106" s="196">
        <f>'P2.4 Externa Pública e Privada'!C106/ VLOOKUP('P2.4 Externa Pública e Privada'!$A106,'P2.5 Inflação em dólar'!$E$3:$F$551, 2 ) * 100</f>
        <v>109118.10591080337</v>
      </c>
      <c r="D106">
        <f>VLOOKUP(A106,'P2.7 Reservas'!$A$2:$B$539, 2 ) / VLOOKUP(A106,'P2.5 Inflação em dólar'!$E$3:$F$551, 2 ) * 100</f>
        <v>277174.39997096802</v>
      </c>
    </row>
    <row r="107" spans="1:4">
      <c r="A107" s="191">
        <f>'P2.4 Externa Pública e Privada'!A107</f>
        <v>40451</v>
      </c>
      <c r="B107" s="196">
        <f>'P2.4 Externa Pública e Privada'!B107/ VLOOKUP('P2.4 Externa Pública e Privada'!$A107,'P2.5 Inflação em dólar'!$E$3:$F$551, 2 ) * 100</f>
        <v>270015.81407719298</v>
      </c>
      <c r="C107" s="196">
        <f>'P2.4 Externa Pública e Privada'!C107/ VLOOKUP('P2.4 Externa Pública e Privada'!$A107,'P2.5 Inflação em dólar'!$E$3:$F$551, 2 ) * 100</f>
        <v>111524.02348357569</v>
      </c>
      <c r="D107">
        <f>VLOOKUP(A107,'P2.7 Reservas'!$A$2:$B$539, 2 ) / VLOOKUP(A107,'P2.5 Inflação em dólar'!$E$3:$F$551, 2 ) * 100</f>
        <v>299864.68809269997</v>
      </c>
    </row>
    <row r="108" spans="1:4">
      <c r="A108" s="191">
        <f>'P2.4 Externa Pública e Privada'!A108</f>
        <v>40543</v>
      </c>
      <c r="B108" s="196">
        <f>'P2.4 Externa Pública e Privada'!B108/ VLOOKUP('P2.4 Externa Pública e Privada'!$A108,'P2.5 Inflação em dólar'!$E$3:$F$551, 2 ) * 100</f>
        <v>277034.05573783367</v>
      </c>
      <c r="C108" s="196">
        <f>'P2.4 Externa Pública e Privada'!C108/ VLOOKUP('P2.4 Externa Pública e Privada'!$A108,'P2.5 Inflação em dólar'!$E$3:$F$551, 2 ) * 100</f>
        <v>112128.12553256795</v>
      </c>
      <c r="D108">
        <f>VLOOKUP(A108,'P2.7 Reservas'!$A$2:$B$539, 2 ) / VLOOKUP(A108,'P2.5 Inflação em dólar'!$E$3:$F$551, 2 ) * 100</f>
        <v>311308.1953584837</v>
      </c>
    </row>
    <row r="109" spans="1:4">
      <c r="A109" s="191">
        <f>'P2.4 Externa Pública e Privada'!A109</f>
        <v>40633</v>
      </c>
      <c r="B109" s="196">
        <f>'P2.4 Externa Pública e Privada'!B109/ VLOOKUP('P2.4 Externa Pública e Privada'!$A109,'P2.5 Inflação em dólar'!$E$3:$F$551, 2 ) * 100</f>
        <v>294435.506381354</v>
      </c>
      <c r="C109" s="196">
        <f>'P2.4 Externa Pública e Privada'!C109/ VLOOKUP('P2.4 Externa Pública e Privada'!$A109,'P2.5 Inflação em dólar'!$E$3:$F$551, 2 ) * 100</f>
        <v>108567.12558740012</v>
      </c>
      <c r="D109">
        <f>VLOOKUP(A109,'P2.7 Reservas'!$A$2:$B$539, 2 ) / VLOOKUP(A109,'P2.5 Inflação em dólar'!$E$3:$F$551, 2 ) * 100</f>
        <v>338394.39421662508</v>
      </c>
    </row>
    <row r="110" spans="1:4">
      <c r="A110" s="191">
        <f>'P2.4 Externa Pública e Privada'!A110</f>
        <v>40724</v>
      </c>
      <c r="B110" s="196">
        <f>'P2.4 Externa Pública e Privada'!B110/ VLOOKUP('P2.4 Externa Pública e Privada'!$A110,'P2.5 Inflação em dólar'!$E$3:$F$551, 2 ) * 100</f>
        <v>308406.4149209552</v>
      </c>
      <c r="C110" s="196">
        <f>'P2.4 Externa Pública e Privada'!C110/ VLOOKUP('P2.4 Externa Pública e Privada'!$A110,'P2.5 Inflação em dólar'!$E$3:$F$551, 2 ) * 100</f>
        <v>106390.04180544794</v>
      </c>
      <c r="D110">
        <f>VLOOKUP(A110,'P2.7 Reservas'!$A$2:$B$539, 2 ) / VLOOKUP(A110,'P2.5 Inflação em dólar'!$E$3:$F$551, 2 ) * 100</f>
        <v>355068.7939172865</v>
      </c>
    </row>
    <row r="111" spans="1:4">
      <c r="A111" s="191">
        <f>'P2.4 Externa Pública e Privada'!A111</f>
        <v>40816</v>
      </c>
      <c r="B111" s="196">
        <f>'P2.4 Externa Pública e Privada'!B111/ VLOOKUP('P2.4 Externa Pública e Privada'!$A111,'P2.5 Inflação em dólar'!$E$3:$F$551, 2 ) * 100</f>
        <v>312533.67439460679</v>
      </c>
      <c r="C111" s="196">
        <f>'P2.4 Externa Pública e Privada'!C111/ VLOOKUP('P2.4 Externa Pública e Privada'!$A111,'P2.5 Inflação em dólar'!$E$3:$F$551, 2 ) * 100</f>
        <v>105429.54949355702</v>
      </c>
      <c r="D111">
        <f>VLOOKUP(A111,'P2.7 Reservas'!$A$2:$B$539, 2 ) / VLOOKUP(A111,'P2.5 Inflação em dólar'!$E$3:$F$551, 2 ) * 100</f>
        <v>366494.0392491587</v>
      </c>
    </row>
    <row r="112" spans="1:4">
      <c r="A112" s="191">
        <f>'P2.4 Externa Pública e Privada'!A112</f>
        <v>40908</v>
      </c>
      <c r="B112" s="196">
        <f>'P2.4 Externa Pública e Privada'!B112/ VLOOKUP('P2.4 Externa Pública e Privada'!$A112,'P2.5 Inflação em dólar'!$E$3:$F$551, 2 ) * 100</f>
        <v>311582.52078483155</v>
      </c>
      <c r="C112" s="196">
        <f>'P2.4 Externa Pública e Privada'!C112/ VLOOKUP('P2.4 Externa Pública e Privada'!$A112,'P2.5 Inflação em dólar'!$E$3:$F$551, 2 ) * 100</f>
        <v>107036.44158659354</v>
      </c>
      <c r="D112">
        <f>VLOOKUP(A112,'P2.7 Reservas'!$A$2:$B$539, 2 ) / VLOOKUP(A112,'P2.5 Inflação em dólar'!$E$3:$F$551, 2 ) * 100</f>
        <v>367804.48255652504</v>
      </c>
    </row>
    <row r="113" spans="1:4">
      <c r="A113" s="191">
        <f>'P2.4 Externa Pública e Privada'!A113</f>
        <v>40999</v>
      </c>
      <c r="B113" s="196">
        <f>'P2.4 Externa Pública e Privada'!B113/ VLOOKUP('P2.4 Externa Pública e Privada'!$A113,'P2.5 Inflação em dólar'!$E$3:$F$551, 2 ) * 100</f>
        <v>312183.71932258958</v>
      </c>
      <c r="C113" s="196">
        <f>'P2.4 Externa Pública e Privada'!C113/ VLOOKUP('P2.4 Externa Pública e Privada'!$A113,'P2.5 Inflação em dólar'!$E$3:$F$551, 2 ) * 100</f>
        <v>109157.24436011263</v>
      </c>
      <c r="D113">
        <f>VLOOKUP(A113,'P2.7 Reservas'!$A$2:$B$539, 2 ) / VLOOKUP(A113,'P2.5 Inflação em dólar'!$E$3:$F$551, 2 ) * 100</f>
        <v>378564.38814626093</v>
      </c>
    </row>
    <row r="114" spans="1:4">
      <c r="A114" s="191">
        <f>'P2.4 Externa Pública e Privada'!A114</f>
        <v>41090</v>
      </c>
      <c r="B114" s="196">
        <f>'P2.4 Externa Pública e Privada'!B114/ VLOOKUP('P2.4 Externa Pública e Privada'!$A114,'P2.5 Inflação em dólar'!$E$3:$F$551, 2 ) * 100</f>
        <v>314622.2948353588</v>
      </c>
      <c r="C114" s="196">
        <f>'P2.4 Externa Pública e Privada'!C114/ VLOOKUP('P2.4 Externa Pública e Privada'!$A114,'P2.5 Inflação em dólar'!$E$3:$F$551, 2 ) * 100</f>
        <v>111348.66724592095</v>
      </c>
      <c r="D114">
        <f>VLOOKUP(A114,'P2.7 Reservas'!$A$2:$B$539, 2 ) / VLOOKUP(A114,'P2.5 Inflação em dólar'!$E$3:$F$551, 2 ) * 100</f>
        <v>388353.24179672421</v>
      </c>
    </row>
    <row r="115" spans="1:4">
      <c r="A115" s="191">
        <f>'P2.4 Externa Pública e Privada'!A115</f>
        <v>41182</v>
      </c>
      <c r="B115" s="196">
        <f>'P2.4 Externa Pública e Privada'!B115/ VLOOKUP('P2.4 Externa Pública e Privada'!$A115,'P2.5 Inflação em dólar'!$E$3:$F$551, 2 ) * 100</f>
        <v>317939.04425641627</v>
      </c>
      <c r="C115" s="196">
        <f>'P2.4 Externa Pública e Privada'!C115/ VLOOKUP('P2.4 Externa Pública e Privada'!$A115,'P2.5 Inflação em dólar'!$E$3:$F$551, 2 ) * 100</f>
        <v>111422.63390433564</v>
      </c>
      <c r="D115">
        <f>VLOOKUP(A115,'P2.7 Reservas'!$A$2:$B$539, 2 ) / VLOOKUP(A115,'P2.5 Inflação em dólar'!$E$3:$F$551, 2 ) * 100</f>
        <v>389063.89747610607</v>
      </c>
    </row>
    <row r="116" spans="1:4">
      <c r="A116" s="191">
        <f>'P2.4 Externa Pública e Privada'!A116</f>
        <v>41274</v>
      </c>
      <c r="B116" s="196">
        <f>'P2.4 Externa Pública e Privada'!B116/ VLOOKUP('P2.4 Externa Pública e Privada'!$A116,'P2.5 Inflação em dólar'!$E$3:$F$551, 2 ) * 100</f>
        <v>321120.23005189374</v>
      </c>
      <c r="C116" s="196">
        <f>'P2.4 Externa Pública e Privada'!C116/ VLOOKUP('P2.4 Externa Pública e Privada'!$A116,'P2.5 Inflação em dólar'!$E$3:$F$551, 2 ) * 100</f>
        <v>116545.99937427981</v>
      </c>
      <c r="D116">
        <f>VLOOKUP(A116,'P2.7 Reservas'!$A$2:$B$539, 2 ) / VLOOKUP(A116,'P2.5 Inflação em dólar'!$E$3:$F$551, 2 ) * 100</f>
        <v>382951.95601094014</v>
      </c>
    </row>
    <row r="117" spans="1:4">
      <c r="A117" s="191">
        <f>'P2.4 Externa Pública e Privada'!A117</f>
        <v>41364</v>
      </c>
      <c r="B117" s="196">
        <f>'P2.4 Externa Pública e Privada'!B117/ VLOOKUP('P2.4 Externa Pública e Privada'!$A117,'P2.5 Inflação em dólar'!$E$3:$F$551, 2 ) * 100</f>
        <v>331651.16069054662</v>
      </c>
      <c r="C117" s="196">
        <f>'P2.4 Externa Pública e Privada'!C117/ VLOOKUP('P2.4 Externa Pública e Privada'!$A117,'P2.5 Inflação em dólar'!$E$3:$F$551, 2 ) * 100</f>
        <v>119619.44069737858</v>
      </c>
      <c r="D117">
        <f>VLOOKUP(A117,'P2.7 Reservas'!$A$2:$B$539, 2 ) / VLOOKUP(A117,'P2.5 Inflação em dólar'!$E$3:$F$551, 2 ) * 100</f>
        <v>384916.96383451478</v>
      </c>
    </row>
    <row r="118" spans="1:4">
      <c r="A118" s="191">
        <f>'P2.4 Externa Pública e Privada'!A118</f>
        <v>41455</v>
      </c>
      <c r="B118" s="196">
        <f>'P2.4 Externa Pública e Privada'!B118/ VLOOKUP('P2.4 Externa Pública e Privada'!$A118,'P2.5 Inflação em dólar'!$E$3:$F$551, 2 ) * 100</f>
        <v>324131.8849037675</v>
      </c>
      <c r="C118" s="196">
        <f>'P2.4 Externa Pública e Privada'!C118/ VLOOKUP('P2.4 Externa Pública e Privada'!$A118,'P2.5 Inflação em dólar'!$E$3:$F$551, 2 ) * 100</f>
        <v>117099.71476246088</v>
      </c>
      <c r="D118">
        <f>VLOOKUP(A118,'P2.7 Reservas'!$A$2:$B$539, 2 ) / VLOOKUP(A118,'P2.5 Inflação em dólar'!$E$3:$F$551, 2 ) * 100</f>
        <v>376474.38189835305</v>
      </c>
    </row>
    <row r="119" spans="1:4">
      <c r="A119" s="191">
        <f>'P2.4 Externa Pública e Privada'!A119</f>
        <v>41547</v>
      </c>
      <c r="B119" s="196">
        <f>'P2.4 Externa Pública e Privada'!B119/ VLOOKUP('P2.4 Externa Pública e Privada'!$A119,'P2.5 Inflação em dólar'!$E$3:$F$551, 2 ) * 100</f>
        <v>311738.55926186027</v>
      </c>
      <c r="C119" s="196">
        <f>'P2.4 Externa Pública e Privada'!C119/ VLOOKUP('P2.4 Externa Pública e Privada'!$A119,'P2.5 Inflação em dólar'!$E$3:$F$551, 2 ) * 100</f>
        <v>118570.69176864195</v>
      </c>
      <c r="D119">
        <f>VLOOKUP(A119,'P2.7 Reservas'!$A$2:$B$539, 2 ) / VLOOKUP(A119,'P2.5 Inflação em dólar'!$E$3:$F$551, 2 ) * 100</f>
        <v>373466.77582862438</v>
      </c>
    </row>
    <row r="120" spans="1:4">
      <c r="A120" s="191">
        <f>'P2.4 Externa Pública e Privada'!A120</f>
        <v>41639</v>
      </c>
      <c r="B120" s="196">
        <f>'P2.4 Externa Pública e Privada'!B120/ VLOOKUP('P2.4 Externa Pública e Privada'!$A120,'P2.5 Inflação em dólar'!$E$3:$F$551, 2 ) * 100</f>
        <v>311096.49727048771</v>
      </c>
      <c r="C120" s="196">
        <f>'P2.4 Externa Pública e Privada'!C120/ VLOOKUP('P2.4 Externa Pública e Privada'!$A120,'P2.5 Inflação em dólar'!$E$3:$F$551, 2 ) * 100</f>
        <v>119700.13120020974</v>
      </c>
      <c r="D120">
        <f>VLOOKUP(A120,'P2.7 Reservas'!$A$2:$B$539, 2 ) / VLOOKUP(A120,'P2.5 Inflação em dólar'!$E$3:$F$551, 2 ) * 100</f>
        <v>361681.29701661022</v>
      </c>
    </row>
    <row r="121" spans="1:4">
      <c r="A121" s="191">
        <f>'P2.4 Externa Pública e Privada'!A121</f>
        <v>41729</v>
      </c>
      <c r="B121" s="196">
        <f>'P2.4 Externa Pública e Privada'!B121/ VLOOKUP('P2.4 Externa Pública e Privada'!$A121,'P2.5 Inflação em dólar'!$E$3:$F$551, 2 ) * 100</f>
        <v>321122.30914978782</v>
      </c>
      <c r="C121" s="196">
        <f>'P2.4 Externa Pública e Privada'!C121/ VLOOKUP('P2.4 Externa Pública e Privada'!$A121,'P2.5 Inflação em dólar'!$E$3:$F$551, 2 ) * 100</f>
        <v>121798.68013844998</v>
      </c>
      <c r="D121">
        <f>VLOOKUP(A121,'P2.7 Reservas'!$A$2:$B$539, 2 ) / VLOOKUP(A121,'P2.5 Inflação em dólar'!$E$3:$F$551, 2 ) * 100</f>
        <v>365000.26255683135</v>
      </c>
    </row>
    <row r="122" spans="1:4">
      <c r="A122" s="191">
        <f>'P2.4 Externa Pública e Privada'!A122</f>
        <v>41820</v>
      </c>
      <c r="B122" s="196">
        <f>'P2.4 Externa Pública e Privada'!B122/ VLOOKUP('P2.4 Externa Pública e Privada'!$A122,'P2.5 Inflação em dólar'!$E$3:$F$551, 2 ) * 100</f>
        <v>331917.95773981296</v>
      </c>
      <c r="C122" s="196">
        <f>'P2.4 Externa Pública e Privada'!C122/ VLOOKUP('P2.4 Externa Pública e Privada'!$A122,'P2.5 Inflação em dólar'!$E$3:$F$551, 2 ) * 100</f>
        <v>127944.08348184425</v>
      </c>
      <c r="D122">
        <f>VLOOKUP(A122,'P2.7 Reservas'!$A$2:$B$539, 2 ) / VLOOKUP(A122,'P2.5 Inflação em dólar'!$E$3:$F$551, 2 ) * 100</f>
        <v>372020.82143235998</v>
      </c>
    </row>
    <row r="123" spans="1:4">
      <c r="A123" s="191">
        <f>'P2.4 Externa Pública e Privada'!A123</f>
        <v>41912</v>
      </c>
      <c r="B123" s="196">
        <f>'P2.4 Externa Pública e Privada'!B123/ VLOOKUP('P2.4 Externa Pública e Privada'!$A123,'P2.5 Inflação em dólar'!$E$3:$F$551, 2 ) * 100</f>
        <v>336673.38718784763</v>
      </c>
      <c r="C123" s="196">
        <f>'P2.4 Externa Pública e Privada'!C123/ VLOOKUP('P2.4 Externa Pública e Privada'!$A123,'P2.5 Inflação em dólar'!$E$3:$F$551, 2 ) * 100</f>
        <v>129681.03066989068</v>
      </c>
      <c r="D123">
        <f>VLOOKUP(A123,'P2.7 Reservas'!$A$2:$B$539, 2 ) / VLOOKUP(A123,'P2.5 Inflação em dólar'!$E$3:$F$551, 2 ) * 100</f>
        <v>373636.5649186169</v>
      </c>
    </row>
    <row r="124" spans="1:4">
      <c r="A124" s="191">
        <f>'P2.4 Externa Pública e Privada'!A124</f>
        <v>42004</v>
      </c>
      <c r="B124" s="196">
        <f>'P2.4 Externa Pública e Privada'!B124/ VLOOKUP('P2.4 Externa Pública e Privada'!$A124,'P2.5 Inflação em dólar'!$E$3:$F$551, 2 ) * 100</f>
        <v>348489.45</v>
      </c>
      <c r="C124" s="196">
        <f>'P2.4 Externa Pública e Privada'!C124/ VLOOKUP('P2.4 Externa Pública e Privada'!$A124,'P2.5 Inflação em dólar'!$E$3:$F$551, 2 ) * 100</f>
        <v>134856.79999999999</v>
      </c>
      <c r="D124">
        <f>VLOOKUP(A124,'P2.7 Reservas'!$A$2:$B$539, 2 ) / VLOOKUP(A124,'P2.5 Inflação em dólar'!$E$3:$F$551, 2 ) * 100</f>
        <v>363551</v>
      </c>
    </row>
    <row r="125" spans="1:4">
      <c r="A125" s="191">
        <f>'P2.4 Externa Pública e Privada'!A125</f>
        <v>42094</v>
      </c>
      <c r="B125" s="196">
        <f>'P2.4 Externa Pública e Privada'!B125/ VLOOKUP('P2.4 Externa Pública e Privada'!$A125,'P2.5 Inflação em dólar'!$E$3:$F$551, 2 ) * 100</f>
        <v>346534.99151732819</v>
      </c>
      <c r="C125" s="196">
        <f>'P2.4 Externa Pública e Privada'!C125/ VLOOKUP('P2.4 Externa Pública e Privada'!$A125,'P2.5 Inflação em dólar'!$E$3:$F$551, 2 ) * 100</f>
        <v>133594.8947022366</v>
      </c>
      <c r="D125">
        <f>VLOOKUP(A125,'P2.7 Reservas'!$A$2:$B$539, 2 ) / VLOOKUP(A125,'P2.5 Inflação em dólar'!$E$3:$F$551, 2 ) * 100</f>
        <v>363844.27527607459</v>
      </c>
    </row>
    <row r="126" spans="1:4">
      <c r="A126" s="191">
        <f>'P2.4 Externa Pública e Privada'!A126</f>
        <v>42185</v>
      </c>
      <c r="B126" s="196">
        <f>'P2.4 Externa Pública e Privada'!B126/ VLOOKUP('P2.4 Externa Pública e Privada'!$A126,'P2.5 Inflação em dólar'!$E$3:$F$551, 2 ) * 100</f>
        <v>345145.13524357224</v>
      </c>
      <c r="C126" s="196">
        <f>'P2.4 Externa Pública e Privada'!C126/ VLOOKUP('P2.4 Externa Pública e Privada'!$A126,'P2.5 Inflação em dólar'!$E$3:$F$551, 2 ) * 100</f>
        <v>134756.95896417974</v>
      </c>
      <c r="D126">
        <f>VLOOKUP(A126,'P2.7 Reservas'!$A$2:$B$539, 2 ) / VLOOKUP(A126,'P2.5 Inflação em dólar'!$E$3:$F$551, 2 ) * 100</f>
        <v>366844.51340064319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C126"/>
  <sheetViews>
    <sheetView topLeftCell="A2" workbookViewId="0">
      <selection activeCell="H73" sqref="H73"/>
    </sheetView>
  </sheetViews>
  <sheetFormatPr defaultRowHeight="15"/>
  <cols>
    <col min="1" max="1" width="12" bestFit="1" customWidth="1"/>
    <col min="2" max="2" width="22.7109375" customWidth="1"/>
  </cols>
  <sheetData>
    <row r="1" spans="1:3">
      <c r="A1" t="s">
        <v>674</v>
      </c>
      <c r="B1" t="s">
        <v>676</v>
      </c>
      <c r="C1" t="s">
        <v>677</v>
      </c>
    </row>
    <row r="2" spans="1:3">
      <c r="A2" s="191">
        <v>26298</v>
      </c>
      <c r="B2">
        <v>8283.4</v>
      </c>
    </row>
    <row r="3" spans="1:3">
      <c r="A3" s="191">
        <f>EOMONTH(A2,12)</f>
        <v>26664</v>
      </c>
      <c r="B3">
        <v>11463.9</v>
      </c>
    </row>
    <row r="4" spans="1:3">
      <c r="A4" s="191">
        <f t="shared" ref="A4:A11" si="0">EOMONTH(A3,12)</f>
        <v>27029</v>
      </c>
      <c r="B4">
        <v>14857.2</v>
      </c>
    </row>
    <row r="5" spans="1:3">
      <c r="A5" s="191">
        <f t="shared" si="0"/>
        <v>27394</v>
      </c>
      <c r="B5">
        <v>20032.400000000001</v>
      </c>
    </row>
    <row r="6" spans="1:3">
      <c r="A6" s="191">
        <f t="shared" si="0"/>
        <v>27759</v>
      </c>
      <c r="B6">
        <v>25115.599999999999</v>
      </c>
    </row>
    <row r="7" spans="1:3">
      <c r="A7" s="191">
        <f t="shared" si="0"/>
        <v>28125</v>
      </c>
      <c r="B7">
        <v>32145.1</v>
      </c>
    </row>
    <row r="8" spans="1:3">
      <c r="A8" s="191">
        <f t="shared" si="0"/>
        <v>28490</v>
      </c>
      <c r="B8">
        <v>37950.699999999997</v>
      </c>
    </row>
    <row r="9" spans="1:3">
      <c r="A9" s="191">
        <f t="shared" si="0"/>
        <v>28855</v>
      </c>
      <c r="B9">
        <v>52186.400000000001</v>
      </c>
    </row>
    <row r="10" spans="1:3">
      <c r="A10" s="191">
        <f t="shared" si="0"/>
        <v>29220</v>
      </c>
      <c r="B10">
        <v>55802.9</v>
      </c>
    </row>
    <row r="11" spans="1:3">
      <c r="A11" s="191">
        <f t="shared" si="0"/>
        <v>29586</v>
      </c>
      <c r="B11">
        <v>64259.5</v>
      </c>
    </row>
    <row r="12" spans="1:3">
      <c r="A12" s="191">
        <f>EOMONTH(A11,3)</f>
        <v>29676</v>
      </c>
      <c r="B12">
        <v>65743.3</v>
      </c>
    </row>
    <row r="13" spans="1:3">
      <c r="A13" s="191">
        <f t="shared" ref="A13:A53" si="1">EOMONTH(A12,3)</f>
        <v>29767</v>
      </c>
      <c r="B13">
        <v>67003.600000000006</v>
      </c>
    </row>
    <row r="14" spans="1:3">
      <c r="A14" s="191">
        <f t="shared" si="1"/>
        <v>29859</v>
      </c>
      <c r="B14">
        <v>69739</v>
      </c>
    </row>
    <row r="15" spans="1:3">
      <c r="A15" s="191">
        <f t="shared" si="1"/>
        <v>29951</v>
      </c>
      <c r="B15">
        <v>73962.8</v>
      </c>
    </row>
    <row r="16" spans="1:3">
      <c r="A16" s="191">
        <f t="shared" si="1"/>
        <v>30041</v>
      </c>
      <c r="B16">
        <v>75731.7</v>
      </c>
    </row>
    <row r="17" spans="1:2">
      <c r="A17" s="191">
        <f t="shared" si="1"/>
        <v>30132</v>
      </c>
      <c r="B17">
        <v>77341</v>
      </c>
    </row>
    <row r="18" spans="1:2">
      <c r="A18" s="191">
        <f t="shared" si="1"/>
        <v>30224</v>
      </c>
      <c r="B18">
        <v>79784.5</v>
      </c>
    </row>
    <row r="19" spans="1:2">
      <c r="A19" s="191">
        <f t="shared" si="1"/>
        <v>30316</v>
      </c>
      <c r="B19">
        <v>85487.5</v>
      </c>
    </row>
    <row r="20" spans="1:2">
      <c r="A20" s="191">
        <f t="shared" si="1"/>
        <v>30406</v>
      </c>
      <c r="B20">
        <v>88735.1</v>
      </c>
    </row>
    <row r="21" spans="1:2">
      <c r="A21" s="191">
        <f t="shared" si="1"/>
        <v>30497</v>
      </c>
      <c r="B21">
        <v>89915.6</v>
      </c>
    </row>
    <row r="22" spans="1:2">
      <c r="A22" s="191">
        <f t="shared" si="1"/>
        <v>30589</v>
      </c>
      <c r="B22">
        <v>91241.600000000006</v>
      </c>
    </row>
    <row r="23" spans="1:2">
      <c r="A23" s="191">
        <f t="shared" si="1"/>
        <v>30681</v>
      </c>
      <c r="B23">
        <v>93745.2</v>
      </c>
    </row>
    <row r="24" spans="1:2">
      <c r="A24" s="191">
        <f t="shared" si="1"/>
        <v>30772</v>
      </c>
      <c r="B24">
        <v>96454.8</v>
      </c>
    </row>
    <row r="25" spans="1:2">
      <c r="A25" s="191">
        <f t="shared" si="1"/>
        <v>30863</v>
      </c>
      <c r="B25">
        <v>99152.1</v>
      </c>
    </row>
    <row r="26" spans="1:2">
      <c r="A26" s="191">
        <f t="shared" si="1"/>
        <v>30955</v>
      </c>
      <c r="B26">
        <v>100281.7</v>
      </c>
    </row>
    <row r="27" spans="1:2">
      <c r="A27" s="191">
        <f t="shared" si="1"/>
        <v>31047</v>
      </c>
      <c r="B27">
        <v>102127</v>
      </c>
    </row>
    <row r="28" spans="1:2">
      <c r="A28" s="191">
        <f t="shared" si="1"/>
        <v>31137</v>
      </c>
      <c r="B28">
        <v>101443.6</v>
      </c>
    </row>
    <row r="29" spans="1:2">
      <c r="A29" s="191">
        <f t="shared" si="1"/>
        <v>31228</v>
      </c>
      <c r="B29">
        <v>101311.9</v>
      </c>
    </row>
    <row r="30" spans="1:2">
      <c r="A30" s="191">
        <f t="shared" si="1"/>
        <v>31320</v>
      </c>
      <c r="B30">
        <v>103282.6</v>
      </c>
    </row>
    <row r="31" spans="1:2">
      <c r="A31" s="191">
        <f t="shared" si="1"/>
        <v>31412</v>
      </c>
      <c r="B31">
        <v>105170.6</v>
      </c>
    </row>
    <row r="32" spans="1:2">
      <c r="A32" s="191">
        <f t="shared" si="1"/>
        <v>31502</v>
      </c>
      <c r="B32">
        <v>107942.1</v>
      </c>
    </row>
    <row r="33" spans="1:3">
      <c r="A33" s="191">
        <f t="shared" si="1"/>
        <v>31593</v>
      </c>
      <c r="B33">
        <v>109354.3</v>
      </c>
    </row>
    <row r="34" spans="1:3">
      <c r="A34" s="191">
        <f t="shared" si="1"/>
        <v>31685</v>
      </c>
      <c r="B34">
        <v>110782.6</v>
      </c>
    </row>
    <row r="35" spans="1:3">
      <c r="A35" s="191">
        <f t="shared" si="1"/>
        <v>31777</v>
      </c>
      <c r="B35">
        <v>111202.7</v>
      </c>
    </row>
    <row r="36" spans="1:3">
      <c r="A36" s="191">
        <f t="shared" si="1"/>
        <v>31867</v>
      </c>
      <c r="B36">
        <v>114516.4</v>
      </c>
    </row>
    <row r="37" spans="1:3">
      <c r="A37" s="191">
        <f t="shared" si="1"/>
        <v>31958</v>
      </c>
      <c r="B37">
        <v>115492.4</v>
      </c>
    </row>
    <row r="38" spans="1:3">
      <c r="A38" s="191">
        <f t="shared" si="1"/>
        <v>32050</v>
      </c>
      <c r="B38">
        <v>117039</v>
      </c>
    </row>
    <row r="39" spans="1:3">
      <c r="A39" s="191">
        <f t="shared" si="1"/>
        <v>32142</v>
      </c>
      <c r="B39">
        <v>121188.2</v>
      </c>
    </row>
    <row r="40" spans="1:3">
      <c r="A40" s="191">
        <f t="shared" si="1"/>
        <v>32233</v>
      </c>
      <c r="B40">
        <v>119313.8</v>
      </c>
    </row>
    <row r="41" spans="1:3">
      <c r="A41" s="191">
        <f t="shared" si="1"/>
        <v>32324</v>
      </c>
      <c r="B41">
        <v>115968.7</v>
      </c>
    </row>
    <row r="42" spans="1:3">
      <c r="A42" s="191">
        <f t="shared" si="1"/>
        <v>32416</v>
      </c>
      <c r="B42">
        <v>114157.4</v>
      </c>
    </row>
    <row r="43" spans="1:3">
      <c r="A43" s="191">
        <f t="shared" si="1"/>
        <v>32508</v>
      </c>
      <c r="B43">
        <v>113511</v>
      </c>
    </row>
    <row r="44" spans="1:3">
      <c r="A44" s="191">
        <f>EOMONTH(A43,12)</f>
        <v>32873</v>
      </c>
      <c r="B44">
        <v>115505.9</v>
      </c>
      <c r="C44">
        <v>97893.3</v>
      </c>
    </row>
    <row r="45" spans="1:3">
      <c r="A45" s="191">
        <f t="shared" si="1"/>
        <v>32963</v>
      </c>
      <c r="B45">
        <v>117595.9</v>
      </c>
      <c r="C45">
        <v>100280.4</v>
      </c>
    </row>
    <row r="46" spans="1:3">
      <c r="A46" s="191">
        <f t="shared" si="1"/>
        <v>33054</v>
      </c>
      <c r="B46">
        <v>118304.9</v>
      </c>
      <c r="C46">
        <v>100270.39999999999</v>
      </c>
    </row>
    <row r="47" spans="1:3">
      <c r="A47" s="191">
        <f t="shared" si="1"/>
        <v>33146</v>
      </c>
      <c r="B47">
        <v>121132.1</v>
      </c>
      <c r="C47">
        <v>102487.9</v>
      </c>
    </row>
    <row r="48" spans="1:3">
      <c r="A48" s="191">
        <f t="shared" si="1"/>
        <v>33238</v>
      </c>
      <c r="B48">
        <v>123438.5</v>
      </c>
      <c r="C48">
        <v>105463.8</v>
      </c>
    </row>
    <row r="49" spans="1:3">
      <c r="A49" s="191">
        <f t="shared" si="1"/>
        <v>33328</v>
      </c>
      <c r="B49">
        <v>120520.1</v>
      </c>
      <c r="C49">
        <v>102496.3</v>
      </c>
    </row>
    <row r="50" spans="1:3">
      <c r="A50" s="191">
        <f t="shared" si="1"/>
        <v>33419</v>
      </c>
      <c r="B50">
        <v>118374.1</v>
      </c>
      <c r="C50">
        <v>100548.1</v>
      </c>
    </row>
    <row r="51" spans="1:3">
      <c r="A51" s="191">
        <f t="shared" si="1"/>
        <v>33511</v>
      </c>
      <c r="B51">
        <v>120098.1</v>
      </c>
      <c r="C51">
        <v>101387.3</v>
      </c>
    </row>
    <row r="52" spans="1:3">
      <c r="A52" s="191">
        <f t="shared" si="1"/>
        <v>33603</v>
      </c>
      <c r="B52">
        <v>123910.39999999999</v>
      </c>
      <c r="C52">
        <v>104083.3</v>
      </c>
    </row>
    <row r="53" spans="1:3">
      <c r="A53" s="191">
        <f t="shared" si="1"/>
        <v>33694</v>
      </c>
      <c r="B53">
        <v>132259.6</v>
      </c>
      <c r="C53">
        <v>106319.4</v>
      </c>
    </row>
    <row r="54" spans="1:3">
      <c r="A54" s="191">
        <f>EOMONTH(A53,9)</f>
        <v>33969</v>
      </c>
      <c r="B54">
        <v>135948.79999999999</v>
      </c>
      <c r="C54">
        <v>106811.1</v>
      </c>
    </row>
    <row r="55" spans="1:3">
      <c r="A55" s="191">
        <f>EOMONTH(A54,12)</f>
        <v>34334</v>
      </c>
      <c r="B55">
        <v>145725.9</v>
      </c>
      <c r="C55">
        <v>106356.2</v>
      </c>
    </row>
    <row r="56" spans="1:3">
      <c r="A56" s="191">
        <f>EOMONTH(A55,3)</f>
        <v>34424</v>
      </c>
      <c r="B56">
        <v>150295.70000000001</v>
      </c>
      <c r="C56">
        <v>106788.2</v>
      </c>
    </row>
    <row r="57" spans="1:3">
      <c r="A57" s="191">
        <f>EOMONTH(A56,9)</f>
        <v>34699</v>
      </c>
      <c r="B57">
        <v>148295.20000000001</v>
      </c>
      <c r="C57">
        <v>106409.2</v>
      </c>
    </row>
    <row r="58" spans="1:3">
      <c r="A58" s="191">
        <f>EOMONTH(A57,6)</f>
        <v>34880</v>
      </c>
      <c r="B58">
        <v>157142.9</v>
      </c>
      <c r="C58">
        <v>109300.6</v>
      </c>
    </row>
    <row r="59" spans="1:3">
      <c r="A59" s="191">
        <f>EOMONTH(A58,6)</f>
        <v>35064</v>
      </c>
      <c r="B59">
        <v>159256.20000000001</v>
      </c>
      <c r="C59">
        <v>102760.1</v>
      </c>
    </row>
    <row r="60" spans="1:3">
      <c r="A60" s="191">
        <f>EOMONTH(A59,6)</f>
        <v>35246</v>
      </c>
      <c r="B60">
        <v>168513.7</v>
      </c>
      <c r="C60">
        <v>101284</v>
      </c>
    </row>
    <row r="61" spans="1:3">
      <c r="A61" s="191">
        <f>EOMONTH(A60,6)</f>
        <v>35430</v>
      </c>
      <c r="B61">
        <v>179934.4</v>
      </c>
      <c r="C61">
        <v>102122.1</v>
      </c>
    </row>
    <row r="62" spans="1:3">
      <c r="A62" s="191">
        <f>EOMONTH(A61,12)</f>
        <v>35795</v>
      </c>
      <c r="B62">
        <v>199997.3</v>
      </c>
      <c r="C62">
        <v>94827.1</v>
      </c>
    </row>
    <row r="63" spans="1:3">
      <c r="A63" s="191">
        <f>EOMONTH(A62,12)</f>
        <v>36160</v>
      </c>
      <c r="B63">
        <v>241643.63</v>
      </c>
      <c r="C63">
        <v>111507</v>
      </c>
    </row>
    <row r="64" spans="1:3">
      <c r="A64" s="191">
        <f>EOMONTH(A63,12)</f>
        <v>36525</v>
      </c>
      <c r="B64">
        <v>241468.84</v>
      </c>
      <c r="C64">
        <v>112354.1</v>
      </c>
    </row>
    <row r="65" spans="1:3">
      <c r="A65" s="191">
        <f>EOMONTH(A64,3)</f>
        <v>36616</v>
      </c>
      <c r="B65">
        <v>242536.72</v>
      </c>
      <c r="C65">
        <v>113815.4</v>
      </c>
    </row>
    <row r="66" spans="1:3">
      <c r="A66" s="191">
        <f t="shared" ref="A66:A126" si="2">EOMONTH(A65,3)</f>
        <v>36707</v>
      </c>
      <c r="B66">
        <v>232288.06</v>
      </c>
      <c r="C66">
        <v>104736.6</v>
      </c>
    </row>
    <row r="67" spans="1:3">
      <c r="A67" s="191">
        <f t="shared" si="2"/>
        <v>36799</v>
      </c>
      <c r="B67">
        <v>232388.15</v>
      </c>
      <c r="C67">
        <v>103850.5</v>
      </c>
    </row>
    <row r="68" spans="1:3">
      <c r="A68" s="191">
        <f t="shared" si="2"/>
        <v>36891</v>
      </c>
      <c r="B68">
        <v>236156.61</v>
      </c>
      <c r="C68">
        <v>105280.6</v>
      </c>
    </row>
    <row r="69" spans="1:3">
      <c r="A69" s="191">
        <f t="shared" si="2"/>
        <v>36981</v>
      </c>
      <c r="B69">
        <v>204095.04</v>
      </c>
      <c r="C69">
        <v>102934.1</v>
      </c>
    </row>
    <row r="70" spans="1:3">
      <c r="A70" s="191">
        <f t="shared" si="2"/>
        <v>37072</v>
      </c>
      <c r="B70">
        <v>207741.42</v>
      </c>
      <c r="C70">
        <v>104126.9</v>
      </c>
    </row>
    <row r="71" spans="1:3">
      <c r="A71" s="191">
        <f t="shared" si="2"/>
        <v>37164</v>
      </c>
      <c r="B71">
        <v>216523.92</v>
      </c>
      <c r="C71">
        <v>111646.7</v>
      </c>
    </row>
    <row r="72" spans="1:3">
      <c r="A72" s="191">
        <f t="shared" si="2"/>
        <v>37256</v>
      </c>
      <c r="B72">
        <v>209934.26</v>
      </c>
      <c r="C72">
        <v>108209.1</v>
      </c>
    </row>
    <row r="73" spans="1:3">
      <c r="A73" s="191">
        <f t="shared" si="2"/>
        <v>37346</v>
      </c>
      <c r="B73">
        <v>210776.81</v>
      </c>
      <c r="C73">
        <v>110802.9</v>
      </c>
    </row>
    <row r="74" spans="1:3">
      <c r="A74" s="191">
        <f t="shared" si="2"/>
        <v>37437</v>
      </c>
      <c r="B74">
        <v>219038.16</v>
      </c>
      <c r="C74">
        <v>120134.5</v>
      </c>
    </row>
    <row r="75" spans="1:3">
      <c r="A75" s="191">
        <f t="shared" si="2"/>
        <v>37529</v>
      </c>
      <c r="B75">
        <v>212872.85</v>
      </c>
      <c r="C75">
        <v>121936.9</v>
      </c>
    </row>
    <row r="76" spans="1:3">
      <c r="A76" s="191">
        <f t="shared" si="2"/>
        <v>37621</v>
      </c>
      <c r="B76">
        <v>210711.32</v>
      </c>
      <c r="C76">
        <v>125245.1</v>
      </c>
    </row>
    <row r="77" spans="1:3">
      <c r="A77" s="191">
        <f t="shared" si="2"/>
        <v>37711</v>
      </c>
      <c r="B77">
        <v>215293.81</v>
      </c>
      <c r="C77">
        <v>129441.8</v>
      </c>
    </row>
    <row r="78" spans="1:3">
      <c r="A78" s="191">
        <f t="shared" si="2"/>
        <v>37802</v>
      </c>
      <c r="B78">
        <v>218853.37</v>
      </c>
      <c r="C78">
        <v>135628.9</v>
      </c>
    </row>
    <row r="79" spans="1:3">
      <c r="A79" s="191">
        <f t="shared" si="2"/>
        <v>37894</v>
      </c>
      <c r="B79">
        <v>219723.84</v>
      </c>
      <c r="C79">
        <v>138724</v>
      </c>
    </row>
    <row r="80" spans="1:3">
      <c r="A80" s="191">
        <f t="shared" si="2"/>
        <v>37986</v>
      </c>
      <c r="B80">
        <v>214929.64</v>
      </c>
      <c r="C80">
        <v>135688.9</v>
      </c>
    </row>
    <row r="81" spans="1:3">
      <c r="A81" s="191">
        <f t="shared" si="2"/>
        <v>38077</v>
      </c>
      <c r="B81">
        <v>213462.63</v>
      </c>
      <c r="C81">
        <v>135741.70000000001</v>
      </c>
    </row>
    <row r="82" spans="1:3">
      <c r="A82" s="191">
        <f t="shared" si="2"/>
        <v>38168</v>
      </c>
      <c r="B82">
        <v>205557.58</v>
      </c>
      <c r="C82">
        <v>130703.3</v>
      </c>
    </row>
    <row r="83" spans="1:3">
      <c r="A83" s="191">
        <f t="shared" si="2"/>
        <v>38260</v>
      </c>
      <c r="B83">
        <v>202187.22</v>
      </c>
      <c r="C83">
        <v>130526.5</v>
      </c>
    </row>
    <row r="84" spans="1:3">
      <c r="A84" s="191">
        <f t="shared" si="2"/>
        <v>38352</v>
      </c>
      <c r="B84">
        <v>201374.11</v>
      </c>
      <c r="C84">
        <v>132258.6</v>
      </c>
    </row>
    <row r="85" spans="1:3">
      <c r="A85" s="191">
        <f t="shared" si="2"/>
        <v>38442</v>
      </c>
      <c r="B85">
        <v>201921.92000000001</v>
      </c>
      <c r="C85">
        <v>132537.4</v>
      </c>
    </row>
    <row r="86" spans="1:3">
      <c r="A86" s="191">
        <f t="shared" si="2"/>
        <v>38533</v>
      </c>
      <c r="B86">
        <v>191309.2</v>
      </c>
      <c r="C86">
        <v>122524.1</v>
      </c>
    </row>
    <row r="87" spans="1:3">
      <c r="A87" s="191">
        <f t="shared" si="2"/>
        <v>38625</v>
      </c>
      <c r="B87">
        <v>183150.9</v>
      </c>
      <c r="C87">
        <v>115804</v>
      </c>
    </row>
    <row r="88" spans="1:3">
      <c r="A88" s="191">
        <f t="shared" si="2"/>
        <v>38717</v>
      </c>
      <c r="B88">
        <v>169450.35</v>
      </c>
      <c r="C88">
        <v>100284.4</v>
      </c>
    </row>
    <row r="89" spans="1:3">
      <c r="A89" s="191">
        <f t="shared" si="2"/>
        <v>38807</v>
      </c>
      <c r="B89">
        <v>166651.62</v>
      </c>
      <c r="C89">
        <v>96335.3</v>
      </c>
    </row>
    <row r="90" spans="1:3">
      <c r="A90" s="191">
        <f t="shared" si="2"/>
        <v>38898</v>
      </c>
      <c r="B90">
        <v>156660.78</v>
      </c>
      <c r="C90">
        <v>88902.7</v>
      </c>
    </row>
    <row r="91" spans="1:3">
      <c r="A91" s="191">
        <f t="shared" si="2"/>
        <v>38990</v>
      </c>
      <c r="B91">
        <v>159560.16</v>
      </c>
      <c r="C91">
        <v>88038.9</v>
      </c>
    </row>
    <row r="92" spans="1:3">
      <c r="A92" s="191">
        <f t="shared" si="2"/>
        <v>39082</v>
      </c>
      <c r="B92">
        <v>172588.91</v>
      </c>
      <c r="C92">
        <v>89245.3</v>
      </c>
    </row>
    <row r="93" spans="1:3">
      <c r="A93" s="191">
        <f t="shared" si="2"/>
        <v>39172</v>
      </c>
      <c r="B93">
        <v>182081.53</v>
      </c>
      <c r="C93">
        <v>88232.7</v>
      </c>
    </row>
    <row r="94" spans="1:3">
      <c r="A94" s="191">
        <f t="shared" si="2"/>
        <v>39263</v>
      </c>
      <c r="B94">
        <v>191358.15</v>
      </c>
      <c r="C94">
        <v>87400.3</v>
      </c>
    </row>
    <row r="95" spans="1:3">
      <c r="A95" s="191">
        <f t="shared" si="2"/>
        <v>39355</v>
      </c>
      <c r="B95">
        <v>195331.24</v>
      </c>
      <c r="C95">
        <v>87047.5</v>
      </c>
    </row>
    <row r="96" spans="1:3">
      <c r="A96" s="191">
        <f t="shared" si="2"/>
        <v>39447</v>
      </c>
      <c r="B96">
        <v>193218.88</v>
      </c>
      <c r="C96">
        <v>85955.6</v>
      </c>
    </row>
    <row r="97" spans="1:3">
      <c r="A97" s="191">
        <f t="shared" si="2"/>
        <v>39538</v>
      </c>
      <c r="B97">
        <v>201636.75</v>
      </c>
      <c r="C97">
        <v>85848.7</v>
      </c>
    </row>
    <row r="98" spans="1:3">
      <c r="A98" s="191">
        <f t="shared" si="2"/>
        <v>39629</v>
      </c>
      <c r="B98">
        <v>205536.2</v>
      </c>
      <c r="C98">
        <v>85521.8</v>
      </c>
    </row>
    <row r="99" spans="1:3">
      <c r="A99" s="191">
        <f t="shared" si="2"/>
        <v>39721</v>
      </c>
      <c r="B99">
        <v>211380.88</v>
      </c>
      <c r="C99">
        <v>84881.4</v>
      </c>
    </row>
    <row r="100" spans="1:3">
      <c r="A100" s="191">
        <f t="shared" si="2"/>
        <v>39813</v>
      </c>
      <c r="B100">
        <v>198340.23</v>
      </c>
      <c r="C100">
        <v>84160.4</v>
      </c>
    </row>
    <row r="101" spans="1:3">
      <c r="A101" s="191">
        <f t="shared" si="2"/>
        <v>39903</v>
      </c>
      <c r="B101">
        <v>192675.93</v>
      </c>
      <c r="C101">
        <v>83376.399999999994</v>
      </c>
    </row>
    <row r="102" spans="1:3">
      <c r="A102" s="191">
        <f t="shared" si="2"/>
        <v>39994</v>
      </c>
      <c r="B102">
        <v>198996.1</v>
      </c>
      <c r="C102">
        <v>86497.8</v>
      </c>
    </row>
    <row r="103" spans="1:3">
      <c r="A103" s="191">
        <f t="shared" si="2"/>
        <v>40086</v>
      </c>
      <c r="B103">
        <v>204934.14</v>
      </c>
      <c r="C103">
        <v>93218.8</v>
      </c>
    </row>
    <row r="104" spans="1:3">
      <c r="A104" s="191">
        <f t="shared" si="2"/>
        <v>40178</v>
      </c>
      <c r="B104">
        <v>198191.73</v>
      </c>
      <c r="C104">
        <v>95501.7</v>
      </c>
    </row>
    <row r="105" spans="1:3">
      <c r="A105" s="191">
        <f t="shared" si="2"/>
        <v>40268</v>
      </c>
      <c r="B105">
        <v>211531.88</v>
      </c>
      <c r="C105">
        <v>98111.3</v>
      </c>
    </row>
    <row r="106" spans="1:3">
      <c r="A106" s="191">
        <f t="shared" si="2"/>
        <v>40359</v>
      </c>
      <c r="B106">
        <v>228649.2</v>
      </c>
      <c r="C106">
        <v>99646</v>
      </c>
    </row>
    <row r="107" spans="1:3">
      <c r="A107" s="191">
        <f t="shared" si="2"/>
        <v>40451</v>
      </c>
      <c r="B107">
        <v>247811.68</v>
      </c>
      <c r="C107">
        <v>102353.1</v>
      </c>
    </row>
    <row r="108" spans="1:3">
      <c r="A108" s="191">
        <f t="shared" si="2"/>
        <v>40543</v>
      </c>
      <c r="B108">
        <v>256803.72</v>
      </c>
      <c r="C108">
        <v>103940</v>
      </c>
    </row>
    <row r="109" spans="1:3">
      <c r="A109" s="191">
        <f t="shared" si="2"/>
        <v>40633</v>
      </c>
      <c r="B109">
        <v>275947.37</v>
      </c>
      <c r="C109">
        <v>101750</v>
      </c>
    </row>
    <row r="110" spans="1:3">
      <c r="A110" s="191">
        <f t="shared" si="2"/>
        <v>40724</v>
      </c>
      <c r="B110">
        <v>291648.17</v>
      </c>
      <c r="C110">
        <v>100609</v>
      </c>
    </row>
    <row r="111" spans="1:3">
      <c r="A111" s="191">
        <f t="shared" si="2"/>
        <v>40816</v>
      </c>
      <c r="B111">
        <v>298219.11</v>
      </c>
      <c r="C111">
        <v>100600.7</v>
      </c>
    </row>
    <row r="112" spans="1:3">
      <c r="A112" s="191">
        <f t="shared" si="2"/>
        <v>40908</v>
      </c>
      <c r="B112">
        <v>298204.05</v>
      </c>
      <c r="C112">
        <v>102440.6</v>
      </c>
    </row>
    <row r="113" spans="1:3">
      <c r="A113" s="191">
        <f t="shared" si="2"/>
        <v>40999</v>
      </c>
      <c r="B113">
        <v>301175.95</v>
      </c>
      <c r="C113">
        <v>105308.3</v>
      </c>
    </row>
    <row r="114" spans="1:3">
      <c r="A114" s="191">
        <f t="shared" si="2"/>
        <v>41090</v>
      </c>
      <c r="B114">
        <v>302921.18</v>
      </c>
      <c r="C114">
        <v>107207.5</v>
      </c>
    </row>
    <row r="115" spans="1:3">
      <c r="A115" s="191">
        <f t="shared" si="2"/>
        <v>41182</v>
      </c>
      <c r="B115">
        <v>309491.02</v>
      </c>
      <c r="C115">
        <v>108462</v>
      </c>
    </row>
    <row r="116" spans="1:3">
      <c r="A116" s="191">
        <f t="shared" si="2"/>
        <v>41274</v>
      </c>
      <c r="B116">
        <v>312898.39</v>
      </c>
      <c r="C116">
        <v>113562</v>
      </c>
    </row>
    <row r="117" spans="1:3">
      <c r="A117" s="191">
        <f t="shared" si="2"/>
        <v>41364</v>
      </c>
      <c r="B117">
        <v>324772.90000000002</v>
      </c>
      <c r="C117">
        <v>117138.6</v>
      </c>
    </row>
    <row r="118" spans="1:3">
      <c r="A118" s="191">
        <f t="shared" si="2"/>
        <v>41455</v>
      </c>
      <c r="B118">
        <v>318042.8</v>
      </c>
      <c r="C118">
        <v>114899.9</v>
      </c>
    </row>
    <row r="119" spans="1:3">
      <c r="A119" s="191">
        <f t="shared" si="2"/>
        <v>41547</v>
      </c>
      <c r="B119">
        <v>307721.26</v>
      </c>
      <c r="C119">
        <v>117042.7</v>
      </c>
    </row>
    <row r="120" spans="1:3">
      <c r="A120" s="191">
        <f t="shared" si="2"/>
        <v>41639</v>
      </c>
      <c r="B120">
        <v>308625.06</v>
      </c>
      <c r="C120">
        <v>118749.2</v>
      </c>
    </row>
    <row r="121" spans="1:3">
      <c r="A121" s="191">
        <f t="shared" si="2"/>
        <v>41729</v>
      </c>
      <c r="B121">
        <v>320166.63</v>
      </c>
      <c r="C121">
        <v>121436.2</v>
      </c>
    </row>
    <row r="122" spans="1:3">
      <c r="A122" s="191">
        <f t="shared" si="2"/>
        <v>41820</v>
      </c>
      <c r="B122">
        <v>333251.96000000002</v>
      </c>
      <c r="C122">
        <v>128458.3</v>
      </c>
    </row>
    <row r="123" spans="1:3">
      <c r="A123" s="191">
        <f t="shared" si="2"/>
        <v>41912</v>
      </c>
      <c r="B123">
        <v>338364.19</v>
      </c>
      <c r="C123">
        <v>130332.3</v>
      </c>
    </row>
    <row r="124" spans="1:3">
      <c r="A124" s="191">
        <f t="shared" si="2"/>
        <v>42004</v>
      </c>
      <c r="B124">
        <v>348489.45</v>
      </c>
      <c r="C124">
        <v>134856.79999999999</v>
      </c>
    </row>
    <row r="125" spans="1:3">
      <c r="A125" s="191">
        <f t="shared" si="2"/>
        <v>42094</v>
      </c>
      <c r="B125">
        <v>345487.06</v>
      </c>
      <c r="C125">
        <v>133190.9</v>
      </c>
    </row>
    <row r="126" spans="1:3">
      <c r="A126" s="191">
        <f t="shared" si="2"/>
        <v>42185</v>
      </c>
      <c r="B126">
        <v>346860.76</v>
      </c>
      <c r="C126">
        <v>135426.79999999999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551"/>
  <sheetViews>
    <sheetView topLeftCell="A517" workbookViewId="0">
      <selection activeCell="H73" sqref="H73"/>
    </sheetView>
  </sheetViews>
  <sheetFormatPr defaultRowHeight="15"/>
  <cols>
    <col min="3" max="3" width="12" bestFit="1" customWidth="1"/>
    <col min="4" max="5" width="22.7109375" customWidth="1"/>
  </cols>
  <sheetData>
    <row r="1" spans="1:6">
      <c r="A1" s="192" t="s">
        <v>680</v>
      </c>
      <c r="B1" s="192" t="s">
        <v>483</v>
      </c>
      <c r="C1" t="s">
        <v>678</v>
      </c>
      <c r="D1" t="s">
        <v>1041</v>
      </c>
      <c r="F1" t="s">
        <v>1042</v>
      </c>
    </row>
    <row r="2" spans="1:6">
      <c r="A2" t="s">
        <v>673</v>
      </c>
      <c r="C2" s="191" t="s">
        <v>679</v>
      </c>
      <c r="D2">
        <v>100</v>
      </c>
      <c r="F2">
        <f>D2/$D$542*100</f>
        <v>15.979202627265582</v>
      </c>
    </row>
    <row r="3" spans="1:6">
      <c r="A3" t="s">
        <v>681</v>
      </c>
      <c r="B3" s="193">
        <v>25599</v>
      </c>
      <c r="C3" s="194">
        <v>0.5</v>
      </c>
      <c r="D3">
        <f>D2*(1+C3/100)</f>
        <v>100.49999999999999</v>
      </c>
      <c r="E3" s="191">
        <f>EOMONTH(B3,0)</f>
        <v>25599</v>
      </c>
      <c r="F3">
        <f t="shared" ref="F3:F66" si="0">D3/$D$542*100</f>
        <v>16.059098640401906</v>
      </c>
    </row>
    <row r="4" spans="1:6">
      <c r="A4" t="s">
        <v>682</v>
      </c>
      <c r="B4" s="193">
        <v>25627</v>
      </c>
      <c r="C4" s="194">
        <v>0.5</v>
      </c>
      <c r="D4">
        <f t="shared" ref="D4:D67" si="1">D3*(1+C4/100)</f>
        <v>101.00249999999997</v>
      </c>
      <c r="E4" s="191">
        <f t="shared" ref="E4:E67" si="2">EOMONTH(B4,0)</f>
        <v>25627</v>
      </c>
      <c r="F4">
        <f t="shared" si="0"/>
        <v>16.139394133603911</v>
      </c>
    </row>
    <row r="5" spans="1:6">
      <c r="A5" t="s">
        <v>683</v>
      </c>
      <c r="B5" s="193">
        <v>25658</v>
      </c>
      <c r="C5" s="194">
        <v>0.5</v>
      </c>
      <c r="D5">
        <f t="shared" si="1"/>
        <v>101.50751249999996</v>
      </c>
      <c r="E5" s="191">
        <f t="shared" si="2"/>
        <v>25658</v>
      </c>
      <c r="F5">
        <f t="shared" si="0"/>
        <v>16.220091104271933</v>
      </c>
    </row>
    <row r="6" spans="1:6">
      <c r="A6" t="s">
        <v>684</v>
      </c>
      <c r="B6" s="193">
        <v>25688</v>
      </c>
      <c r="C6" s="194">
        <v>0.5</v>
      </c>
      <c r="D6">
        <f t="shared" si="1"/>
        <v>102.01505006249995</v>
      </c>
      <c r="E6" s="191">
        <f t="shared" si="2"/>
        <v>25688</v>
      </c>
      <c r="F6">
        <f t="shared" si="0"/>
        <v>16.301191559793292</v>
      </c>
    </row>
    <row r="7" spans="1:6">
      <c r="A7" t="s">
        <v>685</v>
      </c>
      <c r="B7" s="193">
        <v>25719</v>
      </c>
      <c r="C7" s="194">
        <v>0.3</v>
      </c>
      <c r="D7">
        <f t="shared" si="1"/>
        <v>102.32109521268744</v>
      </c>
      <c r="E7" s="191">
        <f t="shared" si="2"/>
        <v>25719</v>
      </c>
      <c r="F7">
        <f t="shared" si="0"/>
        <v>16.350095134472667</v>
      </c>
    </row>
    <row r="8" spans="1:6">
      <c r="A8" t="s">
        <v>686</v>
      </c>
      <c r="B8" s="193">
        <v>25749</v>
      </c>
      <c r="C8" s="194">
        <v>0.5</v>
      </c>
      <c r="D8">
        <f t="shared" si="1"/>
        <v>102.83270068875086</v>
      </c>
      <c r="E8" s="191">
        <f t="shared" si="2"/>
        <v>25749</v>
      </c>
      <c r="F8">
        <f t="shared" si="0"/>
        <v>16.431845610145029</v>
      </c>
    </row>
    <row r="9" spans="1:6">
      <c r="A9" t="s">
        <v>687</v>
      </c>
      <c r="B9" s="193">
        <v>25780</v>
      </c>
      <c r="C9" s="194">
        <v>0.3</v>
      </c>
      <c r="D9">
        <f t="shared" si="1"/>
        <v>103.1411987908171</v>
      </c>
      <c r="E9" s="191">
        <f t="shared" si="2"/>
        <v>25780</v>
      </c>
      <c r="F9">
        <f t="shared" si="0"/>
        <v>16.48114114697546</v>
      </c>
    </row>
    <row r="10" spans="1:6">
      <c r="A10" t="s">
        <v>688</v>
      </c>
      <c r="B10" s="193">
        <v>25811</v>
      </c>
      <c r="C10" s="194">
        <v>0.3</v>
      </c>
      <c r="D10">
        <f t="shared" si="1"/>
        <v>103.45062238718954</v>
      </c>
      <c r="E10" s="191">
        <f t="shared" si="2"/>
        <v>25811</v>
      </c>
      <c r="F10">
        <f t="shared" si="0"/>
        <v>16.530584570416387</v>
      </c>
    </row>
    <row r="11" spans="1:6">
      <c r="A11" t="s">
        <v>689</v>
      </c>
      <c r="B11" s="193">
        <v>25841</v>
      </c>
      <c r="C11" s="194">
        <v>0.5</v>
      </c>
      <c r="D11">
        <f t="shared" si="1"/>
        <v>103.96787549912548</v>
      </c>
      <c r="E11" s="191">
        <f t="shared" si="2"/>
        <v>25841</v>
      </c>
      <c r="F11">
        <f t="shared" si="0"/>
        <v>16.613237493268468</v>
      </c>
    </row>
    <row r="12" spans="1:6">
      <c r="A12" t="s">
        <v>690</v>
      </c>
      <c r="B12" s="193">
        <v>25872</v>
      </c>
      <c r="C12" s="194">
        <v>0.5</v>
      </c>
      <c r="D12">
        <f t="shared" si="1"/>
        <v>104.4877148766211</v>
      </c>
      <c r="E12" s="191">
        <f t="shared" si="2"/>
        <v>25872</v>
      </c>
      <c r="F12">
        <f t="shared" si="0"/>
        <v>16.696303680734808</v>
      </c>
    </row>
    <row r="13" spans="1:6">
      <c r="A13" t="s">
        <v>691</v>
      </c>
      <c r="B13" s="193">
        <v>25902</v>
      </c>
      <c r="C13" s="194">
        <v>0.5</v>
      </c>
      <c r="D13">
        <f t="shared" si="1"/>
        <v>105.01015345100419</v>
      </c>
      <c r="E13" s="191">
        <f t="shared" si="2"/>
        <v>25902</v>
      </c>
      <c r="F13">
        <f t="shared" si="0"/>
        <v>16.77978519913848</v>
      </c>
    </row>
    <row r="14" spans="1:6">
      <c r="A14" t="s">
        <v>692</v>
      </c>
      <c r="B14" s="193">
        <v>25933</v>
      </c>
      <c r="C14" s="194">
        <v>0.5</v>
      </c>
      <c r="D14">
        <f t="shared" si="1"/>
        <v>105.5352042182592</v>
      </c>
      <c r="E14" s="191">
        <f t="shared" si="2"/>
        <v>25933</v>
      </c>
      <c r="F14">
        <f t="shared" si="0"/>
        <v>16.863684125134171</v>
      </c>
    </row>
    <row r="15" spans="1:6">
      <c r="A15" t="s">
        <v>693</v>
      </c>
      <c r="B15" s="193">
        <v>25964</v>
      </c>
      <c r="C15" s="194">
        <v>0.3</v>
      </c>
      <c r="D15">
        <f t="shared" si="1"/>
        <v>105.85180983091396</v>
      </c>
      <c r="E15" s="191">
        <f t="shared" si="2"/>
        <v>25964</v>
      </c>
      <c r="F15">
        <f t="shared" si="0"/>
        <v>16.914275177509573</v>
      </c>
    </row>
    <row r="16" spans="1:6">
      <c r="A16" t="s">
        <v>694</v>
      </c>
      <c r="B16" s="193">
        <v>25992</v>
      </c>
      <c r="C16" s="194">
        <v>0</v>
      </c>
      <c r="D16">
        <f t="shared" si="1"/>
        <v>105.85180983091396</v>
      </c>
      <c r="E16" s="191">
        <f t="shared" si="2"/>
        <v>25992</v>
      </c>
      <c r="F16">
        <f t="shared" si="0"/>
        <v>16.914275177509573</v>
      </c>
    </row>
    <row r="17" spans="1:6">
      <c r="A17" t="s">
        <v>695</v>
      </c>
      <c r="B17" s="193">
        <v>26023</v>
      </c>
      <c r="C17" s="194">
        <v>0.3</v>
      </c>
      <c r="D17">
        <f t="shared" si="1"/>
        <v>106.16936526040669</v>
      </c>
      <c r="E17" s="191">
        <f t="shared" si="2"/>
        <v>26023</v>
      </c>
      <c r="F17">
        <f t="shared" si="0"/>
        <v>16.965018003042097</v>
      </c>
    </row>
    <row r="18" spans="1:6">
      <c r="A18" t="s">
        <v>696</v>
      </c>
      <c r="B18" s="193">
        <v>26053</v>
      </c>
      <c r="C18" s="194">
        <v>0.3</v>
      </c>
      <c r="D18">
        <f t="shared" si="1"/>
        <v>106.4878733561879</v>
      </c>
      <c r="E18" s="191">
        <f t="shared" si="2"/>
        <v>26053</v>
      </c>
      <c r="F18">
        <f t="shared" si="0"/>
        <v>17.015913057051222</v>
      </c>
    </row>
    <row r="19" spans="1:6">
      <c r="A19" t="s">
        <v>697</v>
      </c>
      <c r="B19" s="193">
        <v>26084</v>
      </c>
      <c r="C19" s="194">
        <v>0.5</v>
      </c>
      <c r="D19">
        <f t="shared" si="1"/>
        <v>107.02031272296884</v>
      </c>
      <c r="E19" s="191">
        <f t="shared" si="2"/>
        <v>26084</v>
      </c>
      <c r="F19">
        <f t="shared" si="0"/>
        <v>17.100992622336477</v>
      </c>
    </row>
    <row r="20" spans="1:6">
      <c r="A20" t="s">
        <v>698</v>
      </c>
      <c r="B20" s="193">
        <v>26114</v>
      </c>
      <c r="C20" s="194">
        <v>0.5</v>
      </c>
      <c r="D20">
        <f t="shared" si="1"/>
        <v>107.55541428658367</v>
      </c>
      <c r="E20" s="191">
        <f t="shared" si="2"/>
        <v>26114</v>
      </c>
      <c r="F20">
        <f t="shared" si="0"/>
        <v>17.186497585448159</v>
      </c>
    </row>
    <row r="21" spans="1:6">
      <c r="A21" t="s">
        <v>699</v>
      </c>
      <c r="B21" s="193">
        <v>26145</v>
      </c>
      <c r="C21" s="194">
        <v>0.2</v>
      </c>
      <c r="D21">
        <f t="shared" si="1"/>
        <v>107.77052511515684</v>
      </c>
      <c r="E21" s="191">
        <f t="shared" si="2"/>
        <v>26145</v>
      </c>
      <c r="F21">
        <f t="shared" si="0"/>
        <v>17.220870580619057</v>
      </c>
    </row>
    <row r="22" spans="1:6">
      <c r="A22" t="s">
        <v>700</v>
      </c>
      <c r="B22" s="193">
        <v>26176</v>
      </c>
      <c r="C22" s="194">
        <v>0.2</v>
      </c>
      <c r="D22">
        <f t="shared" si="1"/>
        <v>107.98606616538716</v>
      </c>
      <c r="E22" s="191">
        <f t="shared" si="2"/>
        <v>26176</v>
      </c>
      <c r="F22">
        <f t="shared" si="0"/>
        <v>17.255312321780295</v>
      </c>
    </row>
    <row r="23" spans="1:6">
      <c r="A23" t="s">
        <v>701</v>
      </c>
      <c r="B23" s="193">
        <v>26206</v>
      </c>
      <c r="C23" s="194">
        <v>0.2</v>
      </c>
      <c r="D23">
        <f t="shared" si="1"/>
        <v>108.20203829771793</v>
      </c>
      <c r="E23" s="191">
        <f t="shared" si="2"/>
        <v>26206</v>
      </c>
      <c r="F23">
        <f t="shared" si="0"/>
        <v>17.289822946423854</v>
      </c>
    </row>
    <row r="24" spans="1:6">
      <c r="A24" t="s">
        <v>702</v>
      </c>
      <c r="B24" s="193">
        <v>26237</v>
      </c>
      <c r="C24" s="194">
        <v>0.2</v>
      </c>
      <c r="D24">
        <f t="shared" si="1"/>
        <v>108.41844237431337</v>
      </c>
      <c r="E24" s="191">
        <f t="shared" si="2"/>
        <v>26237</v>
      </c>
      <c r="F24">
        <f t="shared" si="0"/>
        <v>17.324402592316702</v>
      </c>
    </row>
    <row r="25" spans="1:6">
      <c r="A25" t="s">
        <v>703</v>
      </c>
      <c r="B25" s="193">
        <v>26267</v>
      </c>
      <c r="C25" s="194">
        <v>0.2</v>
      </c>
      <c r="D25">
        <f t="shared" si="1"/>
        <v>108.635279259062</v>
      </c>
      <c r="E25" s="191">
        <f t="shared" si="2"/>
        <v>26267</v>
      </c>
      <c r="F25">
        <f t="shared" si="0"/>
        <v>17.359051397501339</v>
      </c>
    </row>
    <row r="26" spans="1:6">
      <c r="A26" t="s">
        <v>704</v>
      </c>
      <c r="B26" s="193">
        <v>26298</v>
      </c>
      <c r="C26" s="194">
        <v>0.2</v>
      </c>
      <c r="D26">
        <f t="shared" si="1"/>
        <v>108.85254981758013</v>
      </c>
      <c r="E26" s="191">
        <f t="shared" si="2"/>
        <v>26298</v>
      </c>
      <c r="F26">
        <f t="shared" si="0"/>
        <v>17.393769500296337</v>
      </c>
    </row>
    <row r="27" spans="1:6">
      <c r="A27" t="s">
        <v>705</v>
      </c>
      <c r="B27" s="193">
        <v>26329</v>
      </c>
      <c r="C27" s="194">
        <v>0.2</v>
      </c>
      <c r="D27">
        <f t="shared" si="1"/>
        <v>109.07025491721528</v>
      </c>
      <c r="E27" s="191">
        <f t="shared" si="2"/>
        <v>26329</v>
      </c>
      <c r="F27">
        <f t="shared" si="0"/>
        <v>17.42855703929693</v>
      </c>
    </row>
    <row r="28" spans="1:6">
      <c r="A28" t="s">
        <v>706</v>
      </c>
      <c r="B28" s="193">
        <v>26358</v>
      </c>
      <c r="C28" s="194">
        <v>0.5</v>
      </c>
      <c r="D28">
        <f t="shared" si="1"/>
        <v>109.61560619180135</v>
      </c>
      <c r="E28" s="191">
        <f t="shared" si="2"/>
        <v>26358</v>
      </c>
      <c r="F28">
        <f t="shared" si="0"/>
        <v>17.515699824493414</v>
      </c>
    </row>
    <row r="29" spans="1:6">
      <c r="A29" t="s">
        <v>707</v>
      </c>
      <c r="B29" s="193">
        <v>26389</v>
      </c>
      <c r="C29" s="194">
        <v>0</v>
      </c>
      <c r="D29">
        <f t="shared" si="1"/>
        <v>109.61560619180135</v>
      </c>
      <c r="E29" s="191">
        <f t="shared" si="2"/>
        <v>26389</v>
      </c>
      <c r="F29">
        <f t="shared" si="0"/>
        <v>17.515699824493414</v>
      </c>
    </row>
    <row r="30" spans="1:6">
      <c r="A30" t="s">
        <v>708</v>
      </c>
      <c r="B30" s="193">
        <v>26419</v>
      </c>
      <c r="C30" s="194">
        <v>0.2</v>
      </c>
      <c r="D30">
        <f t="shared" si="1"/>
        <v>109.83483740418495</v>
      </c>
      <c r="E30" s="191">
        <f t="shared" si="2"/>
        <v>26419</v>
      </c>
      <c r="F30">
        <f t="shared" si="0"/>
        <v>17.550731224142403</v>
      </c>
    </row>
    <row r="31" spans="1:6">
      <c r="A31" t="s">
        <v>709</v>
      </c>
      <c r="B31" s="193">
        <v>26450</v>
      </c>
      <c r="C31" s="194">
        <v>0.2</v>
      </c>
      <c r="D31">
        <f t="shared" si="1"/>
        <v>110.05450707899332</v>
      </c>
      <c r="E31" s="191">
        <f t="shared" si="2"/>
        <v>26450</v>
      </c>
      <c r="F31">
        <f t="shared" si="0"/>
        <v>17.585832686590685</v>
      </c>
    </row>
    <row r="32" spans="1:6">
      <c r="A32" t="s">
        <v>710</v>
      </c>
      <c r="B32" s="193">
        <v>26480</v>
      </c>
      <c r="C32" s="194">
        <v>0.2</v>
      </c>
      <c r="D32">
        <f t="shared" si="1"/>
        <v>110.27461609315131</v>
      </c>
      <c r="E32" s="191">
        <f t="shared" si="2"/>
        <v>26480</v>
      </c>
      <c r="F32">
        <f t="shared" si="0"/>
        <v>17.621004351963869</v>
      </c>
    </row>
    <row r="33" spans="1:6">
      <c r="A33" t="s">
        <v>711</v>
      </c>
      <c r="B33" s="193">
        <v>26511</v>
      </c>
      <c r="C33" s="194">
        <v>0.2</v>
      </c>
      <c r="D33">
        <f t="shared" si="1"/>
        <v>110.49516532533761</v>
      </c>
      <c r="E33" s="191">
        <f t="shared" si="2"/>
        <v>26511</v>
      </c>
      <c r="F33">
        <f t="shared" si="0"/>
        <v>17.656246360667797</v>
      </c>
    </row>
    <row r="34" spans="1:6">
      <c r="A34" t="s">
        <v>712</v>
      </c>
      <c r="B34" s="193">
        <v>26542</v>
      </c>
      <c r="C34" s="194">
        <v>0.2</v>
      </c>
      <c r="D34">
        <f t="shared" si="1"/>
        <v>110.71615565598829</v>
      </c>
      <c r="E34" s="191">
        <f t="shared" si="2"/>
        <v>26542</v>
      </c>
      <c r="F34">
        <f t="shared" si="0"/>
        <v>17.691558853389129</v>
      </c>
    </row>
    <row r="35" spans="1:6">
      <c r="A35" t="s">
        <v>713</v>
      </c>
      <c r="B35" s="193">
        <v>26572</v>
      </c>
      <c r="C35" s="194">
        <v>0.5</v>
      </c>
      <c r="D35">
        <f t="shared" si="1"/>
        <v>111.26973643426822</v>
      </c>
      <c r="E35" s="191">
        <f t="shared" si="2"/>
        <v>26572</v>
      </c>
      <c r="F35">
        <f t="shared" si="0"/>
        <v>17.780016647656076</v>
      </c>
    </row>
    <row r="36" spans="1:6">
      <c r="A36" t="s">
        <v>714</v>
      </c>
      <c r="B36" s="193">
        <v>26603</v>
      </c>
      <c r="C36" s="194">
        <v>0.2</v>
      </c>
      <c r="D36">
        <f t="shared" si="1"/>
        <v>111.49227590713676</v>
      </c>
      <c r="E36" s="191">
        <f t="shared" si="2"/>
        <v>26603</v>
      </c>
      <c r="F36">
        <f t="shared" si="0"/>
        <v>17.815576680951388</v>
      </c>
    </row>
    <row r="37" spans="1:6">
      <c r="A37" t="s">
        <v>715</v>
      </c>
      <c r="B37" s="193">
        <v>26633</v>
      </c>
      <c r="C37" s="194">
        <v>0.5</v>
      </c>
      <c r="D37">
        <f t="shared" si="1"/>
        <v>112.04973728667242</v>
      </c>
      <c r="E37" s="191">
        <f t="shared" si="2"/>
        <v>26633</v>
      </c>
      <c r="F37">
        <f t="shared" si="0"/>
        <v>17.904654564356143</v>
      </c>
    </row>
    <row r="38" spans="1:6">
      <c r="A38" t="s">
        <v>716</v>
      </c>
      <c r="B38" s="193">
        <v>26664</v>
      </c>
      <c r="C38" s="194">
        <v>0.2</v>
      </c>
      <c r="D38">
        <f t="shared" si="1"/>
        <v>112.27383676124578</v>
      </c>
      <c r="E38" s="191">
        <f t="shared" si="2"/>
        <v>26664</v>
      </c>
      <c r="F38">
        <f t="shared" si="0"/>
        <v>17.940463873484855</v>
      </c>
    </row>
    <row r="39" spans="1:6">
      <c r="A39" t="s">
        <v>717</v>
      </c>
      <c r="B39" s="193">
        <v>26695</v>
      </c>
      <c r="C39" s="194">
        <v>0.5</v>
      </c>
      <c r="D39">
        <f t="shared" si="1"/>
        <v>112.835205945052</v>
      </c>
      <c r="E39" s="191">
        <f t="shared" si="2"/>
        <v>26695</v>
      </c>
      <c r="F39">
        <f t="shared" si="0"/>
        <v>18.030166192852278</v>
      </c>
    </row>
    <row r="40" spans="1:6">
      <c r="A40" t="s">
        <v>718</v>
      </c>
      <c r="B40" s="193">
        <v>26723</v>
      </c>
      <c r="C40" s="194">
        <v>0.7</v>
      </c>
      <c r="D40">
        <f t="shared" si="1"/>
        <v>113.62505238666735</v>
      </c>
      <c r="E40" s="191">
        <f t="shared" si="2"/>
        <v>26723</v>
      </c>
      <c r="F40">
        <f t="shared" si="0"/>
        <v>18.156377356202242</v>
      </c>
    </row>
    <row r="41" spans="1:6">
      <c r="A41" t="s">
        <v>719</v>
      </c>
      <c r="B41" s="193">
        <v>26754</v>
      </c>
      <c r="C41" s="194">
        <v>0.9</v>
      </c>
      <c r="D41">
        <f t="shared" si="1"/>
        <v>114.64767785814735</v>
      </c>
      <c r="E41" s="191">
        <f t="shared" si="2"/>
        <v>26754</v>
      </c>
      <c r="F41">
        <f t="shared" si="0"/>
        <v>18.319784752408061</v>
      </c>
    </row>
    <row r="42" spans="1:6">
      <c r="A42" t="s">
        <v>720</v>
      </c>
      <c r="B42" s="193">
        <v>26784</v>
      </c>
      <c r="C42" s="194">
        <v>0.7</v>
      </c>
      <c r="D42">
        <f t="shared" si="1"/>
        <v>115.45021160315437</v>
      </c>
      <c r="E42" s="191">
        <f t="shared" si="2"/>
        <v>26784</v>
      </c>
      <c r="F42">
        <f t="shared" si="0"/>
        <v>18.448023245674918</v>
      </c>
    </row>
    <row r="43" spans="1:6">
      <c r="A43" t="s">
        <v>721</v>
      </c>
      <c r="B43" s="193">
        <v>26815</v>
      </c>
      <c r="C43" s="194">
        <v>0.5</v>
      </c>
      <c r="D43">
        <f t="shared" si="1"/>
        <v>116.02746266117013</v>
      </c>
      <c r="E43" s="191">
        <f t="shared" si="2"/>
        <v>26815</v>
      </c>
      <c r="F43">
        <f t="shared" si="0"/>
        <v>18.540263361903289</v>
      </c>
    </row>
    <row r="44" spans="1:6">
      <c r="A44" t="s">
        <v>722</v>
      </c>
      <c r="B44" s="193">
        <v>26845</v>
      </c>
      <c r="C44" s="194">
        <v>0.7</v>
      </c>
      <c r="D44">
        <f t="shared" si="1"/>
        <v>116.83965489979832</v>
      </c>
      <c r="E44" s="191">
        <f t="shared" si="2"/>
        <v>26845</v>
      </c>
      <c r="F44">
        <f t="shared" si="0"/>
        <v>18.670045205436612</v>
      </c>
    </row>
    <row r="45" spans="1:6">
      <c r="A45" t="s">
        <v>723</v>
      </c>
      <c r="B45" s="193">
        <v>26876</v>
      </c>
      <c r="C45" s="194">
        <v>0</v>
      </c>
      <c r="D45">
        <f t="shared" si="1"/>
        <v>116.83965489979832</v>
      </c>
      <c r="E45" s="191">
        <f t="shared" si="2"/>
        <v>26876</v>
      </c>
      <c r="F45">
        <f t="shared" si="0"/>
        <v>18.670045205436612</v>
      </c>
    </row>
    <row r="46" spans="1:6">
      <c r="A46" t="s">
        <v>724</v>
      </c>
      <c r="B46" s="193">
        <v>26907</v>
      </c>
      <c r="C46" s="194">
        <v>1.8</v>
      </c>
      <c r="D46">
        <f t="shared" si="1"/>
        <v>118.94276868799469</v>
      </c>
      <c r="E46" s="191">
        <f t="shared" si="2"/>
        <v>26907</v>
      </c>
      <c r="F46">
        <f t="shared" si="0"/>
        <v>19.006106019134471</v>
      </c>
    </row>
    <row r="47" spans="1:6">
      <c r="A47" t="s">
        <v>725</v>
      </c>
      <c r="B47" s="193">
        <v>26937</v>
      </c>
      <c r="C47" s="194">
        <v>0.4</v>
      </c>
      <c r="D47">
        <f t="shared" si="1"/>
        <v>119.41853976274666</v>
      </c>
      <c r="E47" s="191">
        <f t="shared" si="2"/>
        <v>26937</v>
      </c>
      <c r="F47">
        <f t="shared" si="0"/>
        <v>19.082130443211007</v>
      </c>
    </row>
    <row r="48" spans="1:6">
      <c r="A48" t="s">
        <v>726</v>
      </c>
      <c r="B48" s="193">
        <v>26968</v>
      </c>
      <c r="C48" s="194">
        <v>0.9</v>
      </c>
      <c r="D48">
        <f t="shared" si="1"/>
        <v>120.49330662061136</v>
      </c>
      <c r="E48" s="191">
        <f t="shared" si="2"/>
        <v>26968</v>
      </c>
      <c r="F48">
        <f t="shared" si="0"/>
        <v>19.253869617199904</v>
      </c>
    </row>
    <row r="49" spans="1:6">
      <c r="A49" t="s">
        <v>727</v>
      </c>
      <c r="B49" s="193">
        <v>26998</v>
      </c>
      <c r="C49" s="194">
        <v>0.7</v>
      </c>
      <c r="D49">
        <f t="shared" si="1"/>
        <v>121.33675976695564</v>
      </c>
      <c r="E49" s="191">
        <f t="shared" si="2"/>
        <v>26998</v>
      </c>
      <c r="F49">
        <f t="shared" si="0"/>
        <v>19.388646704520301</v>
      </c>
    </row>
    <row r="50" spans="1:6">
      <c r="A50" t="s">
        <v>728</v>
      </c>
      <c r="B50" s="193">
        <v>27029</v>
      </c>
      <c r="C50" s="194">
        <v>0.9</v>
      </c>
      <c r="D50">
        <f t="shared" si="1"/>
        <v>122.42879060485822</v>
      </c>
      <c r="E50" s="191">
        <f t="shared" si="2"/>
        <v>27029</v>
      </c>
      <c r="F50">
        <f t="shared" si="0"/>
        <v>19.563144524860981</v>
      </c>
    </row>
    <row r="51" spans="1:6">
      <c r="A51" t="s">
        <v>729</v>
      </c>
      <c r="B51" s="193">
        <v>27060</v>
      </c>
      <c r="C51" s="194">
        <v>1.1000000000000001</v>
      </c>
      <c r="D51">
        <f t="shared" si="1"/>
        <v>123.77550730151165</v>
      </c>
      <c r="E51" s="191">
        <f t="shared" si="2"/>
        <v>27060</v>
      </c>
      <c r="F51">
        <f t="shared" si="0"/>
        <v>19.778339114634452</v>
      </c>
    </row>
    <row r="52" spans="1:6">
      <c r="A52" t="s">
        <v>730</v>
      </c>
      <c r="B52" s="193">
        <v>27088</v>
      </c>
      <c r="C52" s="194">
        <v>1.1000000000000001</v>
      </c>
      <c r="D52">
        <f t="shared" si="1"/>
        <v>125.13703788182826</v>
      </c>
      <c r="E52" s="191">
        <f t="shared" si="2"/>
        <v>27088</v>
      </c>
      <c r="F52">
        <f t="shared" si="0"/>
        <v>19.995900844895427</v>
      </c>
    </row>
    <row r="53" spans="1:6">
      <c r="A53" t="s">
        <v>731</v>
      </c>
      <c r="B53" s="193">
        <v>27119</v>
      </c>
      <c r="C53" s="194">
        <v>1.1000000000000001</v>
      </c>
      <c r="D53">
        <f t="shared" si="1"/>
        <v>126.51354529852836</v>
      </c>
      <c r="E53" s="191">
        <f t="shared" si="2"/>
        <v>27119</v>
      </c>
      <c r="F53">
        <f t="shared" si="0"/>
        <v>20.215855754189274</v>
      </c>
    </row>
    <row r="54" spans="1:6">
      <c r="A54" t="s">
        <v>732</v>
      </c>
      <c r="B54" s="193">
        <v>27149</v>
      </c>
      <c r="C54" s="194">
        <v>0.6</v>
      </c>
      <c r="D54">
        <f t="shared" si="1"/>
        <v>127.27262657031953</v>
      </c>
      <c r="E54" s="191">
        <f t="shared" si="2"/>
        <v>27149</v>
      </c>
      <c r="F54">
        <f t="shared" si="0"/>
        <v>20.337150888714412</v>
      </c>
    </row>
    <row r="55" spans="1:6">
      <c r="A55" t="s">
        <v>733</v>
      </c>
      <c r="B55" s="193">
        <v>27180</v>
      </c>
      <c r="C55" s="194">
        <v>1</v>
      </c>
      <c r="D55">
        <f t="shared" si="1"/>
        <v>128.54535283602272</v>
      </c>
      <c r="E55" s="191">
        <f t="shared" si="2"/>
        <v>27180</v>
      </c>
      <c r="F55">
        <f t="shared" si="0"/>
        <v>20.540522397601553</v>
      </c>
    </row>
    <row r="56" spans="1:6">
      <c r="A56" t="s">
        <v>734</v>
      </c>
      <c r="B56" s="193">
        <v>27210</v>
      </c>
      <c r="C56" s="194">
        <v>0.8</v>
      </c>
      <c r="D56">
        <f t="shared" si="1"/>
        <v>129.57371565871091</v>
      </c>
      <c r="E56" s="191">
        <f t="shared" si="2"/>
        <v>27210</v>
      </c>
      <c r="F56">
        <f t="shared" si="0"/>
        <v>20.704846576782369</v>
      </c>
    </row>
    <row r="57" spans="1:6">
      <c r="A57" t="s">
        <v>735</v>
      </c>
      <c r="B57" s="193">
        <v>27241</v>
      </c>
      <c r="C57" s="194">
        <v>0.6</v>
      </c>
      <c r="D57">
        <f t="shared" si="1"/>
        <v>130.35115795266319</v>
      </c>
      <c r="E57" s="191">
        <f t="shared" si="2"/>
        <v>27241</v>
      </c>
      <c r="F57">
        <f t="shared" si="0"/>
        <v>20.829075656243063</v>
      </c>
    </row>
    <row r="58" spans="1:6">
      <c r="A58" t="s">
        <v>736</v>
      </c>
      <c r="B58" s="193">
        <v>27272</v>
      </c>
      <c r="C58" s="194">
        <v>1.2</v>
      </c>
      <c r="D58">
        <f t="shared" si="1"/>
        <v>131.91537184809513</v>
      </c>
      <c r="E58" s="191">
        <f t="shared" si="2"/>
        <v>27272</v>
      </c>
      <c r="F58">
        <f t="shared" si="0"/>
        <v>21.079024564117979</v>
      </c>
    </row>
    <row r="59" spans="1:6">
      <c r="A59" t="s">
        <v>737</v>
      </c>
      <c r="B59" s="193">
        <v>27302</v>
      </c>
      <c r="C59" s="194">
        <v>1.4</v>
      </c>
      <c r="D59">
        <f t="shared" si="1"/>
        <v>133.76218705396846</v>
      </c>
      <c r="E59" s="191">
        <f t="shared" si="2"/>
        <v>27302</v>
      </c>
      <c r="F59">
        <f t="shared" si="0"/>
        <v>21.37413090801563</v>
      </c>
    </row>
    <row r="60" spans="1:6">
      <c r="A60" t="s">
        <v>738</v>
      </c>
      <c r="B60" s="193">
        <v>27333</v>
      </c>
      <c r="C60" s="194">
        <v>0.8</v>
      </c>
      <c r="D60">
        <f t="shared" si="1"/>
        <v>134.8322845504002</v>
      </c>
      <c r="E60" s="191">
        <f t="shared" si="2"/>
        <v>27333</v>
      </c>
      <c r="F60">
        <f t="shared" si="0"/>
        <v>21.545123955279756</v>
      </c>
    </row>
    <row r="61" spans="1:6">
      <c r="A61" t="s">
        <v>739</v>
      </c>
      <c r="B61" s="193">
        <v>27363</v>
      </c>
      <c r="C61" s="194">
        <v>1</v>
      </c>
      <c r="D61">
        <f t="shared" si="1"/>
        <v>136.18060739590422</v>
      </c>
      <c r="E61" s="191">
        <f t="shared" si="2"/>
        <v>27363</v>
      </c>
      <c r="F61">
        <f t="shared" si="0"/>
        <v>21.760575194832555</v>
      </c>
    </row>
    <row r="62" spans="1:6">
      <c r="A62" t="s">
        <v>740</v>
      </c>
      <c r="B62" s="193">
        <v>27394</v>
      </c>
      <c r="C62" s="194">
        <v>0.8</v>
      </c>
      <c r="D62">
        <f t="shared" si="1"/>
        <v>137.27005225507145</v>
      </c>
      <c r="E62" s="191">
        <f t="shared" si="2"/>
        <v>27394</v>
      </c>
      <c r="F62">
        <f t="shared" si="0"/>
        <v>21.934659796391212</v>
      </c>
    </row>
    <row r="63" spans="1:6">
      <c r="A63" t="s">
        <v>741</v>
      </c>
      <c r="B63" s="193">
        <v>27425</v>
      </c>
      <c r="C63" s="194">
        <v>0.8</v>
      </c>
      <c r="D63">
        <f t="shared" si="1"/>
        <v>138.36821267311203</v>
      </c>
      <c r="E63" s="191">
        <f t="shared" si="2"/>
        <v>27425</v>
      </c>
      <c r="F63">
        <f t="shared" si="0"/>
        <v>22.110137074762342</v>
      </c>
    </row>
    <row r="64" spans="1:6">
      <c r="A64" t="s">
        <v>742</v>
      </c>
      <c r="B64" s="193">
        <v>27453</v>
      </c>
      <c r="C64" s="194">
        <v>0.6</v>
      </c>
      <c r="D64">
        <f t="shared" si="1"/>
        <v>139.19842194915071</v>
      </c>
      <c r="E64" s="191">
        <f t="shared" si="2"/>
        <v>27453</v>
      </c>
      <c r="F64">
        <f t="shared" si="0"/>
        <v>22.24279789721092</v>
      </c>
    </row>
    <row r="65" spans="1:6">
      <c r="A65" t="s">
        <v>743</v>
      </c>
      <c r="B65" s="193">
        <v>27484</v>
      </c>
      <c r="C65" s="194">
        <v>0.4</v>
      </c>
      <c r="D65">
        <f t="shared" si="1"/>
        <v>139.75521563694733</v>
      </c>
      <c r="E65" s="191">
        <f t="shared" si="2"/>
        <v>27484</v>
      </c>
      <c r="F65">
        <f t="shared" si="0"/>
        <v>22.331769088799767</v>
      </c>
    </row>
    <row r="66" spans="1:6">
      <c r="A66" t="s">
        <v>744</v>
      </c>
      <c r="B66" s="193">
        <v>27514</v>
      </c>
      <c r="C66" s="194">
        <v>0.4</v>
      </c>
      <c r="D66">
        <f t="shared" si="1"/>
        <v>140.31423649949511</v>
      </c>
      <c r="E66" s="191">
        <f t="shared" si="2"/>
        <v>27514</v>
      </c>
      <c r="F66">
        <f t="shared" si="0"/>
        <v>22.421096165154964</v>
      </c>
    </row>
    <row r="67" spans="1:6">
      <c r="A67" t="s">
        <v>745</v>
      </c>
      <c r="B67" s="193">
        <v>27545</v>
      </c>
      <c r="C67" s="194">
        <v>0.2</v>
      </c>
      <c r="D67">
        <f t="shared" si="1"/>
        <v>140.59486497249409</v>
      </c>
      <c r="E67" s="191">
        <f t="shared" si="2"/>
        <v>27545</v>
      </c>
      <c r="F67">
        <f t="shared" ref="F67:F130" si="3">D67/$D$542*100</f>
        <v>22.465938357485271</v>
      </c>
    </row>
    <row r="68" spans="1:6">
      <c r="A68" t="s">
        <v>746</v>
      </c>
      <c r="B68" s="193">
        <v>27575</v>
      </c>
      <c r="C68" s="194">
        <v>0.8</v>
      </c>
      <c r="D68">
        <f t="shared" ref="D68:D131" si="4">D67*(1+C68/100)</f>
        <v>141.71962389227406</v>
      </c>
      <c r="E68" s="191">
        <f t="shared" ref="E68:E131" si="5">EOMONTH(B68,0)</f>
        <v>27575</v>
      </c>
      <c r="F68">
        <f t="shared" si="3"/>
        <v>22.645665864345158</v>
      </c>
    </row>
    <row r="69" spans="1:6">
      <c r="A69" t="s">
        <v>747</v>
      </c>
      <c r="B69" s="193">
        <v>27606</v>
      </c>
      <c r="C69" s="194">
        <v>0.9</v>
      </c>
      <c r="D69">
        <f t="shared" si="4"/>
        <v>142.9951005073045</v>
      </c>
      <c r="E69" s="191">
        <f t="shared" si="5"/>
        <v>27606</v>
      </c>
      <c r="F69">
        <f t="shared" si="3"/>
        <v>22.849476857124259</v>
      </c>
    </row>
    <row r="70" spans="1:6">
      <c r="A70" t="s">
        <v>748</v>
      </c>
      <c r="B70" s="193">
        <v>27637</v>
      </c>
      <c r="C70" s="194">
        <v>0.4</v>
      </c>
      <c r="D70">
        <f t="shared" si="4"/>
        <v>143.56708090933373</v>
      </c>
      <c r="E70" s="191">
        <f t="shared" si="5"/>
        <v>27637</v>
      </c>
      <c r="F70">
        <f t="shared" si="3"/>
        <v>22.940874764552756</v>
      </c>
    </row>
    <row r="71" spans="1:6">
      <c r="A71" t="s">
        <v>749</v>
      </c>
      <c r="B71" s="193">
        <v>27667</v>
      </c>
      <c r="C71" s="194">
        <v>0.7</v>
      </c>
      <c r="D71">
        <f t="shared" si="4"/>
        <v>144.57205047569906</v>
      </c>
      <c r="E71" s="191">
        <f t="shared" si="5"/>
        <v>27667</v>
      </c>
      <c r="F71">
        <f t="shared" si="3"/>
        <v>23.101460887904626</v>
      </c>
    </row>
    <row r="72" spans="1:6">
      <c r="A72" t="s">
        <v>750</v>
      </c>
      <c r="B72" s="193">
        <v>27698</v>
      </c>
      <c r="C72" s="194">
        <v>0.5</v>
      </c>
      <c r="D72">
        <f t="shared" si="4"/>
        <v>145.29491072807753</v>
      </c>
      <c r="E72" s="191">
        <f t="shared" si="5"/>
        <v>27698</v>
      </c>
      <c r="F72">
        <f t="shared" si="3"/>
        <v>23.216968192344144</v>
      </c>
    </row>
    <row r="73" spans="1:6">
      <c r="A73" t="s">
        <v>751</v>
      </c>
      <c r="B73" s="193">
        <v>27728</v>
      </c>
      <c r="C73" s="194">
        <v>0.7</v>
      </c>
      <c r="D73">
        <f t="shared" si="4"/>
        <v>146.31197510317406</v>
      </c>
      <c r="E73" s="191">
        <f t="shared" si="5"/>
        <v>27728</v>
      </c>
      <c r="F73">
        <f t="shared" si="3"/>
        <v>23.379486969690554</v>
      </c>
    </row>
    <row r="74" spans="1:6">
      <c r="A74" t="s">
        <v>752</v>
      </c>
      <c r="B74" s="193">
        <v>27759</v>
      </c>
      <c r="C74" s="194">
        <v>0.5</v>
      </c>
      <c r="D74">
        <f t="shared" si="4"/>
        <v>147.04353497868991</v>
      </c>
      <c r="E74" s="191">
        <f t="shared" si="5"/>
        <v>27759</v>
      </c>
      <c r="F74">
        <f t="shared" si="3"/>
        <v>23.496384404539</v>
      </c>
    </row>
    <row r="75" spans="1:6">
      <c r="A75" t="s">
        <v>753</v>
      </c>
      <c r="B75" s="193">
        <v>27790</v>
      </c>
      <c r="C75" s="194">
        <v>0.4</v>
      </c>
      <c r="D75">
        <f t="shared" si="4"/>
        <v>147.63170911860468</v>
      </c>
      <c r="E75" s="191">
        <f t="shared" si="5"/>
        <v>27790</v>
      </c>
      <c r="F75">
        <f t="shared" si="3"/>
        <v>23.590369942157157</v>
      </c>
    </row>
    <row r="76" spans="1:6">
      <c r="A76" t="s">
        <v>754</v>
      </c>
      <c r="B76" s="193">
        <v>27819</v>
      </c>
      <c r="C76" s="194">
        <v>0.2</v>
      </c>
      <c r="D76">
        <f t="shared" si="4"/>
        <v>147.92697253684187</v>
      </c>
      <c r="E76" s="191">
        <f t="shared" si="5"/>
        <v>27819</v>
      </c>
      <c r="F76">
        <f t="shared" si="3"/>
        <v>23.637550682041471</v>
      </c>
    </row>
    <row r="77" spans="1:6">
      <c r="A77" t="s">
        <v>755</v>
      </c>
      <c r="B77" s="193">
        <v>27850</v>
      </c>
      <c r="C77" s="194">
        <v>0.2</v>
      </c>
      <c r="D77">
        <f t="shared" si="4"/>
        <v>148.22282648191555</v>
      </c>
      <c r="E77" s="191">
        <f t="shared" si="5"/>
        <v>27850</v>
      </c>
      <c r="F77">
        <f t="shared" si="3"/>
        <v>23.684825783405554</v>
      </c>
    </row>
    <row r="78" spans="1:6">
      <c r="A78" t="s">
        <v>756</v>
      </c>
      <c r="B78" s="193">
        <v>27880</v>
      </c>
      <c r="C78" s="194">
        <v>0.2</v>
      </c>
      <c r="D78">
        <f t="shared" si="4"/>
        <v>148.51927213487937</v>
      </c>
      <c r="E78" s="191">
        <f t="shared" si="5"/>
        <v>27880</v>
      </c>
      <c r="F78">
        <f t="shared" si="3"/>
        <v>23.732195434972365</v>
      </c>
    </row>
    <row r="79" spans="1:6">
      <c r="A79" t="s">
        <v>757</v>
      </c>
      <c r="B79" s="193">
        <v>27911</v>
      </c>
      <c r="C79" s="194">
        <v>0.5</v>
      </c>
      <c r="D79">
        <f t="shared" si="4"/>
        <v>149.26186849555376</v>
      </c>
      <c r="E79" s="191">
        <f t="shared" si="5"/>
        <v>27911</v>
      </c>
      <c r="F79">
        <f t="shared" si="3"/>
        <v>23.850856412147223</v>
      </c>
    </row>
    <row r="80" spans="1:6">
      <c r="A80" t="s">
        <v>758</v>
      </c>
      <c r="B80" s="193">
        <v>27941</v>
      </c>
      <c r="C80" s="194">
        <v>0.5</v>
      </c>
      <c r="D80">
        <f t="shared" si="4"/>
        <v>150.00817783803151</v>
      </c>
      <c r="E80" s="191">
        <f t="shared" si="5"/>
        <v>27941</v>
      </c>
      <c r="F80">
        <f t="shared" si="3"/>
        <v>23.970110694207957</v>
      </c>
    </row>
    <row r="81" spans="1:6">
      <c r="A81" t="s">
        <v>759</v>
      </c>
      <c r="B81" s="193">
        <v>27972</v>
      </c>
      <c r="C81" s="194">
        <v>0.5</v>
      </c>
      <c r="D81">
        <f t="shared" si="4"/>
        <v>150.75821872722165</v>
      </c>
      <c r="E81" s="191">
        <f t="shared" si="5"/>
        <v>27972</v>
      </c>
      <c r="F81">
        <f t="shared" si="3"/>
        <v>24.089961247678993</v>
      </c>
    </row>
    <row r="82" spans="1:6">
      <c r="A82" t="s">
        <v>760</v>
      </c>
      <c r="B82" s="193">
        <v>28003</v>
      </c>
      <c r="C82" s="194">
        <v>0.5</v>
      </c>
      <c r="D82">
        <f t="shared" si="4"/>
        <v>151.51200982085774</v>
      </c>
      <c r="E82" s="191">
        <f t="shared" si="5"/>
        <v>28003</v>
      </c>
      <c r="F82">
        <f t="shared" si="3"/>
        <v>24.210411053917387</v>
      </c>
    </row>
    <row r="83" spans="1:6">
      <c r="A83" t="s">
        <v>761</v>
      </c>
      <c r="B83" s="193">
        <v>28033</v>
      </c>
      <c r="C83" s="194">
        <v>0.5</v>
      </c>
      <c r="D83">
        <f t="shared" si="4"/>
        <v>152.26956986996203</v>
      </c>
      <c r="E83" s="191">
        <f t="shared" si="5"/>
        <v>28033</v>
      </c>
      <c r="F83">
        <f t="shared" si="3"/>
        <v>24.33146310918697</v>
      </c>
    </row>
    <row r="84" spans="1:6">
      <c r="A84" t="s">
        <v>762</v>
      </c>
      <c r="B84" s="193">
        <v>28064</v>
      </c>
      <c r="C84" s="194">
        <v>0.5</v>
      </c>
      <c r="D84">
        <f t="shared" si="4"/>
        <v>153.03091771931182</v>
      </c>
      <c r="E84" s="191">
        <f t="shared" si="5"/>
        <v>28064</v>
      </c>
      <c r="F84">
        <f t="shared" si="3"/>
        <v>24.453120424732905</v>
      </c>
    </row>
    <row r="85" spans="1:6">
      <c r="A85" t="s">
        <v>763</v>
      </c>
      <c r="B85" s="193">
        <v>28094</v>
      </c>
      <c r="C85" s="194">
        <v>0.3</v>
      </c>
      <c r="D85">
        <f t="shared" si="4"/>
        <v>153.49001047246975</v>
      </c>
      <c r="E85" s="191">
        <f t="shared" si="5"/>
        <v>28094</v>
      </c>
      <c r="F85">
        <f t="shared" si="3"/>
        <v>24.526479786007101</v>
      </c>
    </row>
    <row r="86" spans="1:6">
      <c r="A86" t="s">
        <v>764</v>
      </c>
      <c r="B86" s="193">
        <v>28125</v>
      </c>
      <c r="C86" s="194">
        <v>0.5</v>
      </c>
      <c r="D86">
        <f t="shared" si="4"/>
        <v>154.25746052483208</v>
      </c>
      <c r="E86" s="191">
        <f t="shared" si="5"/>
        <v>28125</v>
      </c>
      <c r="F86">
        <f t="shared" si="3"/>
        <v>24.649112184937135</v>
      </c>
    </row>
    <row r="87" spans="1:6">
      <c r="A87" t="s">
        <v>765</v>
      </c>
      <c r="B87" s="193">
        <v>28156</v>
      </c>
      <c r="C87" s="194">
        <v>0.5</v>
      </c>
      <c r="D87">
        <f t="shared" si="4"/>
        <v>155.02874782745621</v>
      </c>
      <c r="E87" s="191">
        <f t="shared" si="5"/>
        <v>28156</v>
      </c>
      <c r="F87">
        <f t="shared" si="3"/>
        <v>24.772357745861818</v>
      </c>
    </row>
    <row r="88" spans="1:6">
      <c r="A88" t="s">
        <v>766</v>
      </c>
      <c r="B88" s="193">
        <v>28184</v>
      </c>
      <c r="C88" s="194">
        <v>1</v>
      </c>
      <c r="D88">
        <f t="shared" si="4"/>
        <v>156.57903530573077</v>
      </c>
      <c r="E88" s="191">
        <f t="shared" si="5"/>
        <v>28184</v>
      </c>
      <c r="F88">
        <f t="shared" si="3"/>
        <v>25.020081323320433</v>
      </c>
    </row>
    <row r="89" spans="1:6">
      <c r="A89" t="s">
        <v>767</v>
      </c>
      <c r="B89" s="193">
        <v>28215</v>
      </c>
      <c r="C89" s="194">
        <v>0.5</v>
      </c>
      <c r="D89">
        <f t="shared" si="4"/>
        <v>157.3619304822594</v>
      </c>
      <c r="E89" s="191">
        <f t="shared" si="5"/>
        <v>28215</v>
      </c>
      <c r="F89">
        <f t="shared" si="3"/>
        <v>25.145181729937033</v>
      </c>
    </row>
    <row r="90" spans="1:6">
      <c r="A90" t="s">
        <v>768</v>
      </c>
      <c r="B90" s="193">
        <v>28245</v>
      </c>
      <c r="C90" s="194">
        <v>0.7</v>
      </c>
      <c r="D90">
        <f t="shared" si="4"/>
        <v>158.46346399563521</v>
      </c>
      <c r="E90" s="191">
        <f t="shared" si="5"/>
        <v>28245</v>
      </c>
      <c r="F90">
        <f t="shared" si="3"/>
        <v>25.321198002046589</v>
      </c>
    </row>
    <row r="91" spans="1:6">
      <c r="A91" t="s">
        <v>769</v>
      </c>
      <c r="B91" s="193">
        <v>28276</v>
      </c>
      <c r="C91" s="194">
        <v>0.3</v>
      </c>
      <c r="D91">
        <f t="shared" si="4"/>
        <v>158.93885438762209</v>
      </c>
      <c r="E91" s="191">
        <f t="shared" si="5"/>
        <v>28276</v>
      </c>
      <c r="F91">
        <f t="shared" si="3"/>
        <v>25.397161596052726</v>
      </c>
    </row>
    <row r="92" spans="1:6">
      <c r="A92" t="s">
        <v>770</v>
      </c>
      <c r="B92" s="193">
        <v>28306</v>
      </c>
      <c r="C92" s="194">
        <v>0.5</v>
      </c>
      <c r="D92">
        <f t="shared" si="4"/>
        <v>159.73354865956017</v>
      </c>
      <c r="E92" s="191">
        <f t="shared" si="5"/>
        <v>28306</v>
      </c>
      <c r="F92">
        <f t="shared" si="3"/>
        <v>25.524147404032981</v>
      </c>
    </row>
    <row r="93" spans="1:6">
      <c r="A93" t="s">
        <v>771</v>
      </c>
      <c r="B93" s="193">
        <v>28337</v>
      </c>
      <c r="C93" s="194">
        <v>0.5</v>
      </c>
      <c r="D93">
        <f t="shared" si="4"/>
        <v>160.53221640285796</v>
      </c>
      <c r="E93" s="191">
        <f t="shared" si="5"/>
        <v>28337</v>
      </c>
      <c r="F93">
        <f t="shared" si="3"/>
        <v>25.651768141053143</v>
      </c>
    </row>
    <row r="94" spans="1:6">
      <c r="A94" t="s">
        <v>772</v>
      </c>
      <c r="B94" s="193">
        <v>28368</v>
      </c>
      <c r="C94" s="194">
        <v>0.5</v>
      </c>
      <c r="D94">
        <f t="shared" si="4"/>
        <v>161.33487748487224</v>
      </c>
      <c r="E94" s="191">
        <f t="shared" si="5"/>
        <v>28368</v>
      </c>
      <c r="F94">
        <f t="shared" si="3"/>
        <v>25.780026981758414</v>
      </c>
    </row>
    <row r="95" spans="1:6">
      <c r="A95" t="s">
        <v>773</v>
      </c>
      <c r="B95" s="193">
        <v>28398</v>
      </c>
      <c r="C95" s="194">
        <v>0.3</v>
      </c>
      <c r="D95">
        <f t="shared" si="4"/>
        <v>161.81888211732684</v>
      </c>
      <c r="E95" s="191">
        <f t="shared" si="5"/>
        <v>28398</v>
      </c>
      <c r="F95">
        <f t="shared" si="3"/>
        <v>25.857367062703684</v>
      </c>
    </row>
    <row r="96" spans="1:6">
      <c r="A96" t="s">
        <v>774</v>
      </c>
      <c r="B96" s="193">
        <v>28429</v>
      </c>
      <c r="C96" s="194">
        <v>0.5</v>
      </c>
      <c r="D96">
        <f t="shared" si="4"/>
        <v>162.62797652791346</v>
      </c>
      <c r="E96" s="191">
        <f t="shared" si="5"/>
        <v>28429</v>
      </c>
      <c r="F96">
        <f t="shared" si="3"/>
        <v>25.986653898017199</v>
      </c>
    </row>
    <row r="97" spans="1:6">
      <c r="A97" t="s">
        <v>775</v>
      </c>
      <c r="B97" s="193">
        <v>28459</v>
      </c>
      <c r="C97" s="194">
        <v>0.6</v>
      </c>
      <c r="D97">
        <f t="shared" si="4"/>
        <v>163.60374438708095</v>
      </c>
      <c r="E97" s="191">
        <f t="shared" si="5"/>
        <v>28459</v>
      </c>
      <c r="F97">
        <f t="shared" si="3"/>
        <v>26.142573821405307</v>
      </c>
    </row>
    <row r="98" spans="1:6">
      <c r="A98" t="s">
        <v>776</v>
      </c>
      <c r="B98" s="193">
        <v>28490</v>
      </c>
      <c r="C98" s="194">
        <v>0.5</v>
      </c>
      <c r="D98">
        <f t="shared" si="4"/>
        <v>164.42176310901633</v>
      </c>
      <c r="E98" s="191">
        <f t="shared" si="5"/>
        <v>28490</v>
      </c>
      <c r="F98">
        <f t="shared" si="3"/>
        <v>26.273286690512325</v>
      </c>
    </row>
    <row r="99" spans="1:6">
      <c r="A99" t="s">
        <v>777</v>
      </c>
      <c r="B99" s="193">
        <v>28521</v>
      </c>
      <c r="C99" s="194">
        <v>0.6</v>
      </c>
      <c r="D99">
        <f t="shared" si="4"/>
        <v>165.40829368767044</v>
      </c>
      <c r="E99" s="191">
        <f t="shared" si="5"/>
        <v>28521</v>
      </c>
      <c r="F99">
        <f t="shared" si="3"/>
        <v>26.430926410655402</v>
      </c>
    </row>
    <row r="100" spans="1:6">
      <c r="A100" t="s">
        <v>778</v>
      </c>
      <c r="B100" s="193">
        <v>28549</v>
      </c>
      <c r="C100" s="194">
        <v>0.5</v>
      </c>
      <c r="D100">
        <f t="shared" si="4"/>
        <v>166.23533515610876</v>
      </c>
      <c r="E100" s="191">
        <f t="shared" si="5"/>
        <v>28549</v>
      </c>
      <c r="F100">
        <f t="shared" si="3"/>
        <v>26.563081042708674</v>
      </c>
    </row>
    <row r="101" spans="1:6">
      <c r="A101" t="s">
        <v>779</v>
      </c>
      <c r="B101" s="193">
        <v>28580</v>
      </c>
      <c r="C101" s="194">
        <v>0.6</v>
      </c>
      <c r="D101">
        <f t="shared" si="4"/>
        <v>167.2327471670454</v>
      </c>
      <c r="E101" s="191">
        <f t="shared" si="5"/>
        <v>28580</v>
      </c>
      <c r="F101">
        <f t="shared" si="3"/>
        <v>26.722459528964926</v>
      </c>
    </row>
    <row r="102" spans="1:6">
      <c r="A102" t="s">
        <v>780</v>
      </c>
      <c r="B102" s="193">
        <v>28610</v>
      </c>
      <c r="C102" s="194">
        <v>0.8</v>
      </c>
      <c r="D102">
        <f t="shared" si="4"/>
        <v>168.57060914438176</v>
      </c>
      <c r="E102" s="191">
        <f t="shared" si="5"/>
        <v>28610</v>
      </c>
      <c r="F102">
        <f t="shared" si="3"/>
        <v>26.936239205196642</v>
      </c>
    </row>
    <row r="103" spans="1:6">
      <c r="A103" t="s">
        <v>781</v>
      </c>
      <c r="B103" s="193">
        <v>28641</v>
      </c>
      <c r="C103" s="194">
        <v>0.9</v>
      </c>
      <c r="D103">
        <f t="shared" si="4"/>
        <v>170.08774462668117</v>
      </c>
      <c r="E103" s="191">
        <f t="shared" si="5"/>
        <v>28641</v>
      </c>
      <c r="F103">
        <f t="shared" si="3"/>
        <v>27.178665358043407</v>
      </c>
    </row>
    <row r="104" spans="1:6">
      <c r="A104" t="s">
        <v>782</v>
      </c>
      <c r="B104" s="193">
        <v>28671</v>
      </c>
      <c r="C104" s="194">
        <v>0.8</v>
      </c>
      <c r="D104">
        <f t="shared" si="4"/>
        <v>171.44844658369462</v>
      </c>
      <c r="E104" s="191">
        <f t="shared" si="5"/>
        <v>28671</v>
      </c>
      <c r="F104">
        <f t="shared" si="3"/>
        <v>27.396094680907758</v>
      </c>
    </row>
    <row r="105" spans="1:6">
      <c r="A105" t="s">
        <v>783</v>
      </c>
      <c r="B105" s="193">
        <v>28702</v>
      </c>
      <c r="C105" s="194">
        <v>0.8</v>
      </c>
      <c r="D105">
        <f t="shared" si="4"/>
        <v>172.82003415636419</v>
      </c>
      <c r="E105" s="191">
        <f t="shared" si="5"/>
        <v>28702</v>
      </c>
      <c r="F105">
        <f t="shared" si="3"/>
        <v>27.615263438355019</v>
      </c>
    </row>
    <row r="106" spans="1:6">
      <c r="A106" t="s">
        <v>784</v>
      </c>
      <c r="B106" s="193">
        <v>28733</v>
      </c>
      <c r="C106" s="194">
        <v>0.6</v>
      </c>
      <c r="D106">
        <f t="shared" si="4"/>
        <v>173.85695436130237</v>
      </c>
      <c r="E106" s="191">
        <f t="shared" si="5"/>
        <v>28733</v>
      </c>
      <c r="F106">
        <f t="shared" si="3"/>
        <v>27.78095501898515</v>
      </c>
    </row>
    <row r="107" spans="1:6">
      <c r="A107" t="s">
        <v>785</v>
      </c>
      <c r="B107" s="193">
        <v>28763</v>
      </c>
      <c r="C107" s="194">
        <v>0.9</v>
      </c>
      <c r="D107">
        <f t="shared" si="4"/>
        <v>175.42166695055408</v>
      </c>
      <c r="E107" s="191">
        <f t="shared" si="5"/>
        <v>28763</v>
      </c>
      <c r="F107">
        <f t="shared" si="3"/>
        <v>28.030983614156014</v>
      </c>
    </row>
    <row r="108" spans="1:6">
      <c r="A108" t="s">
        <v>786</v>
      </c>
      <c r="B108" s="193">
        <v>28794</v>
      </c>
      <c r="C108" s="194">
        <v>0.9</v>
      </c>
      <c r="D108">
        <f t="shared" si="4"/>
        <v>177.00046195310904</v>
      </c>
      <c r="E108" s="191">
        <f t="shared" si="5"/>
        <v>28794</v>
      </c>
      <c r="F108">
        <f t="shared" si="3"/>
        <v>28.283262466683411</v>
      </c>
    </row>
    <row r="109" spans="1:6">
      <c r="A109" t="s">
        <v>787</v>
      </c>
      <c r="B109" s="193">
        <v>28824</v>
      </c>
      <c r="C109" s="194">
        <v>0.6</v>
      </c>
      <c r="D109">
        <f t="shared" si="4"/>
        <v>178.06246472482769</v>
      </c>
      <c r="E109" s="191">
        <f t="shared" si="5"/>
        <v>28824</v>
      </c>
      <c r="F109">
        <f t="shared" si="3"/>
        <v>28.452962041483516</v>
      </c>
    </row>
    <row r="110" spans="1:6">
      <c r="A110" t="s">
        <v>788</v>
      </c>
      <c r="B110" s="193">
        <v>28855</v>
      </c>
      <c r="C110" s="194">
        <v>0.6</v>
      </c>
      <c r="D110">
        <f t="shared" si="4"/>
        <v>179.13083951317665</v>
      </c>
      <c r="E110" s="191">
        <f t="shared" si="5"/>
        <v>28855</v>
      </c>
      <c r="F110">
        <f t="shared" si="3"/>
        <v>28.623679813732416</v>
      </c>
    </row>
    <row r="111" spans="1:6">
      <c r="A111" t="s">
        <v>789</v>
      </c>
      <c r="B111" s="193">
        <v>28886</v>
      </c>
      <c r="C111" s="194">
        <v>0.9</v>
      </c>
      <c r="D111">
        <f t="shared" si="4"/>
        <v>180.74301706879521</v>
      </c>
      <c r="E111" s="191">
        <f t="shared" si="5"/>
        <v>28886</v>
      </c>
      <c r="F111">
        <f t="shared" si="3"/>
        <v>28.881292932056002</v>
      </c>
    </row>
    <row r="112" spans="1:6">
      <c r="A112" t="s">
        <v>790</v>
      </c>
      <c r="B112" s="193">
        <v>28914</v>
      </c>
      <c r="C112" s="194">
        <v>1</v>
      </c>
      <c r="D112">
        <f t="shared" si="4"/>
        <v>182.55044723948316</v>
      </c>
      <c r="E112" s="191">
        <f t="shared" si="5"/>
        <v>28914</v>
      </c>
      <c r="F112">
        <f t="shared" si="3"/>
        <v>29.170105861376562</v>
      </c>
    </row>
    <row r="113" spans="1:6">
      <c r="A113" t="s">
        <v>791</v>
      </c>
      <c r="B113" s="193">
        <v>28945</v>
      </c>
      <c r="C113" s="194">
        <v>1</v>
      </c>
      <c r="D113">
        <f t="shared" si="4"/>
        <v>184.375951711878</v>
      </c>
      <c r="E113" s="191">
        <f t="shared" si="5"/>
        <v>28945</v>
      </c>
      <c r="F113">
        <f t="shared" si="3"/>
        <v>29.46180691999033</v>
      </c>
    </row>
    <row r="114" spans="1:6">
      <c r="A114" t="s">
        <v>792</v>
      </c>
      <c r="B114" s="193">
        <v>28975</v>
      </c>
      <c r="C114" s="194">
        <v>1</v>
      </c>
      <c r="D114">
        <f t="shared" si="4"/>
        <v>186.21971122899677</v>
      </c>
      <c r="E114" s="191">
        <f t="shared" si="5"/>
        <v>28975</v>
      </c>
      <c r="F114">
        <f t="shared" si="3"/>
        <v>29.756424989190233</v>
      </c>
    </row>
    <row r="115" spans="1:6">
      <c r="A115" t="s">
        <v>793</v>
      </c>
      <c r="B115" s="193">
        <v>29006</v>
      </c>
      <c r="C115" s="194">
        <v>1.1000000000000001</v>
      </c>
      <c r="D115">
        <f t="shared" si="4"/>
        <v>188.26812805251572</v>
      </c>
      <c r="E115" s="191">
        <f t="shared" si="5"/>
        <v>29006</v>
      </c>
      <c r="F115">
        <f t="shared" si="3"/>
        <v>30.083745664071319</v>
      </c>
    </row>
    <row r="116" spans="1:6">
      <c r="A116" t="s">
        <v>794</v>
      </c>
      <c r="B116" s="193">
        <v>29036</v>
      </c>
      <c r="C116" s="194">
        <v>1.1000000000000001</v>
      </c>
      <c r="D116">
        <f t="shared" si="4"/>
        <v>190.33907746109338</v>
      </c>
      <c r="E116" s="191">
        <f t="shared" si="5"/>
        <v>29036</v>
      </c>
      <c r="F116">
        <f t="shared" si="3"/>
        <v>30.414666866376106</v>
      </c>
    </row>
    <row r="117" spans="1:6">
      <c r="A117" t="s">
        <v>795</v>
      </c>
      <c r="B117" s="193">
        <v>29067</v>
      </c>
      <c r="C117" s="194">
        <v>1.1000000000000001</v>
      </c>
      <c r="D117">
        <f t="shared" si="4"/>
        <v>192.4328073131654</v>
      </c>
      <c r="E117" s="191">
        <f t="shared" si="5"/>
        <v>29067</v>
      </c>
      <c r="F117">
        <f t="shared" si="3"/>
        <v>30.749228201906238</v>
      </c>
    </row>
    <row r="118" spans="1:6">
      <c r="A118" t="s">
        <v>796</v>
      </c>
      <c r="B118" s="193">
        <v>29098</v>
      </c>
      <c r="C118" s="194">
        <v>1</v>
      </c>
      <c r="D118">
        <f t="shared" si="4"/>
        <v>194.35713538629705</v>
      </c>
      <c r="E118" s="191">
        <f t="shared" si="5"/>
        <v>29098</v>
      </c>
      <c r="F118">
        <f t="shared" si="3"/>
        <v>31.0567204839253</v>
      </c>
    </row>
    <row r="119" spans="1:6">
      <c r="A119" t="s">
        <v>797</v>
      </c>
      <c r="B119" s="193">
        <v>29128</v>
      </c>
      <c r="C119" s="194">
        <v>0.9</v>
      </c>
      <c r="D119">
        <f t="shared" si="4"/>
        <v>196.1063496047737</v>
      </c>
      <c r="E119" s="191">
        <f t="shared" si="5"/>
        <v>29128</v>
      </c>
      <c r="F119">
        <f t="shared" si="3"/>
        <v>31.336230968280628</v>
      </c>
    </row>
    <row r="120" spans="1:6">
      <c r="A120" t="s">
        <v>798</v>
      </c>
      <c r="B120" s="193">
        <v>29159</v>
      </c>
      <c r="C120" s="194">
        <v>1.1000000000000001</v>
      </c>
      <c r="D120">
        <f t="shared" si="4"/>
        <v>198.2635194504262</v>
      </c>
      <c r="E120" s="191">
        <f t="shared" si="5"/>
        <v>29159</v>
      </c>
      <c r="F120">
        <f t="shared" si="3"/>
        <v>31.680929508931712</v>
      </c>
    </row>
    <row r="121" spans="1:6">
      <c r="A121" t="s">
        <v>799</v>
      </c>
      <c r="B121" s="193">
        <v>29189</v>
      </c>
      <c r="C121" s="194">
        <v>1.1000000000000001</v>
      </c>
      <c r="D121">
        <f t="shared" si="4"/>
        <v>200.44441816438086</v>
      </c>
      <c r="E121" s="191">
        <f t="shared" si="5"/>
        <v>29189</v>
      </c>
      <c r="F121">
        <f t="shared" si="3"/>
        <v>32.029419733529956</v>
      </c>
    </row>
    <row r="122" spans="1:6">
      <c r="A122" t="s">
        <v>800</v>
      </c>
      <c r="B122" s="193">
        <v>29220</v>
      </c>
      <c r="C122" s="194">
        <v>1.2</v>
      </c>
      <c r="D122">
        <f t="shared" si="4"/>
        <v>202.84975118235343</v>
      </c>
      <c r="E122" s="191">
        <f t="shared" si="5"/>
        <v>29220</v>
      </c>
      <c r="F122">
        <f t="shared" si="3"/>
        <v>32.413772770332308</v>
      </c>
    </row>
    <row r="123" spans="1:6">
      <c r="A123" t="s">
        <v>801</v>
      </c>
      <c r="B123" s="193">
        <v>29251</v>
      </c>
      <c r="C123" s="194">
        <v>1.4</v>
      </c>
      <c r="D123">
        <f t="shared" si="4"/>
        <v>205.68964769890638</v>
      </c>
      <c r="E123" s="191">
        <f t="shared" si="5"/>
        <v>29251</v>
      </c>
      <c r="F123">
        <f t="shared" si="3"/>
        <v>32.867565589116964</v>
      </c>
    </row>
    <row r="124" spans="1:6">
      <c r="A124" t="s">
        <v>802</v>
      </c>
      <c r="B124" s="193">
        <v>29280</v>
      </c>
      <c r="C124" s="194">
        <v>1.3</v>
      </c>
      <c r="D124">
        <f t="shared" si="4"/>
        <v>208.36361311899213</v>
      </c>
      <c r="E124" s="191">
        <f t="shared" si="5"/>
        <v>29280</v>
      </c>
      <c r="F124">
        <f t="shared" si="3"/>
        <v>33.294843941775483</v>
      </c>
    </row>
    <row r="125" spans="1:6">
      <c r="A125" t="s">
        <v>803</v>
      </c>
      <c r="B125" s="193">
        <v>29311</v>
      </c>
      <c r="C125" s="194">
        <v>1.4</v>
      </c>
      <c r="D125">
        <f t="shared" si="4"/>
        <v>211.28070370265803</v>
      </c>
      <c r="E125" s="191">
        <f t="shared" si="5"/>
        <v>29311</v>
      </c>
      <c r="F125">
        <f t="shared" si="3"/>
        <v>33.760971756960338</v>
      </c>
    </row>
    <row r="126" spans="1:6">
      <c r="A126" t="s">
        <v>804</v>
      </c>
      <c r="B126" s="193">
        <v>29341</v>
      </c>
      <c r="C126" s="194">
        <v>1</v>
      </c>
      <c r="D126">
        <f t="shared" si="4"/>
        <v>213.39351073968461</v>
      </c>
      <c r="E126" s="191">
        <f t="shared" si="5"/>
        <v>29341</v>
      </c>
      <c r="F126">
        <f t="shared" si="3"/>
        <v>34.098581474529944</v>
      </c>
    </row>
    <row r="127" spans="1:6">
      <c r="A127" t="s">
        <v>805</v>
      </c>
      <c r="B127" s="193">
        <v>29372</v>
      </c>
      <c r="C127" s="194">
        <v>1</v>
      </c>
      <c r="D127">
        <f t="shared" si="4"/>
        <v>215.52744584708145</v>
      </c>
      <c r="E127" s="191">
        <f t="shared" si="5"/>
        <v>29372</v>
      </c>
      <c r="F127">
        <f t="shared" si="3"/>
        <v>34.439567289275239</v>
      </c>
    </row>
    <row r="128" spans="1:6">
      <c r="A128" t="s">
        <v>806</v>
      </c>
      <c r="B128" s="193">
        <v>29402</v>
      </c>
      <c r="C128" s="194">
        <v>1</v>
      </c>
      <c r="D128">
        <f t="shared" si="4"/>
        <v>217.68272030555227</v>
      </c>
      <c r="E128" s="191">
        <f t="shared" si="5"/>
        <v>29402</v>
      </c>
      <c r="F128">
        <f t="shared" si="3"/>
        <v>34.783962962167998</v>
      </c>
    </row>
    <row r="129" spans="1:6">
      <c r="A129" t="s">
        <v>807</v>
      </c>
      <c r="B129" s="193">
        <v>29433</v>
      </c>
      <c r="C129" s="194">
        <v>0.1</v>
      </c>
      <c r="D129">
        <f t="shared" si="4"/>
        <v>217.9004030258578</v>
      </c>
      <c r="E129" s="191">
        <f t="shared" si="5"/>
        <v>29433</v>
      </c>
      <c r="F129">
        <f t="shared" si="3"/>
        <v>34.818746925130164</v>
      </c>
    </row>
    <row r="130" spans="1:6">
      <c r="A130" t="s">
        <v>808</v>
      </c>
      <c r="B130" s="193">
        <v>29464</v>
      </c>
      <c r="C130" s="194">
        <v>0.7</v>
      </c>
      <c r="D130">
        <f t="shared" si="4"/>
        <v>219.42570584703878</v>
      </c>
      <c r="E130" s="191">
        <f t="shared" si="5"/>
        <v>29464</v>
      </c>
      <c r="F130">
        <f t="shared" si="3"/>
        <v>35.062478153606072</v>
      </c>
    </row>
    <row r="131" spans="1:6">
      <c r="A131" t="s">
        <v>809</v>
      </c>
      <c r="B131" s="193">
        <v>29494</v>
      </c>
      <c r="C131" s="194">
        <v>0.8</v>
      </c>
      <c r="D131">
        <f t="shared" si="4"/>
        <v>221.18111149381511</v>
      </c>
      <c r="E131" s="191">
        <f t="shared" si="5"/>
        <v>29494</v>
      </c>
      <c r="F131">
        <f t="shared" ref="F131:F194" si="6">D131/$D$542*100</f>
        <v>35.342977978834917</v>
      </c>
    </row>
    <row r="132" spans="1:6">
      <c r="A132" t="s">
        <v>810</v>
      </c>
      <c r="B132" s="193">
        <v>29525</v>
      </c>
      <c r="C132" s="194">
        <v>1</v>
      </c>
      <c r="D132">
        <f t="shared" ref="D132:D195" si="7">D131*(1+C132/100)</f>
        <v>223.39292260875325</v>
      </c>
      <c r="E132" s="191">
        <f t="shared" ref="E132:E195" si="8">EOMONTH(B132,0)</f>
        <v>29525</v>
      </c>
      <c r="F132">
        <f t="shared" si="6"/>
        <v>35.696407758623266</v>
      </c>
    </row>
    <row r="133" spans="1:6">
      <c r="A133" t="s">
        <v>811</v>
      </c>
      <c r="B133" s="193">
        <v>29555</v>
      </c>
      <c r="C133" s="194">
        <v>1.1000000000000001</v>
      </c>
      <c r="D133">
        <f t="shared" si="7"/>
        <v>225.8502447574495</v>
      </c>
      <c r="E133" s="191">
        <f t="shared" si="8"/>
        <v>29555</v>
      </c>
      <c r="F133">
        <f t="shared" si="6"/>
        <v>36.089068243968114</v>
      </c>
    </row>
    <row r="134" spans="1:6">
      <c r="A134" t="s">
        <v>812</v>
      </c>
      <c r="B134" s="193">
        <v>29586</v>
      </c>
      <c r="C134" s="194">
        <v>0.9</v>
      </c>
      <c r="D134">
        <f t="shared" si="7"/>
        <v>227.88289696026652</v>
      </c>
      <c r="E134" s="191">
        <f t="shared" si="8"/>
        <v>29586</v>
      </c>
      <c r="F134">
        <f t="shared" si="6"/>
        <v>36.413869858163828</v>
      </c>
    </row>
    <row r="135" spans="1:6">
      <c r="A135" t="s">
        <v>813</v>
      </c>
      <c r="B135" s="193">
        <v>29617</v>
      </c>
      <c r="C135" s="194">
        <v>0.9</v>
      </c>
      <c r="D135">
        <f t="shared" si="7"/>
        <v>229.9338430329089</v>
      </c>
      <c r="E135" s="191">
        <f t="shared" si="8"/>
        <v>29617</v>
      </c>
      <c r="F135">
        <f t="shared" si="6"/>
        <v>36.741594686887296</v>
      </c>
    </row>
    <row r="136" spans="1:6">
      <c r="A136" t="s">
        <v>814</v>
      </c>
      <c r="B136" s="193">
        <v>29645</v>
      </c>
      <c r="C136" s="194">
        <v>0.9</v>
      </c>
      <c r="D136">
        <f t="shared" si="7"/>
        <v>232.00324762020506</v>
      </c>
      <c r="E136" s="191">
        <f t="shared" si="8"/>
        <v>29645</v>
      </c>
      <c r="F136">
        <f t="shared" si="6"/>
        <v>37.072269039069276</v>
      </c>
    </row>
    <row r="137" spans="1:6">
      <c r="A137" t="s">
        <v>815</v>
      </c>
      <c r="B137" s="193">
        <v>29676</v>
      </c>
      <c r="C137" s="194">
        <v>0.7</v>
      </c>
      <c r="D137">
        <f t="shared" si="7"/>
        <v>233.62727035354646</v>
      </c>
      <c r="E137" s="191">
        <f t="shared" si="8"/>
        <v>29676</v>
      </c>
      <c r="F137">
        <f t="shared" si="6"/>
        <v>37.33177492234276</v>
      </c>
    </row>
    <row r="138" spans="1:6">
      <c r="A138" t="s">
        <v>816</v>
      </c>
      <c r="B138" s="193">
        <v>29706</v>
      </c>
      <c r="C138" s="194">
        <v>0.6</v>
      </c>
      <c r="D138">
        <f t="shared" si="7"/>
        <v>235.02903397566774</v>
      </c>
      <c r="E138" s="191">
        <f t="shared" si="8"/>
        <v>29706</v>
      </c>
      <c r="F138">
        <f t="shared" si="6"/>
        <v>37.555765571876812</v>
      </c>
    </row>
    <row r="139" spans="1:6">
      <c r="A139" t="s">
        <v>817</v>
      </c>
      <c r="B139" s="193">
        <v>29737</v>
      </c>
      <c r="C139" s="194">
        <v>0.7</v>
      </c>
      <c r="D139">
        <f t="shared" si="7"/>
        <v>236.67423721349741</v>
      </c>
      <c r="E139" s="191">
        <f t="shared" si="8"/>
        <v>29737</v>
      </c>
      <c r="F139">
        <f t="shared" si="6"/>
        <v>37.818655930879949</v>
      </c>
    </row>
    <row r="140" spans="1:6">
      <c r="A140" t="s">
        <v>818</v>
      </c>
      <c r="B140" s="193">
        <v>29767</v>
      </c>
      <c r="C140" s="194">
        <v>0.9</v>
      </c>
      <c r="D140">
        <f t="shared" si="7"/>
        <v>238.80430534841886</v>
      </c>
      <c r="E140" s="191">
        <f t="shared" si="8"/>
        <v>29767</v>
      </c>
      <c r="F140">
        <f t="shared" si="6"/>
        <v>38.159023834257866</v>
      </c>
    </row>
    <row r="141" spans="1:6">
      <c r="A141" t="s">
        <v>819</v>
      </c>
      <c r="B141" s="193">
        <v>29798</v>
      </c>
      <c r="C141" s="194">
        <v>1.1000000000000001</v>
      </c>
      <c r="D141">
        <f t="shared" si="7"/>
        <v>241.43115270725144</v>
      </c>
      <c r="E141" s="191">
        <f t="shared" si="8"/>
        <v>29798</v>
      </c>
      <c r="F141">
        <f t="shared" si="6"/>
        <v>38.578773096434702</v>
      </c>
    </row>
    <row r="142" spans="1:6">
      <c r="A142" t="s">
        <v>820</v>
      </c>
      <c r="B142" s="193">
        <v>29829</v>
      </c>
      <c r="C142" s="194">
        <v>0.8</v>
      </c>
      <c r="D142">
        <f t="shared" si="7"/>
        <v>243.36260192890944</v>
      </c>
      <c r="E142" s="191">
        <f t="shared" si="8"/>
        <v>29829</v>
      </c>
      <c r="F142">
        <f t="shared" si="6"/>
        <v>38.887403281206176</v>
      </c>
    </row>
    <row r="143" spans="1:6">
      <c r="A143" t="s">
        <v>821</v>
      </c>
      <c r="B143" s="193">
        <v>29859</v>
      </c>
      <c r="C143" s="194">
        <v>1</v>
      </c>
      <c r="D143">
        <f t="shared" si="7"/>
        <v>245.79622794819855</v>
      </c>
      <c r="E143" s="191">
        <f t="shared" si="8"/>
        <v>29859</v>
      </c>
      <c r="F143">
        <f t="shared" si="6"/>
        <v>39.276277314018238</v>
      </c>
    </row>
    <row r="144" spans="1:6">
      <c r="A144" t="s">
        <v>822</v>
      </c>
      <c r="B144" s="193">
        <v>29890</v>
      </c>
      <c r="C144" s="194">
        <v>0.3</v>
      </c>
      <c r="D144">
        <f t="shared" si="7"/>
        <v>246.53361663204311</v>
      </c>
      <c r="E144" s="191">
        <f t="shared" si="8"/>
        <v>29890</v>
      </c>
      <c r="F144">
        <f t="shared" si="6"/>
        <v>39.394106145960286</v>
      </c>
    </row>
    <row r="145" spans="1:6">
      <c r="A145" t="s">
        <v>823</v>
      </c>
      <c r="B145" s="193">
        <v>29920</v>
      </c>
      <c r="C145" s="194">
        <v>0.4</v>
      </c>
      <c r="D145">
        <f t="shared" si="7"/>
        <v>247.51975109857128</v>
      </c>
      <c r="E145" s="191">
        <f t="shared" si="8"/>
        <v>29920</v>
      </c>
      <c r="F145">
        <f t="shared" si="6"/>
        <v>39.551682570544131</v>
      </c>
    </row>
    <row r="146" spans="1:6">
      <c r="A146" t="s">
        <v>824</v>
      </c>
      <c r="B146" s="193">
        <v>29951</v>
      </c>
      <c r="C146" s="194">
        <v>0.3</v>
      </c>
      <c r="D146">
        <f t="shared" si="7"/>
        <v>248.26231035186697</v>
      </c>
      <c r="E146" s="191">
        <f t="shared" si="8"/>
        <v>29951</v>
      </c>
      <c r="F146">
        <f t="shared" si="6"/>
        <v>39.670337618255758</v>
      </c>
    </row>
    <row r="147" spans="1:6">
      <c r="A147" t="s">
        <v>825</v>
      </c>
      <c r="B147" s="193">
        <v>29982</v>
      </c>
      <c r="C147" s="194">
        <v>0.3</v>
      </c>
      <c r="D147">
        <f t="shared" si="7"/>
        <v>249.00709728292256</v>
      </c>
      <c r="E147" s="191">
        <f t="shared" si="8"/>
        <v>29982</v>
      </c>
      <c r="F147">
        <f t="shared" si="6"/>
        <v>39.789348631110521</v>
      </c>
    </row>
    <row r="148" spans="1:6">
      <c r="A148" t="s">
        <v>826</v>
      </c>
      <c r="B148" s="193">
        <v>30010</v>
      </c>
      <c r="C148" s="194">
        <v>0.3</v>
      </c>
      <c r="D148">
        <f t="shared" si="7"/>
        <v>249.7541185747713</v>
      </c>
      <c r="E148" s="191">
        <f t="shared" si="8"/>
        <v>30010</v>
      </c>
      <c r="F148">
        <f t="shared" si="6"/>
        <v>39.908716677003852</v>
      </c>
    </row>
    <row r="149" spans="1:6">
      <c r="A149" t="s">
        <v>827</v>
      </c>
      <c r="B149" s="193">
        <v>30041</v>
      </c>
      <c r="C149" s="194">
        <v>0</v>
      </c>
      <c r="D149">
        <f t="shared" si="7"/>
        <v>249.7541185747713</v>
      </c>
      <c r="E149" s="191">
        <f t="shared" si="8"/>
        <v>30041</v>
      </c>
      <c r="F149">
        <f t="shared" si="6"/>
        <v>39.908716677003852</v>
      </c>
    </row>
    <row r="150" spans="1:6">
      <c r="A150" t="s">
        <v>828</v>
      </c>
      <c r="B150" s="193">
        <v>30071</v>
      </c>
      <c r="C150" s="194">
        <v>0.3</v>
      </c>
      <c r="D150">
        <f t="shared" si="7"/>
        <v>250.50338093049558</v>
      </c>
      <c r="E150" s="191">
        <f t="shared" si="8"/>
        <v>30071</v>
      </c>
      <c r="F150">
        <f t="shared" si="6"/>
        <v>40.028442827034851</v>
      </c>
    </row>
    <row r="151" spans="1:6">
      <c r="A151" t="s">
        <v>829</v>
      </c>
      <c r="B151" s="193">
        <v>30102</v>
      </c>
      <c r="C151" s="194">
        <v>0.9</v>
      </c>
      <c r="D151">
        <f t="shared" si="7"/>
        <v>252.75791135887002</v>
      </c>
      <c r="E151" s="191">
        <f t="shared" si="8"/>
        <v>30102</v>
      </c>
      <c r="F151">
        <f t="shared" si="6"/>
        <v>40.388698812478168</v>
      </c>
    </row>
    <row r="152" spans="1:6">
      <c r="A152" t="s">
        <v>830</v>
      </c>
      <c r="B152" s="193">
        <v>30132</v>
      </c>
      <c r="C152" s="194">
        <v>1.1000000000000001</v>
      </c>
      <c r="D152">
        <f t="shared" si="7"/>
        <v>255.53824838381757</v>
      </c>
      <c r="E152" s="191">
        <f t="shared" si="8"/>
        <v>30132</v>
      </c>
      <c r="F152">
        <f t="shared" si="6"/>
        <v>40.832974499415428</v>
      </c>
    </row>
    <row r="153" spans="1:6">
      <c r="A153" t="s">
        <v>831</v>
      </c>
      <c r="B153" s="193">
        <v>30163</v>
      </c>
      <c r="C153" s="194">
        <v>0.5</v>
      </c>
      <c r="D153">
        <f t="shared" si="7"/>
        <v>256.81593962573663</v>
      </c>
      <c r="E153" s="191">
        <f t="shared" si="8"/>
        <v>30163</v>
      </c>
      <c r="F153">
        <f t="shared" si="6"/>
        <v>41.037139371912495</v>
      </c>
    </row>
    <row r="154" spans="1:6">
      <c r="A154" t="s">
        <v>832</v>
      </c>
      <c r="B154" s="193">
        <v>30194</v>
      </c>
      <c r="C154" s="194">
        <v>0.2</v>
      </c>
      <c r="D154">
        <f t="shared" si="7"/>
        <v>257.32957150498811</v>
      </c>
      <c r="E154" s="191">
        <f t="shared" si="8"/>
        <v>30194</v>
      </c>
      <c r="F154">
        <f t="shared" si="6"/>
        <v>41.11921365065632</v>
      </c>
    </row>
    <row r="155" spans="1:6">
      <c r="A155" t="s">
        <v>833</v>
      </c>
      <c r="B155" s="193">
        <v>30224</v>
      </c>
      <c r="C155" s="194">
        <v>0</v>
      </c>
      <c r="D155">
        <f t="shared" si="7"/>
        <v>257.32957150498811</v>
      </c>
      <c r="E155" s="191">
        <f t="shared" si="8"/>
        <v>30224</v>
      </c>
      <c r="F155">
        <f t="shared" si="6"/>
        <v>41.11921365065632</v>
      </c>
    </row>
    <row r="156" spans="1:6">
      <c r="A156" t="s">
        <v>834</v>
      </c>
      <c r="B156" s="193">
        <v>30255</v>
      </c>
      <c r="C156" s="194">
        <v>0.4</v>
      </c>
      <c r="D156">
        <f t="shared" si="7"/>
        <v>258.35888979100804</v>
      </c>
      <c r="E156" s="191">
        <f t="shared" si="8"/>
        <v>30255</v>
      </c>
      <c r="F156">
        <f t="shared" si="6"/>
        <v>41.283690505258946</v>
      </c>
    </row>
    <row r="157" spans="1:6">
      <c r="A157" t="s">
        <v>835</v>
      </c>
      <c r="B157" s="193">
        <v>30285</v>
      </c>
      <c r="C157" s="194">
        <v>-0.1</v>
      </c>
      <c r="D157">
        <f t="shared" si="7"/>
        <v>258.10053090121704</v>
      </c>
      <c r="E157" s="191">
        <f t="shared" si="8"/>
        <v>30285</v>
      </c>
      <c r="F157">
        <f t="shared" si="6"/>
        <v>41.242406814753686</v>
      </c>
    </row>
    <row r="158" spans="1:6">
      <c r="A158" t="s">
        <v>836</v>
      </c>
      <c r="B158" s="193">
        <v>30316</v>
      </c>
      <c r="C158" s="194">
        <v>-0.3</v>
      </c>
      <c r="D158">
        <f t="shared" si="7"/>
        <v>257.3262293085134</v>
      </c>
      <c r="E158" s="191">
        <f t="shared" si="8"/>
        <v>30316</v>
      </c>
      <c r="F158">
        <f t="shared" si="6"/>
        <v>41.118679594309427</v>
      </c>
    </row>
    <row r="159" spans="1:6">
      <c r="A159" t="s">
        <v>837</v>
      </c>
      <c r="B159" s="193">
        <v>30347</v>
      </c>
      <c r="C159" s="194">
        <v>0.2</v>
      </c>
      <c r="D159">
        <f t="shared" si="7"/>
        <v>257.84088176713044</v>
      </c>
      <c r="E159" s="191">
        <f t="shared" si="8"/>
        <v>30347</v>
      </c>
      <c r="F159">
        <f t="shared" si="6"/>
        <v>41.200916953498044</v>
      </c>
    </row>
    <row r="160" spans="1:6">
      <c r="A160" t="s">
        <v>838</v>
      </c>
      <c r="B160" s="193">
        <v>30375</v>
      </c>
      <c r="C160" s="194">
        <v>0.1</v>
      </c>
      <c r="D160">
        <f t="shared" si="7"/>
        <v>258.09872264889754</v>
      </c>
      <c r="E160" s="191">
        <f t="shared" si="8"/>
        <v>30375</v>
      </c>
      <c r="F160">
        <f t="shared" si="6"/>
        <v>41.242117870451537</v>
      </c>
    </row>
    <row r="161" spans="1:6">
      <c r="A161" t="s">
        <v>839</v>
      </c>
      <c r="B161" s="193">
        <v>30406</v>
      </c>
      <c r="C161" s="194">
        <v>0.1</v>
      </c>
      <c r="D161">
        <f t="shared" si="7"/>
        <v>258.3568213715464</v>
      </c>
      <c r="E161" s="191">
        <f t="shared" si="8"/>
        <v>30406</v>
      </c>
      <c r="F161">
        <f t="shared" si="6"/>
        <v>41.28335998832199</v>
      </c>
    </row>
    <row r="162" spans="1:6">
      <c r="A162" t="s">
        <v>840</v>
      </c>
      <c r="B162" s="193">
        <v>30436</v>
      </c>
      <c r="C162" s="194">
        <v>0.7</v>
      </c>
      <c r="D162">
        <f t="shared" si="7"/>
        <v>260.16531912114721</v>
      </c>
      <c r="E162" s="191">
        <f t="shared" si="8"/>
        <v>30436</v>
      </c>
      <c r="F162">
        <f t="shared" si="6"/>
        <v>41.572343508240237</v>
      </c>
    </row>
    <row r="163" spans="1:6">
      <c r="A163" t="s">
        <v>841</v>
      </c>
      <c r="B163" s="193">
        <v>30467</v>
      </c>
      <c r="C163" s="194">
        <v>0.4</v>
      </c>
      <c r="D163">
        <f t="shared" si="7"/>
        <v>261.20598039763178</v>
      </c>
      <c r="E163" s="191">
        <f t="shared" si="8"/>
        <v>30467</v>
      </c>
      <c r="F163">
        <f t="shared" si="6"/>
        <v>41.738632882273194</v>
      </c>
    </row>
    <row r="164" spans="1:6">
      <c r="A164" t="s">
        <v>842</v>
      </c>
      <c r="B164" s="193">
        <v>30497</v>
      </c>
      <c r="C164" s="194">
        <v>0.2</v>
      </c>
      <c r="D164">
        <f t="shared" si="7"/>
        <v>261.72839235842702</v>
      </c>
      <c r="E164" s="191">
        <f t="shared" si="8"/>
        <v>30497</v>
      </c>
      <c r="F164">
        <f t="shared" si="6"/>
        <v>41.822110148037737</v>
      </c>
    </row>
    <row r="165" spans="1:6">
      <c r="A165" t="s">
        <v>843</v>
      </c>
      <c r="B165" s="193">
        <v>30528</v>
      </c>
      <c r="C165" s="194">
        <v>0.4</v>
      </c>
      <c r="D165">
        <f t="shared" si="7"/>
        <v>262.7753059278607</v>
      </c>
      <c r="E165" s="191">
        <f t="shared" si="8"/>
        <v>30528</v>
      </c>
      <c r="F165">
        <f t="shared" si="6"/>
        <v>41.989398588629882</v>
      </c>
    </row>
    <row r="166" spans="1:6">
      <c r="A166" t="s">
        <v>844</v>
      </c>
      <c r="B166" s="193">
        <v>30559</v>
      </c>
      <c r="C166" s="194">
        <v>0.3</v>
      </c>
      <c r="D166">
        <f t="shared" si="7"/>
        <v>263.56363184564424</v>
      </c>
      <c r="E166" s="191">
        <f t="shared" si="8"/>
        <v>30559</v>
      </c>
      <c r="F166">
        <f t="shared" si="6"/>
        <v>42.115366784395768</v>
      </c>
    </row>
    <row r="167" spans="1:6">
      <c r="A167" t="s">
        <v>845</v>
      </c>
      <c r="B167" s="193">
        <v>30589</v>
      </c>
      <c r="C167" s="194">
        <v>0.3</v>
      </c>
      <c r="D167">
        <f t="shared" si="7"/>
        <v>264.35432274118114</v>
      </c>
      <c r="E167" s="191">
        <f t="shared" si="8"/>
        <v>30589</v>
      </c>
      <c r="F167">
        <f t="shared" si="6"/>
        <v>42.241712884748949</v>
      </c>
    </row>
    <row r="168" spans="1:6">
      <c r="A168" t="s">
        <v>846</v>
      </c>
      <c r="B168" s="193">
        <v>30620</v>
      </c>
      <c r="C168" s="194">
        <v>0.4</v>
      </c>
      <c r="D168">
        <f t="shared" si="7"/>
        <v>265.41174003214587</v>
      </c>
      <c r="E168" s="191">
        <f t="shared" si="8"/>
        <v>30620</v>
      </c>
      <c r="F168">
        <f t="shared" si="6"/>
        <v>42.410679736287946</v>
      </c>
    </row>
    <row r="169" spans="1:6">
      <c r="A169" t="s">
        <v>847</v>
      </c>
      <c r="B169" s="193">
        <v>30650</v>
      </c>
      <c r="C169" s="194">
        <v>0.3</v>
      </c>
      <c r="D169">
        <f t="shared" si="7"/>
        <v>266.20797525224231</v>
      </c>
      <c r="E169" s="191">
        <f t="shared" si="8"/>
        <v>30650</v>
      </c>
      <c r="F169">
        <f t="shared" si="6"/>
        <v>42.537911775496809</v>
      </c>
    </row>
    <row r="170" spans="1:6">
      <c r="A170" t="s">
        <v>848</v>
      </c>
      <c r="B170" s="193">
        <v>30681</v>
      </c>
      <c r="C170" s="194">
        <v>0.3</v>
      </c>
      <c r="D170">
        <f t="shared" si="7"/>
        <v>267.00659917799902</v>
      </c>
      <c r="E170" s="191">
        <f t="shared" si="8"/>
        <v>30681</v>
      </c>
      <c r="F170">
        <f t="shared" si="6"/>
        <v>42.665525510823301</v>
      </c>
    </row>
    <row r="171" spans="1:6">
      <c r="A171" t="s">
        <v>849</v>
      </c>
      <c r="B171" s="193">
        <v>30712</v>
      </c>
      <c r="C171" s="194">
        <v>0.7</v>
      </c>
      <c r="D171">
        <f t="shared" si="7"/>
        <v>268.875645372245</v>
      </c>
      <c r="E171" s="191">
        <f t="shared" si="8"/>
        <v>30712</v>
      </c>
      <c r="F171">
        <f t="shared" si="6"/>
        <v>42.964184189399063</v>
      </c>
    </row>
    <row r="172" spans="1:6">
      <c r="A172" t="s">
        <v>850</v>
      </c>
      <c r="B172" s="193">
        <v>30741</v>
      </c>
      <c r="C172" s="194">
        <v>0.5</v>
      </c>
      <c r="D172">
        <f t="shared" si="7"/>
        <v>270.22002359910618</v>
      </c>
      <c r="E172" s="191">
        <f t="shared" si="8"/>
        <v>30741</v>
      </c>
      <c r="F172">
        <f t="shared" si="6"/>
        <v>43.179005110346047</v>
      </c>
    </row>
    <row r="173" spans="1:6">
      <c r="A173" t="s">
        <v>851</v>
      </c>
      <c r="B173" s="193">
        <v>30772</v>
      </c>
      <c r="C173" s="194">
        <v>0.3</v>
      </c>
      <c r="D173">
        <f t="shared" si="7"/>
        <v>271.03068366990345</v>
      </c>
      <c r="E173" s="191">
        <f t="shared" si="8"/>
        <v>30772</v>
      </c>
      <c r="F173">
        <f t="shared" si="6"/>
        <v>43.308542125677079</v>
      </c>
    </row>
    <row r="174" spans="1:6">
      <c r="A174" t="s">
        <v>852</v>
      </c>
      <c r="B174" s="193">
        <v>30802</v>
      </c>
      <c r="C174" s="194">
        <v>0.4</v>
      </c>
      <c r="D174">
        <f t="shared" si="7"/>
        <v>272.11480640458308</v>
      </c>
      <c r="E174" s="191">
        <f t="shared" si="8"/>
        <v>30802</v>
      </c>
      <c r="F174">
        <f t="shared" si="6"/>
        <v>43.481776294179788</v>
      </c>
    </row>
    <row r="175" spans="1:6">
      <c r="A175" t="s">
        <v>853</v>
      </c>
      <c r="B175" s="193">
        <v>30833</v>
      </c>
      <c r="C175" s="194">
        <v>0.2</v>
      </c>
      <c r="D175">
        <f t="shared" si="7"/>
        <v>272.65903601739222</v>
      </c>
      <c r="E175" s="191">
        <f t="shared" si="8"/>
        <v>30833</v>
      </c>
      <c r="F175">
        <f t="shared" si="6"/>
        <v>43.568739846768146</v>
      </c>
    </row>
    <row r="176" spans="1:6">
      <c r="A176" t="s">
        <v>854</v>
      </c>
      <c r="B176" s="193">
        <v>30863</v>
      </c>
      <c r="C176" s="194">
        <v>0.2</v>
      </c>
      <c r="D176">
        <f t="shared" si="7"/>
        <v>273.204354089427</v>
      </c>
      <c r="E176" s="191">
        <f t="shared" si="8"/>
        <v>30863</v>
      </c>
      <c r="F176">
        <f t="shared" si="6"/>
        <v>43.655877326461678</v>
      </c>
    </row>
    <row r="177" spans="1:6">
      <c r="A177" t="s">
        <v>855</v>
      </c>
      <c r="B177" s="193">
        <v>30894</v>
      </c>
      <c r="C177" s="194">
        <v>0.4</v>
      </c>
      <c r="D177">
        <f t="shared" si="7"/>
        <v>274.29717150578472</v>
      </c>
      <c r="E177" s="191">
        <f t="shared" si="8"/>
        <v>30894</v>
      </c>
      <c r="F177">
        <f t="shared" si="6"/>
        <v>43.830500835767531</v>
      </c>
    </row>
    <row r="178" spans="1:6">
      <c r="A178" t="s">
        <v>856</v>
      </c>
      <c r="B178" s="193">
        <v>30925</v>
      </c>
      <c r="C178" s="194">
        <v>0.3</v>
      </c>
      <c r="D178">
        <f t="shared" si="7"/>
        <v>275.12006302030204</v>
      </c>
      <c r="E178" s="191">
        <f t="shared" si="8"/>
        <v>30925</v>
      </c>
      <c r="F178">
        <f t="shared" si="6"/>
        <v>43.961992338274825</v>
      </c>
    </row>
    <row r="179" spans="1:6">
      <c r="A179" t="s">
        <v>857</v>
      </c>
      <c r="B179" s="193">
        <v>30955</v>
      </c>
      <c r="C179" s="194">
        <v>0.3</v>
      </c>
      <c r="D179">
        <f t="shared" si="7"/>
        <v>275.9454232093629</v>
      </c>
      <c r="E179" s="191">
        <f t="shared" si="8"/>
        <v>30955</v>
      </c>
      <c r="F179">
        <f t="shared" si="6"/>
        <v>44.093878315289643</v>
      </c>
    </row>
    <row r="180" spans="1:6">
      <c r="A180" t="s">
        <v>858</v>
      </c>
      <c r="B180" s="193">
        <v>30986</v>
      </c>
      <c r="C180" s="194">
        <v>0.4</v>
      </c>
      <c r="D180">
        <f t="shared" si="7"/>
        <v>277.04920490220036</v>
      </c>
      <c r="E180" s="191">
        <f t="shared" si="8"/>
        <v>30986</v>
      </c>
      <c r="F180">
        <f t="shared" si="6"/>
        <v>44.270253828550807</v>
      </c>
    </row>
    <row r="181" spans="1:6">
      <c r="A181" t="s">
        <v>859</v>
      </c>
      <c r="B181" s="193">
        <v>31016</v>
      </c>
      <c r="C181" s="194">
        <v>0.2</v>
      </c>
      <c r="D181">
        <f t="shared" si="7"/>
        <v>277.60330331200475</v>
      </c>
      <c r="E181" s="191">
        <f t="shared" si="8"/>
        <v>31016</v>
      </c>
      <c r="F181">
        <f t="shared" si="6"/>
        <v>44.3587943362079</v>
      </c>
    </row>
    <row r="182" spans="1:6">
      <c r="A182" t="s">
        <v>860</v>
      </c>
      <c r="B182" s="193">
        <v>31047</v>
      </c>
      <c r="C182" s="194">
        <v>0.2</v>
      </c>
      <c r="D182">
        <f t="shared" si="7"/>
        <v>278.15850991862874</v>
      </c>
      <c r="E182" s="191">
        <f t="shared" si="8"/>
        <v>31047</v>
      </c>
      <c r="F182">
        <f t="shared" si="6"/>
        <v>44.447511924880317</v>
      </c>
    </row>
    <row r="183" spans="1:6">
      <c r="A183" t="s">
        <v>861</v>
      </c>
      <c r="B183" s="193">
        <v>31078</v>
      </c>
      <c r="C183" s="194">
        <v>0.2</v>
      </c>
      <c r="D183">
        <f t="shared" si="7"/>
        <v>278.71482693846599</v>
      </c>
      <c r="E183" s="191">
        <f t="shared" si="8"/>
        <v>31078</v>
      </c>
      <c r="F183">
        <f t="shared" si="6"/>
        <v>44.536406948730075</v>
      </c>
    </row>
    <row r="184" spans="1:6">
      <c r="A184" t="s">
        <v>862</v>
      </c>
      <c r="B184" s="193">
        <v>31106</v>
      </c>
      <c r="C184" s="194">
        <v>0.6</v>
      </c>
      <c r="D184">
        <f t="shared" si="7"/>
        <v>280.38711590009677</v>
      </c>
      <c r="E184" s="191">
        <f t="shared" si="8"/>
        <v>31106</v>
      </c>
      <c r="F184">
        <f t="shared" si="6"/>
        <v>44.803625390422454</v>
      </c>
    </row>
    <row r="185" spans="1:6">
      <c r="A185" t="s">
        <v>863</v>
      </c>
      <c r="B185" s="193">
        <v>31137</v>
      </c>
      <c r="C185" s="194">
        <v>0.5</v>
      </c>
      <c r="D185">
        <f t="shared" si="7"/>
        <v>281.78905147959722</v>
      </c>
      <c r="E185" s="191">
        <f t="shared" si="8"/>
        <v>31137</v>
      </c>
      <c r="F185">
        <f t="shared" si="6"/>
        <v>45.027643517374557</v>
      </c>
    </row>
    <row r="186" spans="1:6">
      <c r="A186" t="s">
        <v>864</v>
      </c>
      <c r="B186" s="193">
        <v>31167</v>
      </c>
      <c r="C186" s="194">
        <v>0.2</v>
      </c>
      <c r="D186">
        <f t="shared" si="7"/>
        <v>282.3526295825564</v>
      </c>
      <c r="E186" s="191">
        <f t="shared" si="8"/>
        <v>31167</v>
      </c>
      <c r="F186">
        <f t="shared" si="6"/>
        <v>45.117698804409308</v>
      </c>
    </row>
    <row r="187" spans="1:6">
      <c r="A187" t="s">
        <v>865</v>
      </c>
      <c r="B187" s="193">
        <v>31198</v>
      </c>
      <c r="C187" s="194">
        <v>0.2</v>
      </c>
      <c r="D187">
        <f t="shared" si="7"/>
        <v>282.91733484172153</v>
      </c>
      <c r="E187" s="191">
        <f t="shared" si="8"/>
        <v>31198</v>
      </c>
      <c r="F187">
        <f t="shared" si="6"/>
        <v>45.20793420201813</v>
      </c>
    </row>
    <row r="188" spans="1:6">
      <c r="A188" t="s">
        <v>866</v>
      </c>
      <c r="B188" s="193">
        <v>31228</v>
      </c>
      <c r="C188" s="194">
        <v>0.3</v>
      </c>
      <c r="D188">
        <f t="shared" si="7"/>
        <v>283.76608684624665</v>
      </c>
      <c r="E188" s="191">
        <f t="shared" si="8"/>
        <v>31228</v>
      </c>
      <c r="F188">
        <f t="shared" si="6"/>
        <v>45.343558004624171</v>
      </c>
    </row>
    <row r="189" spans="1:6">
      <c r="A189" t="s">
        <v>867</v>
      </c>
      <c r="B189" s="193">
        <v>31259</v>
      </c>
      <c r="C189" s="194">
        <v>0.2</v>
      </c>
      <c r="D189">
        <f t="shared" si="7"/>
        <v>284.33361901993914</v>
      </c>
      <c r="E189" s="191">
        <f t="shared" si="8"/>
        <v>31259</v>
      </c>
      <c r="F189">
        <f t="shared" si="6"/>
        <v>45.43424512063342</v>
      </c>
    </row>
    <row r="190" spans="1:6">
      <c r="A190" t="s">
        <v>868</v>
      </c>
      <c r="B190" s="193">
        <v>31290</v>
      </c>
      <c r="C190" s="194">
        <v>0.2</v>
      </c>
      <c r="D190">
        <f t="shared" si="7"/>
        <v>284.90228625797903</v>
      </c>
      <c r="E190" s="191">
        <f t="shared" si="8"/>
        <v>31290</v>
      </c>
      <c r="F190">
        <f t="shared" si="6"/>
        <v>45.525113610874691</v>
      </c>
    </row>
    <row r="191" spans="1:6">
      <c r="A191" t="s">
        <v>869</v>
      </c>
      <c r="B191" s="193">
        <v>31320</v>
      </c>
      <c r="C191" s="194">
        <v>0.2</v>
      </c>
      <c r="D191">
        <f t="shared" si="7"/>
        <v>285.47209083049501</v>
      </c>
      <c r="E191" s="191">
        <f t="shared" si="8"/>
        <v>31320</v>
      </c>
      <c r="F191">
        <f t="shared" si="6"/>
        <v>45.616163838096448</v>
      </c>
    </row>
    <row r="192" spans="1:6">
      <c r="A192" t="s">
        <v>870</v>
      </c>
      <c r="B192" s="193">
        <v>31351</v>
      </c>
      <c r="C192" s="194">
        <v>0.4</v>
      </c>
      <c r="D192">
        <f t="shared" si="7"/>
        <v>286.61397919381699</v>
      </c>
      <c r="E192" s="191">
        <f t="shared" si="8"/>
        <v>31351</v>
      </c>
      <c r="F192">
        <f t="shared" si="6"/>
        <v>45.798628493448831</v>
      </c>
    </row>
    <row r="193" spans="1:6">
      <c r="A193" t="s">
        <v>871</v>
      </c>
      <c r="B193" s="193">
        <v>31381</v>
      </c>
      <c r="C193" s="194">
        <v>0.5</v>
      </c>
      <c r="D193">
        <f t="shared" si="7"/>
        <v>288.04704908978601</v>
      </c>
      <c r="E193" s="191">
        <f t="shared" si="8"/>
        <v>31381</v>
      </c>
      <c r="F193">
        <f t="shared" si="6"/>
        <v>46.027621635916063</v>
      </c>
    </row>
    <row r="194" spans="1:6">
      <c r="A194" t="s">
        <v>872</v>
      </c>
      <c r="B194" s="193">
        <v>31412</v>
      </c>
      <c r="C194" s="194">
        <v>0.5</v>
      </c>
      <c r="D194">
        <f t="shared" si="7"/>
        <v>289.4872843352349</v>
      </c>
      <c r="E194" s="191">
        <f t="shared" si="8"/>
        <v>31412</v>
      </c>
      <c r="F194">
        <f t="shared" si="6"/>
        <v>46.257759744095637</v>
      </c>
    </row>
    <row r="195" spans="1:6">
      <c r="A195" t="s">
        <v>873</v>
      </c>
      <c r="B195" s="193">
        <v>31443</v>
      </c>
      <c r="C195" s="194">
        <v>0.4</v>
      </c>
      <c r="D195">
        <f t="shared" si="7"/>
        <v>290.64523347257585</v>
      </c>
      <c r="E195" s="191">
        <f t="shared" si="8"/>
        <v>31443</v>
      </c>
      <c r="F195">
        <f t="shared" ref="F195:F258" si="9">D195/$D$542*100</f>
        <v>46.442790783072027</v>
      </c>
    </row>
    <row r="196" spans="1:6">
      <c r="A196" t="s">
        <v>874</v>
      </c>
      <c r="B196" s="193">
        <v>31471</v>
      </c>
      <c r="C196" s="194">
        <v>-0.2</v>
      </c>
      <c r="D196">
        <f t="shared" ref="D196:D259" si="10">D195*(1+C196/100)</f>
        <v>290.06394300563068</v>
      </c>
      <c r="E196" s="191">
        <f t="shared" ref="E196:E259" si="11">EOMONTH(B196,0)</f>
        <v>31471</v>
      </c>
      <c r="F196">
        <f t="shared" si="9"/>
        <v>46.349905201505877</v>
      </c>
    </row>
    <row r="197" spans="1:6">
      <c r="A197" t="s">
        <v>875</v>
      </c>
      <c r="B197" s="193">
        <v>31502</v>
      </c>
      <c r="C197" s="194">
        <v>-0.5</v>
      </c>
      <c r="D197">
        <f t="shared" si="10"/>
        <v>288.6136232906025</v>
      </c>
      <c r="E197" s="191">
        <f t="shared" si="11"/>
        <v>31502</v>
      </c>
      <c r="F197">
        <f t="shared" si="9"/>
        <v>46.118155675498343</v>
      </c>
    </row>
    <row r="198" spans="1:6">
      <c r="A198" t="s">
        <v>876</v>
      </c>
      <c r="B198" s="193">
        <v>31532</v>
      </c>
      <c r="C198" s="194">
        <v>-0.4</v>
      </c>
      <c r="D198">
        <f t="shared" si="10"/>
        <v>287.4591687974401</v>
      </c>
      <c r="E198" s="191">
        <f t="shared" si="11"/>
        <v>31532</v>
      </c>
      <c r="F198">
        <f t="shared" si="9"/>
        <v>45.933683052796347</v>
      </c>
    </row>
    <row r="199" spans="1:6">
      <c r="A199" t="s">
        <v>877</v>
      </c>
      <c r="B199" s="193">
        <v>31563</v>
      </c>
      <c r="C199" s="194">
        <v>0.3</v>
      </c>
      <c r="D199">
        <f t="shared" si="10"/>
        <v>288.32154630383241</v>
      </c>
      <c r="E199" s="191">
        <f t="shared" si="11"/>
        <v>31563</v>
      </c>
      <c r="F199">
        <f t="shared" si="9"/>
        <v>46.071484101954738</v>
      </c>
    </row>
    <row r="200" spans="1:6">
      <c r="A200" t="s">
        <v>878</v>
      </c>
      <c r="B200" s="193">
        <v>31593</v>
      </c>
      <c r="C200" s="194">
        <v>0.4</v>
      </c>
      <c r="D200">
        <f t="shared" si="10"/>
        <v>289.47483248904774</v>
      </c>
      <c r="E200" s="191">
        <f t="shared" si="11"/>
        <v>31593</v>
      </c>
      <c r="F200">
        <f t="shared" si="9"/>
        <v>46.255770038362556</v>
      </c>
    </row>
    <row r="201" spans="1:6">
      <c r="A201" t="s">
        <v>879</v>
      </c>
      <c r="B201" s="193">
        <v>31624</v>
      </c>
      <c r="C201" s="194">
        <v>0.1</v>
      </c>
      <c r="D201">
        <f t="shared" si="10"/>
        <v>289.76430732153676</v>
      </c>
      <c r="E201" s="191">
        <f t="shared" si="11"/>
        <v>31624</v>
      </c>
      <c r="F201">
        <f t="shared" si="9"/>
        <v>46.302025808400913</v>
      </c>
    </row>
    <row r="202" spans="1:6">
      <c r="A202" t="s">
        <v>880</v>
      </c>
      <c r="B202" s="193">
        <v>31655</v>
      </c>
      <c r="C202" s="194">
        <v>0.1</v>
      </c>
      <c r="D202">
        <f t="shared" si="10"/>
        <v>290.05407162885825</v>
      </c>
      <c r="E202" s="191">
        <f t="shared" si="11"/>
        <v>31655</v>
      </c>
      <c r="F202">
        <f t="shared" si="9"/>
        <v>46.348327834209307</v>
      </c>
    </row>
    <row r="203" spans="1:6">
      <c r="A203" t="s">
        <v>881</v>
      </c>
      <c r="B203" s="193">
        <v>31685</v>
      </c>
      <c r="C203" s="194">
        <v>0.4</v>
      </c>
      <c r="D203">
        <f t="shared" si="10"/>
        <v>291.21428791537369</v>
      </c>
      <c r="E203" s="191">
        <f t="shared" si="11"/>
        <v>31685</v>
      </c>
      <c r="F203">
        <f t="shared" si="9"/>
        <v>46.533721145546146</v>
      </c>
    </row>
    <row r="204" spans="1:6">
      <c r="A204" t="s">
        <v>882</v>
      </c>
      <c r="B204" s="193">
        <v>31716</v>
      </c>
      <c r="C204" s="194">
        <v>0.2</v>
      </c>
      <c r="D204">
        <f t="shared" si="10"/>
        <v>291.79671649120445</v>
      </c>
      <c r="E204" s="191">
        <f t="shared" si="11"/>
        <v>31716</v>
      </c>
      <c r="F204">
        <f t="shared" si="9"/>
        <v>46.62678858783724</v>
      </c>
    </row>
    <row r="205" spans="1:6">
      <c r="A205" t="s">
        <v>883</v>
      </c>
      <c r="B205" s="193">
        <v>31746</v>
      </c>
      <c r="C205" s="194">
        <v>0.2</v>
      </c>
      <c r="D205">
        <f t="shared" si="10"/>
        <v>292.38030992418686</v>
      </c>
      <c r="E205" s="191">
        <f t="shared" si="11"/>
        <v>31746</v>
      </c>
      <c r="F205">
        <f t="shared" si="9"/>
        <v>46.720042165012913</v>
      </c>
    </row>
    <row r="206" spans="1:6">
      <c r="A206" t="s">
        <v>884</v>
      </c>
      <c r="B206" s="193">
        <v>31777</v>
      </c>
      <c r="C206" s="194">
        <v>0.4</v>
      </c>
      <c r="D206">
        <f t="shared" si="10"/>
        <v>293.5498311638836</v>
      </c>
      <c r="E206" s="191">
        <f t="shared" si="11"/>
        <v>31777</v>
      </c>
      <c r="F206">
        <f t="shared" si="9"/>
        <v>46.906922333672966</v>
      </c>
    </row>
    <row r="207" spans="1:6">
      <c r="A207" t="s">
        <v>885</v>
      </c>
      <c r="B207" s="193">
        <v>31808</v>
      </c>
      <c r="C207" s="194">
        <v>0.5</v>
      </c>
      <c r="D207">
        <f t="shared" si="10"/>
        <v>295.01758031970297</v>
      </c>
      <c r="E207" s="191">
        <f t="shared" si="11"/>
        <v>31808</v>
      </c>
      <c r="F207">
        <f t="shared" si="9"/>
        <v>47.141456945341325</v>
      </c>
    </row>
    <row r="208" spans="1:6">
      <c r="A208" t="s">
        <v>886</v>
      </c>
      <c r="B208" s="193">
        <v>31836</v>
      </c>
      <c r="C208" s="194">
        <v>0.4</v>
      </c>
      <c r="D208">
        <f t="shared" si="10"/>
        <v>296.19765064098181</v>
      </c>
      <c r="E208" s="191">
        <f t="shared" si="11"/>
        <v>31836</v>
      </c>
      <c r="F208">
        <f t="shared" si="9"/>
        <v>47.330022773122693</v>
      </c>
    </row>
    <row r="209" spans="1:6">
      <c r="A209" t="s">
        <v>887</v>
      </c>
      <c r="B209" s="193">
        <v>31867</v>
      </c>
      <c r="C209" s="194">
        <v>0.4</v>
      </c>
      <c r="D209">
        <f t="shared" si="10"/>
        <v>297.38244124354571</v>
      </c>
      <c r="E209" s="191">
        <f t="shared" si="11"/>
        <v>31867</v>
      </c>
      <c r="F209">
        <f t="shared" si="9"/>
        <v>47.519342864215183</v>
      </c>
    </row>
    <row r="210" spans="1:6">
      <c r="A210" t="s">
        <v>888</v>
      </c>
      <c r="B210" s="193">
        <v>31897</v>
      </c>
      <c r="C210" s="194">
        <v>0.4</v>
      </c>
      <c r="D210">
        <f t="shared" si="10"/>
        <v>298.57197100851988</v>
      </c>
      <c r="E210" s="191">
        <f t="shared" si="11"/>
        <v>31897</v>
      </c>
      <c r="F210">
        <f t="shared" si="9"/>
        <v>47.709420235672042</v>
      </c>
    </row>
    <row r="211" spans="1:6">
      <c r="A211" t="s">
        <v>889</v>
      </c>
      <c r="B211" s="193">
        <v>31928</v>
      </c>
      <c r="C211" s="194">
        <v>0.3</v>
      </c>
      <c r="D211">
        <f t="shared" si="10"/>
        <v>299.46768692154541</v>
      </c>
      <c r="E211" s="191">
        <f t="shared" si="11"/>
        <v>31928</v>
      </c>
      <c r="F211">
        <f t="shared" si="9"/>
        <v>47.85254849637905</v>
      </c>
    </row>
    <row r="212" spans="1:6">
      <c r="A212" t="s">
        <v>890</v>
      </c>
      <c r="B212" s="193">
        <v>31958</v>
      </c>
      <c r="C212" s="194">
        <v>0.4</v>
      </c>
      <c r="D212">
        <f t="shared" si="10"/>
        <v>300.66555766923159</v>
      </c>
      <c r="E212" s="191">
        <f t="shared" si="11"/>
        <v>31958</v>
      </c>
      <c r="F212">
        <f t="shared" si="9"/>
        <v>48.043958690364562</v>
      </c>
    </row>
    <row r="213" spans="1:6">
      <c r="A213" t="s">
        <v>891</v>
      </c>
      <c r="B213" s="193">
        <v>31989</v>
      </c>
      <c r="C213" s="194">
        <v>0.3</v>
      </c>
      <c r="D213">
        <f t="shared" si="10"/>
        <v>301.56755434223925</v>
      </c>
      <c r="E213" s="191">
        <f t="shared" si="11"/>
        <v>31989</v>
      </c>
      <c r="F213">
        <f t="shared" si="9"/>
        <v>48.188090566435655</v>
      </c>
    </row>
    <row r="214" spans="1:6">
      <c r="A214" t="s">
        <v>892</v>
      </c>
      <c r="B214" s="193">
        <v>32020</v>
      </c>
      <c r="C214" s="194">
        <v>0.4</v>
      </c>
      <c r="D214">
        <f t="shared" si="10"/>
        <v>302.77382455960822</v>
      </c>
      <c r="E214" s="191">
        <f t="shared" si="11"/>
        <v>32020</v>
      </c>
      <c r="F214">
        <f t="shared" si="9"/>
        <v>48.380842928701398</v>
      </c>
    </row>
    <row r="215" spans="1:6">
      <c r="A215" t="s">
        <v>893</v>
      </c>
      <c r="B215" s="193">
        <v>32050</v>
      </c>
      <c r="C215" s="194">
        <v>0.3</v>
      </c>
      <c r="D215">
        <f t="shared" si="10"/>
        <v>303.68214603328698</v>
      </c>
      <c r="E215" s="191">
        <f t="shared" si="11"/>
        <v>32050</v>
      </c>
      <c r="F215">
        <f t="shared" si="9"/>
        <v>48.525985457487494</v>
      </c>
    </row>
    <row r="216" spans="1:6">
      <c r="A216" t="s">
        <v>894</v>
      </c>
      <c r="B216" s="193">
        <v>32081</v>
      </c>
      <c r="C216" s="194">
        <v>0.3</v>
      </c>
      <c r="D216">
        <f t="shared" si="10"/>
        <v>304.59319247138683</v>
      </c>
      <c r="E216" s="191">
        <f t="shared" si="11"/>
        <v>32081</v>
      </c>
      <c r="F216">
        <f t="shared" si="9"/>
        <v>48.67156341385995</v>
      </c>
    </row>
    <row r="217" spans="1:6">
      <c r="A217" t="s">
        <v>895</v>
      </c>
      <c r="B217" s="193">
        <v>32111</v>
      </c>
      <c r="C217" s="194">
        <v>0.3</v>
      </c>
      <c r="D217">
        <f t="shared" si="10"/>
        <v>305.50697204880095</v>
      </c>
      <c r="E217" s="191">
        <f t="shared" si="11"/>
        <v>32111</v>
      </c>
      <c r="F217">
        <f t="shared" si="9"/>
        <v>48.817578104101528</v>
      </c>
    </row>
    <row r="218" spans="1:6">
      <c r="A218" t="s">
        <v>896</v>
      </c>
      <c r="B218" s="193">
        <v>32142</v>
      </c>
      <c r="C218" s="194">
        <v>0.2</v>
      </c>
      <c r="D218">
        <f t="shared" si="10"/>
        <v>306.11798599289853</v>
      </c>
      <c r="E218" s="191">
        <f t="shared" si="11"/>
        <v>32142</v>
      </c>
      <c r="F218">
        <f t="shared" si="9"/>
        <v>48.915213260309727</v>
      </c>
    </row>
    <row r="219" spans="1:6">
      <c r="A219" t="s">
        <v>897</v>
      </c>
      <c r="B219" s="193">
        <v>32173</v>
      </c>
      <c r="C219" s="194">
        <v>0.3</v>
      </c>
      <c r="D219">
        <f t="shared" si="10"/>
        <v>307.03633995087716</v>
      </c>
      <c r="E219" s="191">
        <f t="shared" si="11"/>
        <v>32173</v>
      </c>
      <c r="F219">
        <f t="shared" si="9"/>
        <v>49.061958900090644</v>
      </c>
    </row>
    <row r="220" spans="1:6">
      <c r="A220" t="s">
        <v>898</v>
      </c>
      <c r="B220" s="193">
        <v>32202</v>
      </c>
      <c r="C220" s="194">
        <v>0.2</v>
      </c>
      <c r="D220">
        <f t="shared" si="10"/>
        <v>307.65041263077893</v>
      </c>
      <c r="E220" s="191">
        <f t="shared" si="11"/>
        <v>32202</v>
      </c>
      <c r="F220">
        <f t="shared" si="9"/>
        <v>49.160082817890824</v>
      </c>
    </row>
    <row r="221" spans="1:6">
      <c r="A221" t="s">
        <v>899</v>
      </c>
      <c r="B221" s="193">
        <v>32233</v>
      </c>
      <c r="C221" s="194">
        <v>0.3</v>
      </c>
      <c r="D221">
        <f t="shared" si="10"/>
        <v>308.57336386867121</v>
      </c>
      <c r="E221" s="191">
        <f t="shared" si="11"/>
        <v>32233</v>
      </c>
      <c r="F221">
        <f t="shared" si="9"/>
        <v>49.307563066344493</v>
      </c>
    </row>
    <row r="222" spans="1:6">
      <c r="A222" t="s">
        <v>900</v>
      </c>
      <c r="B222" s="193">
        <v>32263</v>
      </c>
      <c r="C222" s="194">
        <v>0.6</v>
      </c>
      <c r="D222">
        <f t="shared" si="10"/>
        <v>310.42480405188326</v>
      </c>
      <c r="E222" s="191">
        <f t="shared" si="11"/>
        <v>32263</v>
      </c>
      <c r="F222">
        <f t="shared" si="9"/>
        <v>49.603408444742563</v>
      </c>
    </row>
    <row r="223" spans="1:6">
      <c r="A223" t="s">
        <v>901</v>
      </c>
      <c r="B223" s="193">
        <v>32294</v>
      </c>
      <c r="C223" s="194">
        <v>0.3</v>
      </c>
      <c r="D223">
        <f t="shared" si="10"/>
        <v>311.35607846403889</v>
      </c>
      <c r="E223" s="191">
        <f t="shared" si="11"/>
        <v>32294</v>
      </c>
      <c r="F223">
        <f t="shared" si="9"/>
        <v>49.752218670076786</v>
      </c>
    </row>
    <row r="224" spans="1:6">
      <c r="A224" t="s">
        <v>902</v>
      </c>
      <c r="B224" s="193">
        <v>32324</v>
      </c>
      <c r="C224" s="194">
        <v>0.4</v>
      </c>
      <c r="D224">
        <f t="shared" si="10"/>
        <v>312.60150277789506</v>
      </c>
      <c r="E224" s="191">
        <f t="shared" si="11"/>
        <v>32324</v>
      </c>
      <c r="F224">
        <f t="shared" si="9"/>
        <v>49.951227544757096</v>
      </c>
    </row>
    <row r="225" spans="1:6">
      <c r="A225" t="s">
        <v>903</v>
      </c>
      <c r="B225" s="193">
        <v>32355</v>
      </c>
      <c r="C225" s="194">
        <v>0.4</v>
      </c>
      <c r="D225">
        <f t="shared" si="10"/>
        <v>313.85190878900664</v>
      </c>
      <c r="E225" s="191">
        <f t="shared" si="11"/>
        <v>32355</v>
      </c>
      <c r="F225">
        <f t="shared" si="9"/>
        <v>50.151032454936129</v>
      </c>
    </row>
    <row r="226" spans="1:6">
      <c r="A226" t="s">
        <v>904</v>
      </c>
      <c r="B226" s="193">
        <v>32386</v>
      </c>
      <c r="C226" s="194">
        <v>0.4</v>
      </c>
      <c r="D226">
        <f t="shared" si="10"/>
        <v>315.10731642416266</v>
      </c>
      <c r="E226" s="191">
        <f t="shared" si="11"/>
        <v>32386</v>
      </c>
      <c r="F226">
        <f t="shared" si="9"/>
        <v>50.351636584755866</v>
      </c>
    </row>
    <row r="227" spans="1:6">
      <c r="A227" t="s">
        <v>905</v>
      </c>
      <c r="B227" s="193">
        <v>32416</v>
      </c>
      <c r="C227" s="194">
        <v>0.4</v>
      </c>
      <c r="D227">
        <f t="shared" si="10"/>
        <v>316.36774568985931</v>
      </c>
      <c r="E227" s="191">
        <f t="shared" si="11"/>
        <v>32416</v>
      </c>
      <c r="F227">
        <f t="shared" si="9"/>
        <v>50.553043131094888</v>
      </c>
    </row>
    <row r="228" spans="1:6">
      <c r="A228" t="s">
        <v>906</v>
      </c>
      <c r="B228" s="193">
        <v>32447</v>
      </c>
      <c r="C228" s="194">
        <v>0.3</v>
      </c>
      <c r="D228">
        <f t="shared" si="10"/>
        <v>317.31684892692886</v>
      </c>
      <c r="E228" s="191">
        <f t="shared" si="11"/>
        <v>32447</v>
      </c>
      <c r="F228">
        <f t="shared" si="9"/>
        <v>50.704702260488169</v>
      </c>
    </row>
    <row r="229" spans="1:6">
      <c r="A229" t="s">
        <v>907</v>
      </c>
      <c r="B229" s="193">
        <v>32477</v>
      </c>
      <c r="C229" s="194">
        <v>0.3</v>
      </c>
      <c r="D229">
        <f t="shared" si="10"/>
        <v>318.26879947370963</v>
      </c>
      <c r="E229" s="191">
        <f t="shared" si="11"/>
        <v>32477</v>
      </c>
      <c r="F229">
        <f t="shared" si="9"/>
        <v>50.85681636726963</v>
      </c>
    </row>
    <row r="230" spans="1:6">
      <c r="A230" t="s">
        <v>908</v>
      </c>
      <c r="B230" s="193">
        <v>32508</v>
      </c>
      <c r="C230" s="194">
        <v>0.3</v>
      </c>
      <c r="D230">
        <f t="shared" si="10"/>
        <v>319.22360587213075</v>
      </c>
      <c r="E230" s="191">
        <f t="shared" si="11"/>
        <v>32508</v>
      </c>
      <c r="F230">
        <f t="shared" si="9"/>
        <v>51.009386816371439</v>
      </c>
    </row>
    <row r="231" spans="1:6">
      <c r="A231" t="s">
        <v>909</v>
      </c>
      <c r="B231" s="193">
        <v>32539</v>
      </c>
      <c r="C231" s="194">
        <v>0.4</v>
      </c>
      <c r="D231">
        <f t="shared" si="10"/>
        <v>320.50050029561925</v>
      </c>
      <c r="E231" s="191">
        <f t="shared" si="11"/>
        <v>32539</v>
      </c>
      <c r="F231">
        <f t="shared" si="9"/>
        <v>51.213424363636918</v>
      </c>
    </row>
    <row r="232" spans="1:6">
      <c r="A232" t="s">
        <v>910</v>
      </c>
      <c r="B232" s="193">
        <v>32567</v>
      </c>
      <c r="C232" s="194">
        <v>0.3</v>
      </c>
      <c r="D232">
        <f t="shared" si="10"/>
        <v>321.46200179650606</v>
      </c>
      <c r="E232" s="191">
        <f t="shared" si="11"/>
        <v>32567</v>
      </c>
      <c r="F232">
        <f t="shared" si="9"/>
        <v>51.367064636727818</v>
      </c>
    </row>
    <row r="233" spans="1:6">
      <c r="A233" t="s">
        <v>911</v>
      </c>
      <c r="B233" s="193">
        <v>32598</v>
      </c>
      <c r="C233" s="194">
        <v>0.5</v>
      </c>
      <c r="D233">
        <f t="shared" si="10"/>
        <v>323.06931180548855</v>
      </c>
      <c r="E233" s="191">
        <f t="shared" si="11"/>
        <v>32598</v>
      </c>
      <c r="F233">
        <f t="shared" si="9"/>
        <v>51.623899959911455</v>
      </c>
    </row>
    <row r="234" spans="1:6">
      <c r="A234" t="s">
        <v>912</v>
      </c>
      <c r="B234" s="193">
        <v>32628</v>
      </c>
      <c r="C234" s="194">
        <v>0.7</v>
      </c>
      <c r="D234">
        <f t="shared" si="10"/>
        <v>325.33079698812696</v>
      </c>
      <c r="E234" s="191">
        <f t="shared" si="11"/>
        <v>32628</v>
      </c>
      <c r="F234">
        <f t="shared" si="9"/>
        <v>51.985267259630838</v>
      </c>
    </row>
    <row r="235" spans="1:6">
      <c r="A235" t="s">
        <v>913</v>
      </c>
      <c r="B235" s="193">
        <v>32659</v>
      </c>
      <c r="C235" s="194">
        <v>0.5</v>
      </c>
      <c r="D235">
        <f t="shared" si="10"/>
        <v>326.95745097306758</v>
      </c>
      <c r="E235" s="191">
        <f t="shared" si="11"/>
        <v>32659</v>
      </c>
      <c r="F235">
        <f t="shared" si="9"/>
        <v>52.245193595928981</v>
      </c>
    </row>
    <row r="236" spans="1:6">
      <c r="A236" t="s">
        <v>914</v>
      </c>
      <c r="B236" s="193">
        <v>32689</v>
      </c>
      <c r="C236" s="194">
        <v>0.3</v>
      </c>
      <c r="D236">
        <f t="shared" si="10"/>
        <v>327.93832332598674</v>
      </c>
      <c r="E236" s="191">
        <f t="shared" si="11"/>
        <v>32689</v>
      </c>
      <c r="F236">
        <f t="shared" si="9"/>
        <v>52.401929176716763</v>
      </c>
    </row>
    <row r="237" spans="1:6">
      <c r="A237" t="s">
        <v>915</v>
      </c>
      <c r="B237" s="193">
        <v>32720</v>
      </c>
      <c r="C237" s="194">
        <v>0.3</v>
      </c>
      <c r="D237">
        <f t="shared" si="10"/>
        <v>328.92213829596466</v>
      </c>
      <c r="E237" s="191">
        <f t="shared" si="11"/>
        <v>32720</v>
      </c>
      <c r="F237">
        <f t="shared" si="9"/>
        <v>52.559134964246908</v>
      </c>
    </row>
    <row r="238" spans="1:6">
      <c r="A238" t="s">
        <v>916</v>
      </c>
      <c r="B238" s="193">
        <v>32751</v>
      </c>
      <c r="C238" s="194">
        <v>0</v>
      </c>
      <c r="D238">
        <f t="shared" si="10"/>
        <v>328.92213829596466</v>
      </c>
      <c r="E238" s="191">
        <f t="shared" si="11"/>
        <v>32751</v>
      </c>
      <c r="F238">
        <f t="shared" si="9"/>
        <v>52.559134964246908</v>
      </c>
    </row>
    <row r="239" spans="1:6">
      <c r="A239" t="s">
        <v>917</v>
      </c>
      <c r="B239" s="193">
        <v>32781</v>
      </c>
      <c r="C239" s="194">
        <v>0.2</v>
      </c>
      <c r="D239">
        <f t="shared" si="10"/>
        <v>329.57998257255656</v>
      </c>
      <c r="E239" s="191">
        <f t="shared" si="11"/>
        <v>32781</v>
      </c>
      <c r="F239">
        <f t="shared" si="9"/>
        <v>52.664253234175405</v>
      </c>
    </row>
    <row r="240" spans="1:6">
      <c r="A240" t="s">
        <v>918</v>
      </c>
      <c r="B240" s="193">
        <v>32812</v>
      </c>
      <c r="C240" s="194">
        <v>0.5</v>
      </c>
      <c r="D240">
        <f t="shared" si="10"/>
        <v>331.22788248541929</v>
      </c>
      <c r="E240" s="191">
        <f t="shared" si="11"/>
        <v>32812</v>
      </c>
      <c r="F240">
        <f t="shared" si="9"/>
        <v>52.927574500346275</v>
      </c>
    </row>
    <row r="241" spans="1:6">
      <c r="A241" t="s">
        <v>919</v>
      </c>
      <c r="B241" s="193">
        <v>32842</v>
      </c>
      <c r="C241" s="194">
        <v>0.4</v>
      </c>
      <c r="D241">
        <f t="shared" si="10"/>
        <v>332.55279401536097</v>
      </c>
      <c r="E241" s="191">
        <f t="shared" si="11"/>
        <v>32842</v>
      </c>
      <c r="F241">
        <f t="shared" si="9"/>
        <v>53.139284798347653</v>
      </c>
    </row>
    <row r="242" spans="1:6">
      <c r="A242" t="s">
        <v>920</v>
      </c>
      <c r="B242" s="193">
        <v>32873</v>
      </c>
      <c r="C242" s="194">
        <v>0.3</v>
      </c>
      <c r="D242">
        <f t="shared" si="10"/>
        <v>333.55045239740701</v>
      </c>
      <c r="E242" s="191">
        <f t="shared" si="11"/>
        <v>32873</v>
      </c>
      <c r="F242">
        <f t="shared" si="9"/>
        <v>53.298702652742691</v>
      </c>
    </row>
    <row r="243" spans="1:6">
      <c r="A243" t="s">
        <v>921</v>
      </c>
      <c r="B243" s="193">
        <v>32904</v>
      </c>
      <c r="C243" s="194">
        <v>1</v>
      </c>
      <c r="D243">
        <f t="shared" si="10"/>
        <v>336.88595692138108</v>
      </c>
      <c r="E243" s="191">
        <f t="shared" si="11"/>
        <v>32904</v>
      </c>
      <c r="F243">
        <f t="shared" si="9"/>
        <v>53.83168967927012</v>
      </c>
    </row>
    <row r="244" spans="1:6">
      <c r="A244" t="s">
        <v>922</v>
      </c>
      <c r="B244" s="193">
        <v>32932</v>
      </c>
      <c r="C244" s="194">
        <v>0.4</v>
      </c>
      <c r="D244">
        <f t="shared" si="10"/>
        <v>338.23350074906659</v>
      </c>
      <c r="E244" s="191">
        <f t="shared" si="11"/>
        <v>32932</v>
      </c>
      <c r="F244">
        <f t="shared" si="9"/>
        <v>54.047016437987196</v>
      </c>
    </row>
    <row r="245" spans="1:6">
      <c r="A245" t="s">
        <v>923</v>
      </c>
      <c r="B245" s="193">
        <v>32963</v>
      </c>
      <c r="C245" s="194">
        <v>0.5</v>
      </c>
      <c r="D245">
        <f t="shared" si="10"/>
        <v>339.9246682528119</v>
      </c>
      <c r="E245" s="191">
        <f t="shared" si="11"/>
        <v>32963</v>
      </c>
      <c r="F245">
        <f t="shared" si="9"/>
        <v>54.317251520177138</v>
      </c>
    </row>
    <row r="246" spans="1:6">
      <c r="A246" t="s">
        <v>924</v>
      </c>
      <c r="B246" s="193">
        <v>32993</v>
      </c>
      <c r="C246" s="194">
        <v>0.2</v>
      </c>
      <c r="D246">
        <f t="shared" si="10"/>
        <v>340.60451758931754</v>
      </c>
      <c r="E246" s="191">
        <f t="shared" si="11"/>
        <v>32993</v>
      </c>
      <c r="F246">
        <f t="shared" si="9"/>
        <v>54.425886023217487</v>
      </c>
    </row>
    <row r="247" spans="1:6">
      <c r="A247" t="s">
        <v>925</v>
      </c>
      <c r="B247" s="193">
        <v>33024</v>
      </c>
      <c r="C247" s="194">
        <v>0.2</v>
      </c>
      <c r="D247">
        <f t="shared" si="10"/>
        <v>341.28572662449619</v>
      </c>
      <c r="E247" s="191">
        <f t="shared" si="11"/>
        <v>33024</v>
      </c>
      <c r="F247">
        <f t="shared" si="9"/>
        <v>54.534737795263922</v>
      </c>
    </row>
    <row r="248" spans="1:6">
      <c r="A248" t="s">
        <v>926</v>
      </c>
      <c r="B248" s="193">
        <v>33054</v>
      </c>
      <c r="C248" s="194">
        <v>0.6</v>
      </c>
      <c r="D248">
        <f t="shared" si="10"/>
        <v>343.33344098424317</v>
      </c>
      <c r="E248" s="191">
        <f t="shared" si="11"/>
        <v>33054</v>
      </c>
      <c r="F248">
        <f t="shared" si="9"/>
        <v>54.861946222035506</v>
      </c>
    </row>
    <row r="249" spans="1:6">
      <c r="A249" t="s">
        <v>927</v>
      </c>
      <c r="B249" s="193">
        <v>33085</v>
      </c>
      <c r="C249" s="194">
        <v>0.5</v>
      </c>
      <c r="D249">
        <f t="shared" si="10"/>
        <v>345.05010818916435</v>
      </c>
      <c r="E249" s="191">
        <f t="shared" si="11"/>
        <v>33085</v>
      </c>
      <c r="F249">
        <f t="shared" si="9"/>
        <v>55.136255953145671</v>
      </c>
    </row>
    <row r="250" spans="1:6">
      <c r="A250" t="s">
        <v>928</v>
      </c>
      <c r="B250" s="193">
        <v>33116</v>
      </c>
      <c r="C250" s="194">
        <v>0.8</v>
      </c>
      <c r="D250">
        <f t="shared" si="10"/>
        <v>347.81050905467765</v>
      </c>
      <c r="E250" s="191">
        <f t="shared" si="11"/>
        <v>33116</v>
      </c>
      <c r="F250">
        <f t="shared" si="9"/>
        <v>55.577346000770845</v>
      </c>
    </row>
    <row r="251" spans="1:6">
      <c r="A251" t="s">
        <v>929</v>
      </c>
      <c r="B251" s="193">
        <v>33146</v>
      </c>
      <c r="C251" s="194">
        <v>0.7</v>
      </c>
      <c r="D251">
        <f t="shared" si="10"/>
        <v>350.24518261806037</v>
      </c>
      <c r="E251" s="191">
        <f t="shared" si="11"/>
        <v>33146</v>
      </c>
      <c r="F251">
        <f t="shared" si="9"/>
        <v>55.966387422776229</v>
      </c>
    </row>
    <row r="252" spans="1:6">
      <c r="A252" t="s">
        <v>930</v>
      </c>
      <c r="B252" s="193">
        <v>33177</v>
      </c>
      <c r="C252" s="194">
        <v>0.7</v>
      </c>
      <c r="D252">
        <f t="shared" si="10"/>
        <v>352.69689889638676</v>
      </c>
      <c r="E252" s="191">
        <f t="shared" si="11"/>
        <v>33177</v>
      </c>
      <c r="F252">
        <f t="shared" si="9"/>
        <v>56.358152134735661</v>
      </c>
    </row>
    <row r="253" spans="1:6">
      <c r="A253" t="s">
        <v>931</v>
      </c>
      <c r="B253" s="193">
        <v>33207</v>
      </c>
      <c r="C253" s="194">
        <v>0.2</v>
      </c>
      <c r="D253">
        <f t="shared" si="10"/>
        <v>353.40229269417955</v>
      </c>
      <c r="E253" s="191">
        <f t="shared" si="11"/>
        <v>33207</v>
      </c>
      <c r="F253">
        <f t="shared" si="9"/>
        <v>56.470868439005137</v>
      </c>
    </row>
    <row r="254" spans="1:6">
      <c r="A254" t="s">
        <v>932</v>
      </c>
      <c r="B254" s="193">
        <v>33238</v>
      </c>
      <c r="C254" s="194">
        <v>0.4</v>
      </c>
      <c r="D254">
        <f t="shared" si="10"/>
        <v>354.81590186495629</v>
      </c>
      <c r="E254" s="191">
        <f t="shared" si="11"/>
        <v>33238</v>
      </c>
      <c r="F254">
        <f t="shared" si="9"/>
        <v>56.696751912761158</v>
      </c>
    </row>
    <row r="255" spans="1:6">
      <c r="A255" t="s">
        <v>933</v>
      </c>
      <c r="B255" s="193">
        <v>33269</v>
      </c>
      <c r="C255" s="194">
        <v>0.4</v>
      </c>
      <c r="D255">
        <f t="shared" si="10"/>
        <v>356.2351654724161</v>
      </c>
      <c r="E255" s="191">
        <f t="shared" si="11"/>
        <v>33269</v>
      </c>
      <c r="F255">
        <f t="shared" si="9"/>
        <v>56.923538920412206</v>
      </c>
    </row>
    <row r="256" spans="1:6">
      <c r="A256" t="s">
        <v>934</v>
      </c>
      <c r="B256" s="193">
        <v>33297</v>
      </c>
      <c r="C256" s="194">
        <v>0.1</v>
      </c>
      <c r="D256">
        <f t="shared" si="10"/>
        <v>356.59140063788846</v>
      </c>
      <c r="E256" s="191">
        <f t="shared" si="11"/>
        <v>33297</v>
      </c>
      <c r="F256">
        <f t="shared" si="9"/>
        <v>56.980462459332607</v>
      </c>
    </row>
    <row r="257" spans="1:6">
      <c r="A257" t="s">
        <v>935</v>
      </c>
      <c r="B257" s="193">
        <v>33328</v>
      </c>
      <c r="C257" s="194">
        <v>0</v>
      </c>
      <c r="D257">
        <f t="shared" si="10"/>
        <v>356.59140063788846</v>
      </c>
      <c r="E257" s="191">
        <f t="shared" si="11"/>
        <v>33328</v>
      </c>
      <c r="F257">
        <f t="shared" si="9"/>
        <v>56.980462459332607</v>
      </c>
    </row>
    <row r="258" spans="1:6">
      <c r="A258" t="s">
        <v>936</v>
      </c>
      <c r="B258" s="193">
        <v>33358</v>
      </c>
      <c r="C258" s="194">
        <v>0.2</v>
      </c>
      <c r="D258">
        <f t="shared" si="10"/>
        <v>357.30458343916422</v>
      </c>
      <c r="E258" s="191">
        <f t="shared" si="11"/>
        <v>33358</v>
      </c>
      <c r="F258">
        <f t="shared" si="9"/>
        <v>57.094423384251272</v>
      </c>
    </row>
    <row r="259" spans="1:6">
      <c r="A259" t="s">
        <v>937</v>
      </c>
      <c r="B259" s="193">
        <v>33389</v>
      </c>
      <c r="C259" s="194">
        <v>0.4</v>
      </c>
      <c r="D259">
        <f t="shared" si="10"/>
        <v>358.73380177292086</v>
      </c>
      <c r="E259" s="191">
        <f t="shared" si="11"/>
        <v>33389</v>
      </c>
      <c r="F259">
        <f t="shared" ref="F259:F322" si="12">D259/$D$542*100</f>
        <v>57.322801077788277</v>
      </c>
    </row>
    <row r="260" spans="1:6">
      <c r="A260" t="s">
        <v>938</v>
      </c>
      <c r="B260" s="193">
        <v>33419</v>
      </c>
      <c r="C260" s="194">
        <v>0.3</v>
      </c>
      <c r="D260">
        <f t="shared" ref="D260:D323" si="13">D259*(1+C260/100)</f>
        <v>359.81000317823958</v>
      </c>
      <c r="E260" s="191">
        <f t="shared" ref="E260:E323" si="14">EOMONTH(B260,0)</f>
        <v>33419</v>
      </c>
      <c r="F260">
        <f t="shared" si="12"/>
        <v>57.494769481021635</v>
      </c>
    </row>
    <row r="261" spans="1:6">
      <c r="A261" t="s">
        <v>939</v>
      </c>
      <c r="B261" s="193">
        <v>33450</v>
      </c>
      <c r="C261" s="194">
        <v>0.1</v>
      </c>
      <c r="D261">
        <f t="shared" si="13"/>
        <v>360.16981318141779</v>
      </c>
      <c r="E261" s="191">
        <f t="shared" si="14"/>
        <v>33450</v>
      </c>
      <c r="F261">
        <f t="shared" si="12"/>
        <v>57.552264250502652</v>
      </c>
    </row>
    <row r="262" spans="1:6">
      <c r="A262" t="s">
        <v>940</v>
      </c>
      <c r="B262" s="193">
        <v>33481</v>
      </c>
      <c r="C262" s="194">
        <v>0.3</v>
      </c>
      <c r="D262">
        <f t="shared" si="13"/>
        <v>361.25032262096198</v>
      </c>
      <c r="E262" s="191">
        <f t="shared" si="14"/>
        <v>33481</v>
      </c>
      <c r="F262">
        <f t="shared" si="12"/>
        <v>57.724921043254142</v>
      </c>
    </row>
    <row r="263" spans="1:6">
      <c r="A263" t="s">
        <v>941</v>
      </c>
      <c r="B263" s="193">
        <v>33511</v>
      </c>
      <c r="C263" s="194">
        <v>0.3</v>
      </c>
      <c r="D263">
        <f t="shared" si="13"/>
        <v>362.33407358882482</v>
      </c>
      <c r="E263" s="191">
        <f t="shared" si="14"/>
        <v>33511</v>
      </c>
      <c r="F263">
        <f t="shared" si="12"/>
        <v>57.8980958063839</v>
      </c>
    </row>
    <row r="264" spans="1:6">
      <c r="A264" t="s">
        <v>942</v>
      </c>
      <c r="B264" s="193">
        <v>33542</v>
      </c>
      <c r="C264" s="194">
        <v>0.1</v>
      </c>
      <c r="D264">
        <f t="shared" si="13"/>
        <v>362.69640766241361</v>
      </c>
      <c r="E264" s="191">
        <f t="shared" si="14"/>
        <v>33542</v>
      </c>
      <c r="F264">
        <f t="shared" si="12"/>
        <v>57.955993902190272</v>
      </c>
    </row>
    <row r="265" spans="1:6">
      <c r="A265" t="s">
        <v>943</v>
      </c>
      <c r="B265" s="193">
        <v>33572</v>
      </c>
      <c r="C265" s="194">
        <v>0.4</v>
      </c>
      <c r="D265">
        <f t="shared" si="13"/>
        <v>364.14719329306325</v>
      </c>
      <c r="E265" s="191">
        <f t="shared" si="14"/>
        <v>33572</v>
      </c>
      <c r="F265">
        <f t="shared" si="12"/>
        <v>58.187817877799041</v>
      </c>
    </row>
    <row r="266" spans="1:6">
      <c r="A266" t="s">
        <v>944</v>
      </c>
      <c r="B266" s="193">
        <v>33603</v>
      </c>
      <c r="C266" s="194">
        <v>0.3</v>
      </c>
      <c r="D266">
        <f t="shared" si="13"/>
        <v>365.23963487294242</v>
      </c>
      <c r="E266" s="191">
        <f t="shared" si="14"/>
        <v>33603</v>
      </c>
      <c r="F266">
        <f t="shared" si="12"/>
        <v>58.362381331432431</v>
      </c>
    </row>
    <row r="267" spans="1:6">
      <c r="A267" t="s">
        <v>945</v>
      </c>
      <c r="B267" s="193">
        <v>33634</v>
      </c>
      <c r="C267" s="194">
        <v>0.1</v>
      </c>
      <c r="D267">
        <f t="shared" si="13"/>
        <v>365.60487450781534</v>
      </c>
      <c r="E267" s="191">
        <f t="shared" si="14"/>
        <v>33634</v>
      </c>
      <c r="F267">
        <f t="shared" si="12"/>
        <v>58.420743712763858</v>
      </c>
    </row>
    <row r="268" spans="1:6">
      <c r="A268" t="s">
        <v>946</v>
      </c>
      <c r="B268" s="193">
        <v>33663</v>
      </c>
      <c r="C268" s="194">
        <v>0.2</v>
      </c>
      <c r="D268">
        <f t="shared" si="13"/>
        <v>366.33608425683099</v>
      </c>
      <c r="E268" s="191">
        <f t="shared" si="14"/>
        <v>33663</v>
      </c>
      <c r="F268">
        <f t="shared" si="12"/>
        <v>58.53758520018939</v>
      </c>
    </row>
    <row r="269" spans="1:6">
      <c r="A269" t="s">
        <v>947</v>
      </c>
      <c r="B269" s="193">
        <v>33694</v>
      </c>
      <c r="C269" s="194">
        <v>0.4</v>
      </c>
      <c r="D269">
        <f t="shared" si="13"/>
        <v>367.8014285938583</v>
      </c>
      <c r="E269" s="191">
        <f t="shared" si="14"/>
        <v>33694</v>
      </c>
      <c r="F269">
        <f t="shared" si="12"/>
        <v>58.771735540990143</v>
      </c>
    </row>
    <row r="270" spans="1:6">
      <c r="A270" t="s">
        <v>948</v>
      </c>
      <c r="B270" s="193">
        <v>33724</v>
      </c>
      <c r="C270" s="194">
        <v>0.2</v>
      </c>
      <c r="D270">
        <f t="shared" si="13"/>
        <v>368.537031451046</v>
      </c>
      <c r="E270" s="191">
        <f t="shared" si="14"/>
        <v>33724</v>
      </c>
      <c r="F270">
        <f t="shared" si="12"/>
        <v>58.889279012072123</v>
      </c>
    </row>
    <row r="271" spans="1:6">
      <c r="A271" t="s">
        <v>949</v>
      </c>
      <c r="B271" s="193">
        <v>33755</v>
      </c>
      <c r="C271" s="194">
        <v>0.2</v>
      </c>
      <c r="D271">
        <f t="shared" si="13"/>
        <v>369.27410551394809</v>
      </c>
      <c r="E271" s="191">
        <f t="shared" si="14"/>
        <v>33755</v>
      </c>
      <c r="F271">
        <f t="shared" si="12"/>
        <v>59.007057570096265</v>
      </c>
    </row>
    <row r="272" spans="1:6">
      <c r="A272" t="s">
        <v>950</v>
      </c>
      <c r="B272" s="193">
        <v>33785</v>
      </c>
      <c r="C272" s="194">
        <v>0.3</v>
      </c>
      <c r="D272">
        <f t="shared" si="13"/>
        <v>370.38192783048987</v>
      </c>
      <c r="E272" s="191">
        <f t="shared" si="14"/>
        <v>33785</v>
      </c>
      <c r="F272">
        <f t="shared" si="12"/>
        <v>59.184078742806548</v>
      </c>
    </row>
    <row r="273" spans="1:6">
      <c r="A273" t="s">
        <v>951</v>
      </c>
      <c r="B273" s="193">
        <v>33816</v>
      </c>
      <c r="C273" s="194">
        <v>0.3</v>
      </c>
      <c r="D273">
        <f t="shared" si="13"/>
        <v>371.49307361398132</v>
      </c>
      <c r="E273" s="191">
        <f t="shared" si="14"/>
        <v>33816</v>
      </c>
      <c r="F273">
        <f t="shared" si="12"/>
        <v>59.361630979034963</v>
      </c>
    </row>
    <row r="274" spans="1:6">
      <c r="A274" t="s">
        <v>952</v>
      </c>
      <c r="B274" s="193">
        <v>33847</v>
      </c>
      <c r="C274" s="194">
        <v>0.2</v>
      </c>
      <c r="D274">
        <f t="shared" si="13"/>
        <v>372.23605976120928</v>
      </c>
      <c r="E274" s="191">
        <f t="shared" si="14"/>
        <v>33847</v>
      </c>
      <c r="F274">
        <f t="shared" si="12"/>
        <v>59.48035424099303</v>
      </c>
    </row>
    <row r="275" spans="1:6">
      <c r="A275" t="s">
        <v>953</v>
      </c>
      <c r="B275" s="193">
        <v>33877</v>
      </c>
      <c r="C275" s="194">
        <v>0.2</v>
      </c>
      <c r="D275">
        <f t="shared" si="13"/>
        <v>372.98053188073169</v>
      </c>
      <c r="E275" s="191">
        <f t="shared" si="14"/>
        <v>33877</v>
      </c>
      <c r="F275">
        <f t="shared" si="12"/>
        <v>59.599314949475016</v>
      </c>
    </row>
    <row r="276" spans="1:6">
      <c r="A276" t="s">
        <v>954</v>
      </c>
      <c r="B276" s="193">
        <v>33908</v>
      </c>
      <c r="C276" s="194">
        <v>0.4</v>
      </c>
      <c r="D276">
        <f t="shared" si="13"/>
        <v>374.4724540082546</v>
      </c>
      <c r="E276" s="191">
        <f t="shared" si="14"/>
        <v>33908</v>
      </c>
      <c r="F276">
        <f t="shared" si="12"/>
        <v>59.837712209272922</v>
      </c>
    </row>
    <row r="277" spans="1:6">
      <c r="A277" t="s">
        <v>955</v>
      </c>
      <c r="B277" s="193">
        <v>33938</v>
      </c>
      <c r="C277" s="194">
        <v>0.3</v>
      </c>
      <c r="D277">
        <f t="shared" si="13"/>
        <v>375.59587137027933</v>
      </c>
      <c r="E277" s="191">
        <f t="shared" si="14"/>
        <v>33938</v>
      </c>
      <c r="F277">
        <f t="shared" si="12"/>
        <v>60.017225345900727</v>
      </c>
    </row>
    <row r="278" spans="1:6">
      <c r="A278" t="s">
        <v>956</v>
      </c>
      <c r="B278" s="193">
        <v>33969</v>
      </c>
      <c r="C278" s="194">
        <v>0.1</v>
      </c>
      <c r="D278">
        <f t="shared" si="13"/>
        <v>375.97146724164958</v>
      </c>
      <c r="E278" s="191">
        <f t="shared" si="14"/>
        <v>33969</v>
      </c>
      <c r="F278">
        <f t="shared" si="12"/>
        <v>60.077242571246629</v>
      </c>
    </row>
    <row r="279" spans="1:6">
      <c r="A279" t="s">
        <v>957</v>
      </c>
      <c r="B279" s="193">
        <v>34000</v>
      </c>
      <c r="C279" s="194">
        <v>0.4</v>
      </c>
      <c r="D279">
        <f t="shared" si="13"/>
        <v>377.4753531106162</v>
      </c>
      <c r="E279" s="191">
        <f t="shared" si="14"/>
        <v>34000</v>
      </c>
      <c r="F279">
        <f t="shared" si="12"/>
        <v>60.317551541531614</v>
      </c>
    </row>
    <row r="280" spans="1:6">
      <c r="A280" t="s">
        <v>958</v>
      </c>
      <c r="B280" s="193">
        <v>34028</v>
      </c>
      <c r="C280" s="194">
        <v>0.2</v>
      </c>
      <c r="D280">
        <f t="shared" si="13"/>
        <v>378.23030381683742</v>
      </c>
      <c r="E280" s="191">
        <f t="shared" si="14"/>
        <v>34028</v>
      </c>
      <c r="F280">
        <f t="shared" si="12"/>
        <v>60.438186644614674</v>
      </c>
    </row>
    <row r="281" spans="1:6">
      <c r="A281" t="s">
        <v>959</v>
      </c>
      <c r="B281" s="193">
        <v>34059</v>
      </c>
      <c r="C281" s="194">
        <v>0.1</v>
      </c>
      <c r="D281">
        <f t="shared" si="13"/>
        <v>378.60853412065421</v>
      </c>
      <c r="E281" s="191">
        <f t="shared" si="14"/>
        <v>34059</v>
      </c>
      <c r="F281">
        <f t="shared" si="12"/>
        <v>60.498624831259285</v>
      </c>
    </row>
    <row r="282" spans="1:6">
      <c r="A282" t="s">
        <v>960</v>
      </c>
      <c r="B282" s="193">
        <v>34089</v>
      </c>
      <c r="C282" s="194">
        <v>0.3</v>
      </c>
      <c r="D282">
        <f t="shared" si="13"/>
        <v>379.74435972301615</v>
      </c>
      <c r="E282" s="191">
        <f t="shared" si="14"/>
        <v>34089</v>
      </c>
      <c r="F282">
        <f t="shared" si="12"/>
        <v>60.680120705753062</v>
      </c>
    </row>
    <row r="283" spans="1:6">
      <c r="A283" t="s">
        <v>961</v>
      </c>
      <c r="B283" s="193">
        <v>34120</v>
      </c>
      <c r="C283" s="194">
        <v>0.3</v>
      </c>
      <c r="D283">
        <f t="shared" si="13"/>
        <v>380.88359280218515</v>
      </c>
      <c r="E283" s="191">
        <f t="shared" si="14"/>
        <v>34120</v>
      </c>
      <c r="F283">
        <f t="shared" si="12"/>
        <v>60.862161067870304</v>
      </c>
    </row>
    <row r="284" spans="1:6">
      <c r="A284" t="s">
        <v>962</v>
      </c>
      <c r="B284" s="193">
        <v>34150</v>
      </c>
      <c r="C284" s="194">
        <v>0.1</v>
      </c>
      <c r="D284">
        <f t="shared" si="13"/>
        <v>381.2644763949873</v>
      </c>
      <c r="E284" s="191">
        <f t="shared" si="14"/>
        <v>34150</v>
      </c>
      <c r="F284">
        <f t="shared" si="12"/>
        <v>60.923023228938163</v>
      </c>
    </row>
    <row r="285" spans="1:6">
      <c r="A285" t="s">
        <v>963</v>
      </c>
      <c r="B285" s="193">
        <v>34181</v>
      </c>
      <c r="C285" s="194">
        <v>0.1</v>
      </c>
      <c r="D285">
        <f t="shared" si="13"/>
        <v>381.64574087138226</v>
      </c>
      <c r="E285" s="191">
        <f t="shared" si="14"/>
        <v>34181</v>
      </c>
      <c r="F285">
        <f t="shared" si="12"/>
        <v>60.983946252167108</v>
      </c>
    </row>
    <row r="286" spans="1:6">
      <c r="A286" t="s">
        <v>964</v>
      </c>
      <c r="B286" s="193">
        <v>34212</v>
      </c>
      <c r="C286" s="194">
        <v>0.2</v>
      </c>
      <c r="D286">
        <f t="shared" si="13"/>
        <v>382.40903235312504</v>
      </c>
      <c r="E286" s="191">
        <f t="shared" si="14"/>
        <v>34212</v>
      </c>
      <c r="F286">
        <f t="shared" si="12"/>
        <v>61.105914144671445</v>
      </c>
    </row>
    <row r="287" spans="1:6">
      <c r="A287" t="s">
        <v>965</v>
      </c>
      <c r="B287" s="193">
        <v>34242</v>
      </c>
      <c r="C287" s="194">
        <v>0.1</v>
      </c>
      <c r="D287">
        <f t="shared" si="13"/>
        <v>382.79144138547815</v>
      </c>
      <c r="E287" s="191">
        <f t="shared" si="14"/>
        <v>34242</v>
      </c>
      <c r="F287">
        <f t="shared" si="12"/>
        <v>61.167020058816114</v>
      </c>
    </row>
    <row r="288" spans="1:6">
      <c r="A288" t="s">
        <v>966</v>
      </c>
      <c r="B288" s="193">
        <v>34273</v>
      </c>
      <c r="C288" s="194">
        <v>0.4</v>
      </c>
      <c r="D288">
        <f t="shared" si="13"/>
        <v>384.32260715102007</v>
      </c>
      <c r="E288" s="191">
        <f t="shared" si="14"/>
        <v>34273</v>
      </c>
      <c r="F288">
        <f t="shared" si="12"/>
        <v>61.411688139051378</v>
      </c>
    </row>
    <row r="289" spans="1:6">
      <c r="A289" t="s">
        <v>967</v>
      </c>
      <c r="B289" s="193">
        <v>34303</v>
      </c>
      <c r="C289" s="194">
        <v>0.3</v>
      </c>
      <c r="D289">
        <f t="shared" si="13"/>
        <v>385.47557497247311</v>
      </c>
      <c r="E289" s="191">
        <f t="shared" si="14"/>
        <v>34303</v>
      </c>
      <c r="F289">
        <f t="shared" si="12"/>
        <v>61.59592320346853</v>
      </c>
    </row>
    <row r="290" spans="1:6">
      <c r="A290" t="s">
        <v>968</v>
      </c>
      <c r="B290" s="193">
        <v>34334</v>
      </c>
      <c r="C290" s="194">
        <v>0.2</v>
      </c>
      <c r="D290">
        <f t="shared" si="13"/>
        <v>386.24652612241806</v>
      </c>
      <c r="E290" s="191">
        <f t="shared" si="14"/>
        <v>34334</v>
      </c>
      <c r="F290">
        <f t="shared" si="12"/>
        <v>61.719115049875462</v>
      </c>
    </row>
    <row r="291" spans="1:6">
      <c r="A291" t="s">
        <v>969</v>
      </c>
      <c r="B291" s="193">
        <v>34365</v>
      </c>
      <c r="C291" s="194">
        <v>0</v>
      </c>
      <c r="D291">
        <f t="shared" si="13"/>
        <v>386.24652612241806</v>
      </c>
      <c r="E291" s="191">
        <f t="shared" si="14"/>
        <v>34365</v>
      </c>
      <c r="F291">
        <f t="shared" si="12"/>
        <v>61.719115049875462</v>
      </c>
    </row>
    <row r="292" spans="1:6">
      <c r="A292" t="s">
        <v>970</v>
      </c>
      <c r="B292" s="193">
        <v>34393</v>
      </c>
      <c r="C292" s="194">
        <v>0.3</v>
      </c>
      <c r="D292">
        <f t="shared" si="13"/>
        <v>387.40526570078526</v>
      </c>
      <c r="E292" s="191">
        <f t="shared" si="14"/>
        <v>34393</v>
      </c>
      <c r="F292">
        <f t="shared" si="12"/>
        <v>61.904272395025082</v>
      </c>
    </row>
    <row r="293" spans="1:6">
      <c r="A293" t="s">
        <v>971</v>
      </c>
      <c r="B293" s="193">
        <v>34424</v>
      </c>
      <c r="C293" s="194">
        <v>0.3</v>
      </c>
      <c r="D293">
        <f t="shared" si="13"/>
        <v>388.56748149788757</v>
      </c>
      <c r="E293" s="191">
        <f t="shared" si="14"/>
        <v>34424</v>
      </c>
      <c r="F293">
        <f t="shared" si="12"/>
        <v>62.089985212210152</v>
      </c>
    </row>
    <row r="294" spans="1:6">
      <c r="A294" t="s">
        <v>972</v>
      </c>
      <c r="B294" s="193">
        <v>34454</v>
      </c>
      <c r="C294" s="194">
        <v>0.1</v>
      </c>
      <c r="D294">
        <f t="shared" si="13"/>
        <v>388.9560489793854</v>
      </c>
      <c r="E294" s="191">
        <f t="shared" si="14"/>
        <v>34454</v>
      </c>
      <c r="F294">
        <f t="shared" si="12"/>
        <v>62.152075197422349</v>
      </c>
    </row>
    <row r="295" spans="1:6">
      <c r="A295" t="s">
        <v>973</v>
      </c>
      <c r="B295" s="193">
        <v>34485</v>
      </c>
      <c r="C295" s="194">
        <v>0.2</v>
      </c>
      <c r="D295">
        <f t="shared" si="13"/>
        <v>389.73396107734419</v>
      </c>
      <c r="E295" s="191">
        <f t="shared" si="14"/>
        <v>34485</v>
      </c>
      <c r="F295">
        <f t="shared" si="12"/>
        <v>62.276379347817198</v>
      </c>
    </row>
    <row r="296" spans="1:6">
      <c r="A296" t="s">
        <v>974</v>
      </c>
      <c r="B296" s="193">
        <v>34515</v>
      </c>
      <c r="C296" s="194">
        <v>0.3</v>
      </c>
      <c r="D296">
        <f t="shared" si="13"/>
        <v>390.9031629605762</v>
      </c>
      <c r="E296" s="191">
        <f t="shared" si="14"/>
        <v>34515</v>
      </c>
      <c r="F296">
        <f t="shared" si="12"/>
        <v>62.463208485860648</v>
      </c>
    </row>
    <row r="297" spans="1:6">
      <c r="A297" t="s">
        <v>975</v>
      </c>
      <c r="B297" s="193">
        <v>34546</v>
      </c>
      <c r="C297" s="194">
        <v>0.3</v>
      </c>
      <c r="D297">
        <f t="shared" si="13"/>
        <v>392.0758724494579</v>
      </c>
      <c r="E297" s="191">
        <f t="shared" si="14"/>
        <v>34546</v>
      </c>
      <c r="F297">
        <f t="shared" si="12"/>
        <v>62.650598111318224</v>
      </c>
    </row>
    <row r="298" spans="1:6">
      <c r="A298" t="s">
        <v>976</v>
      </c>
      <c r="B298" s="193">
        <v>34577</v>
      </c>
      <c r="C298" s="194">
        <v>0.4</v>
      </c>
      <c r="D298">
        <f t="shared" si="13"/>
        <v>393.64417593925572</v>
      </c>
      <c r="E298" s="191">
        <f t="shared" si="14"/>
        <v>34577</v>
      </c>
      <c r="F298">
        <f t="shared" si="12"/>
        <v>62.901200503763498</v>
      </c>
    </row>
    <row r="299" spans="1:6">
      <c r="A299" t="s">
        <v>977</v>
      </c>
      <c r="B299" s="193">
        <v>34607</v>
      </c>
      <c r="C299" s="194">
        <v>0.2</v>
      </c>
      <c r="D299">
        <f t="shared" si="13"/>
        <v>394.4314642911342</v>
      </c>
      <c r="E299" s="191">
        <f t="shared" si="14"/>
        <v>34607</v>
      </c>
      <c r="F299">
        <f t="shared" si="12"/>
        <v>63.027002904771024</v>
      </c>
    </row>
    <row r="300" spans="1:6">
      <c r="A300" t="s">
        <v>978</v>
      </c>
      <c r="B300" s="193">
        <v>34638</v>
      </c>
      <c r="C300" s="194">
        <v>0.1</v>
      </c>
      <c r="D300">
        <f t="shared" si="13"/>
        <v>394.82589575542528</v>
      </c>
      <c r="E300" s="191">
        <f t="shared" si="14"/>
        <v>34638</v>
      </c>
      <c r="F300">
        <f t="shared" si="12"/>
        <v>63.090029907675785</v>
      </c>
    </row>
    <row r="301" spans="1:6">
      <c r="A301" t="s">
        <v>979</v>
      </c>
      <c r="B301" s="193">
        <v>34668</v>
      </c>
      <c r="C301" s="194">
        <v>0.3</v>
      </c>
      <c r="D301">
        <f t="shared" si="13"/>
        <v>396.0103734426915</v>
      </c>
      <c r="E301" s="191">
        <f t="shared" si="14"/>
        <v>34668</v>
      </c>
      <c r="F301">
        <f t="shared" si="12"/>
        <v>63.279299997398795</v>
      </c>
    </row>
    <row r="302" spans="1:6">
      <c r="A302" t="s">
        <v>980</v>
      </c>
      <c r="B302" s="193">
        <v>34699</v>
      </c>
      <c r="C302" s="194">
        <v>0.2</v>
      </c>
      <c r="D302">
        <f t="shared" si="13"/>
        <v>396.80239418957689</v>
      </c>
      <c r="E302" s="191">
        <f t="shared" si="14"/>
        <v>34699</v>
      </c>
      <c r="F302">
        <f t="shared" si="12"/>
        <v>63.405858597393596</v>
      </c>
    </row>
    <row r="303" spans="1:6">
      <c r="A303" t="s">
        <v>981</v>
      </c>
      <c r="B303" s="193">
        <v>34730</v>
      </c>
      <c r="C303" s="194">
        <v>0.3</v>
      </c>
      <c r="D303">
        <f t="shared" si="13"/>
        <v>397.99280137214555</v>
      </c>
      <c r="E303" s="191">
        <f t="shared" si="14"/>
        <v>34730</v>
      </c>
      <c r="F303">
        <f t="shared" si="12"/>
        <v>63.596076173185764</v>
      </c>
    </row>
    <row r="304" spans="1:6">
      <c r="A304" t="s">
        <v>982</v>
      </c>
      <c r="B304" s="193">
        <v>34758</v>
      </c>
      <c r="C304" s="194">
        <v>0.3</v>
      </c>
      <c r="D304">
        <f t="shared" si="13"/>
        <v>399.18677977626197</v>
      </c>
      <c r="E304" s="191">
        <f t="shared" si="14"/>
        <v>34758</v>
      </c>
      <c r="F304">
        <f t="shared" si="12"/>
        <v>63.786864401705323</v>
      </c>
    </row>
    <row r="305" spans="1:6">
      <c r="A305" t="s">
        <v>983</v>
      </c>
      <c r="B305" s="193">
        <v>34789</v>
      </c>
      <c r="C305" s="194">
        <v>0.2</v>
      </c>
      <c r="D305">
        <f t="shared" si="13"/>
        <v>399.98515333581452</v>
      </c>
      <c r="E305" s="191">
        <f t="shared" si="14"/>
        <v>34789</v>
      </c>
      <c r="F305">
        <f t="shared" si="12"/>
        <v>63.914438130508735</v>
      </c>
    </row>
    <row r="306" spans="1:6">
      <c r="A306" t="s">
        <v>984</v>
      </c>
      <c r="B306" s="193">
        <v>34819</v>
      </c>
      <c r="C306" s="194">
        <v>0.4</v>
      </c>
      <c r="D306">
        <f t="shared" si="13"/>
        <v>401.58509394915779</v>
      </c>
      <c r="E306" s="191">
        <f t="shared" si="14"/>
        <v>34819</v>
      </c>
      <c r="F306">
        <f t="shared" si="12"/>
        <v>64.170095883030768</v>
      </c>
    </row>
    <row r="307" spans="1:6">
      <c r="A307" t="s">
        <v>985</v>
      </c>
      <c r="B307" s="193">
        <v>34850</v>
      </c>
      <c r="C307" s="194">
        <v>0.2</v>
      </c>
      <c r="D307">
        <f t="shared" si="13"/>
        <v>402.38826413705613</v>
      </c>
      <c r="E307" s="191">
        <f t="shared" si="14"/>
        <v>34850</v>
      </c>
      <c r="F307">
        <f t="shared" si="12"/>
        <v>64.29843607479684</v>
      </c>
    </row>
    <row r="308" spans="1:6">
      <c r="A308" t="s">
        <v>986</v>
      </c>
      <c r="B308" s="193">
        <v>34880</v>
      </c>
      <c r="C308" s="194">
        <v>0.2</v>
      </c>
      <c r="D308">
        <f t="shared" si="13"/>
        <v>403.19304066533022</v>
      </c>
      <c r="E308" s="191">
        <f t="shared" si="14"/>
        <v>34880</v>
      </c>
      <c r="F308">
        <f t="shared" si="12"/>
        <v>64.427032946946426</v>
      </c>
    </row>
    <row r="309" spans="1:6">
      <c r="A309" t="s">
        <v>987</v>
      </c>
      <c r="B309" s="193">
        <v>34911</v>
      </c>
      <c r="C309" s="194">
        <v>0.1</v>
      </c>
      <c r="D309">
        <f t="shared" si="13"/>
        <v>403.59623370599547</v>
      </c>
      <c r="E309" s="191">
        <f t="shared" si="14"/>
        <v>34911</v>
      </c>
      <c r="F309">
        <f t="shared" si="12"/>
        <v>64.491459979893364</v>
      </c>
    </row>
    <row r="310" spans="1:6">
      <c r="A310" t="s">
        <v>988</v>
      </c>
      <c r="B310" s="193">
        <v>34942</v>
      </c>
      <c r="C310" s="194">
        <v>0.2</v>
      </c>
      <c r="D310">
        <f t="shared" si="13"/>
        <v>404.40342617340747</v>
      </c>
      <c r="E310" s="191">
        <f t="shared" si="14"/>
        <v>34942</v>
      </c>
      <c r="F310">
        <f t="shared" si="12"/>
        <v>64.620442899853145</v>
      </c>
    </row>
    <row r="311" spans="1:6">
      <c r="A311" t="s">
        <v>989</v>
      </c>
      <c r="B311" s="193">
        <v>34972</v>
      </c>
      <c r="C311" s="194">
        <v>0.1</v>
      </c>
      <c r="D311">
        <f t="shared" si="13"/>
        <v>404.80782959958083</v>
      </c>
      <c r="E311" s="191">
        <f t="shared" si="14"/>
        <v>34972</v>
      </c>
      <c r="F311">
        <f t="shared" si="12"/>
        <v>64.685063342752997</v>
      </c>
    </row>
    <row r="312" spans="1:6">
      <c r="A312" t="s">
        <v>990</v>
      </c>
      <c r="B312" s="193">
        <v>35003</v>
      </c>
      <c r="C312" s="194">
        <v>0.3</v>
      </c>
      <c r="D312">
        <f t="shared" si="13"/>
        <v>406.0222530883795</v>
      </c>
      <c r="E312" s="191">
        <f t="shared" si="14"/>
        <v>35003</v>
      </c>
      <c r="F312">
        <f t="shared" si="12"/>
        <v>64.879118532781249</v>
      </c>
    </row>
    <row r="313" spans="1:6">
      <c r="A313" t="s">
        <v>991</v>
      </c>
      <c r="B313" s="193">
        <v>35033</v>
      </c>
      <c r="C313" s="194">
        <v>0.1</v>
      </c>
      <c r="D313">
        <f t="shared" si="13"/>
        <v>406.42827534146784</v>
      </c>
      <c r="E313" s="191">
        <f t="shared" si="14"/>
        <v>35033</v>
      </c>
      <c r="F313">
        <f t="shared" si="12"/>
        <v>64.943997651314021</v>
      </c>
    </row>
    <row r="314" spans="1:6">
      <c r="A314" t="s">
        <v>992</v>
      </c>
      <c r="B314" s="193">
        <v>35064</v>
      </c>
      <c r="C314" s="194">
        <v>0.1</v>
      </c>
      <c r="D314">
        <f t="shared" si="13"/>
        <v>406.83470361680924</v>
      </c>
      <c r="E314" s="191">
        <f t="shared" si="14"/>
        <v>35064</v>
      </c>
      <c r="F314">
        <f t="shared" si="12"/>
        <v>65.008941648965319</v>
      </c>
    </row>
    <row r="315" spans="1:6">
      <c r="A315" t="s">
        <v>993</v>
      </c>
      <c r="B315" s="193">
        <v>35095</v>
      </c>
      <c r="C315" s="194">
        <v>0.5</v>
      </c>
      <c r="D315">
        <f t="shared" si="13"/>
        <v>408.86887713489324</v>
      </c>
      <c r="E315" s="191">
        <f t="shared" si="14"/>
        <v>35095</v>
      </c>
      <c r="F315">
        <f t="shared" si="12"/>
        <v>65.333986357210136</v>
      </c>
    </row>
    <row r="316" spans="1:6">
      <c r="A316" t="s">
        <v>994</v>
      </c>
      <c r="B316" s="193">
        <v>35124</v>
      </c>
      <c r="C316" s="194">
        <v>0.2</v>
      </c>
      <c r="D316">
        <f t="shared" si="13"/>
        <v>409.68661488916302</v>
      </c>
      <c r="E316" s="191">
        <f t="shared" si="14"/>
        <v>35124</v>
      </c>
      <c r="F316">
        <f t="shared" si="12"/>
        <v>65.464654329924571</v>
      </c>
    </row>
    <row r="317" spans="1:6">
      <c r="A317" t="s">
        <v>995</v>
      </c>
      <c r="B317" s="193">
        <v>35155</v>
      </c>
      <c r="C317" s="194">
        <v>0.3</v>
      </c>
      <c r="D317">
        <f t="shared" si="13"/>
        <v>410.91567473383049</v>
      </c>
      <c r="E317" s="191">
        <f t="shared" si="14"/>
        <v>35155</v>
      </c>
      <c r="F317">
        <f t="shared" si="12"/>
        <v>65.66104829291433</v>
      </c>
    </row>
    <row r="318" spans="1:6">
      <c r="A318" t="s">
        <v>996</v>
      </c>
      <c r="B318" s="193">
        <v>35185</v>
      </c>
      <c r="C318" s="194">
        <v>0.4</v>
      </c>
      <c r="D318">
        <f t="shared" si="13"/>
        <v>412.5593374327658</v>
      </c>
      <c r="E318" s="191">
        <f t="shared" si="14"/>
        <v>35185</v>
      </c>
      <c r="F318">
        <f t="shared" si="12"/>
        <v>65.923692486085983</v>
      </c>
    </row>
    <row r="319" spans="1:6">
      <c r="A319" t="s">
        <v>997</v>
      </c>
      <c r="B319" s="193">
        <v>35216</v>
      </c>
      <c r="C319" s="194">
        <v>0.2</v>
      </c>
      <c r="D319">
        <f t="shared" si="13"/>
        <v>413.38445610763131</v>
      </c>
      <c r="E319" s="191">
        <f t="shared" si="14"/>
        <v>35216</v>
      </c>
      <c r="F319">
        <f t="shared" si="12"/>
        <v>66.055539871058158</v>
      </c>
    </row>
    <row r="320" spans="1:6">
      <c r="A320" t="s">
        <v>998</v>
      </c>
      <c r="B320" s="193">
        <v>35246</v>
      </c>
      <c r="C320" s="194">
        <v>0.2</v>
      </c>
      <c r="D320">
        <f t="shared" si="13"/>
        <v>414.21122501984655</v>
      </c>
      <c r="E320" s="191">
        <f t="shared" si="14"/>
        <v>35246</v>
      </c>
      <c r="F320">
        <f t="shared" si="12"/>
        <v>66.187650950800275</v>
      </c>
    </row>
    <row r="321" spans="1:6">
      <c r="A321" t="s">
        <v>999</v>
      </c>
      <c r="B321" s="193">
        <v>35277</v>
      </c>
      <c r="C321" s="194">
        <v>0.2</v>
      </c>
      <c r="D321">
        <f t="shared" si="13"/>
        <v>415.03964746988623</v>
      </c>
      <c r="E321" s="191">
        <f t="shared" si="14"/>
        <v>35277</v>
      </c>
      <c r="F321">
        <f t="shared" si="12"/>
        <v>66.320026252701865</v>
      </c>
    </row>
    <row r="322" spans="1:6">
      <c r="A322" t="s">
        <v>1000</v>
      </c>
      <c r="B322" s="193">
        <v>35308</v>
      </c>
      <c r="C322" s="194">
        <v>0.1</v>
      </c>
      <c r="D322">
        <f t="shared" si="13"/>
        <v>415.45468711735606</v>
      </c>
      <c r="E322" s="191">
        <f t="shared" si="14"/>
        <v>35308</v>
      </c>
      <c r="F322">
        <f t="shared" si="12"/>
        <v>66.386346278954562</v>
      </c>
    </row>
    <row r="323" spans="1:6">
      <c r="A323" t="s">
        <v>1001</v>
      </c>
      <c r="B323" s="193">
        <v>35338</v>
      </c>
      <c r="C323" s="194">
        <v>0.3</v>
      </c>
      <c r="D323">
        <f t="shared" si="13"/>
        <v>416.7010511787081</v>
      </c>
      <c r="E323" s="191">
        <f t="shared" si="14"/>
        <v>35338</v>
      </c>
      <c r="F323">
        <f t="shared" ref="F323:F386" si="15">D323/$D$542*100</f>
        <v>66.585505317791416</v>
      </c>
    </row>
    <row r="324" spans="1:6">
      <c r="A324" t="s">
        <v>1002</v>
      </c>
      <c r="B324" s="193">
        <v>35369</v>
      </c>
      <c r="C324" s="194">
        <v>0.3</v>
      </c>
      <c r="D324">
        <f t="shared" ref="D324:D387" si="16">D323*(1+C324/100)</f>
        <v>417.95115433224419</v>
      </c>
      <c r="E324" s="191">
        <f t="shared" ref="E324:E387" si="17">EOMONTH(B324,0)</f>
        <v>35369</v>
      </c>
      <c r="F324">
        <f t="shared" si="15"/>
        <v>66.785261833744798</v>
      </c>
    </row>
    <row r="325" spans="1:6">
      <c r="A325" t="s">
        <v>1003</v>
      </c>
      <c r="B325" s="193">
        <v>35399</v>
      </c>
      <c r="C325" s="194">
        <v>0.3</v>
      </c>
      <c r="D325">
        <f t="shared" si="16"/>
        <v>419.20500779524087</v>
      </c>
      <c r="E325" s="191">
        <f t="shared" si="17"/>
        <v>35399</v>
      </c>
      <c r="F325">
        <f t="shared" si="15"/>
        <v>66.985617619246014</v>
      </c>
    </row>
    <row r="326" spans="1:6">
      <c r="A326" t="s">
        <v>1004</v>
      </c>
      <c r="B326" s="193">
        <v>35430</v>
      </c>
      <c r="C326" s="194">
        <v>0.3</v>
      </c>
      <c r="D326">
        <f t="shared" si="16"/>
        <v>420.46262281862653</v>
      </c>
      <c r="E326" s="191">
        <f t="shared" si="17"/>
        <v>35430</v>
      </c>
      <c r="F326">
        <f t="shared" si="15"/>
        <v>67.186574472103743</v>
      </c>
    </row>
    <row r="327" spans="1:6">
      <c r="A327" t="s">
        <v>1005</v>
      </c>
      <c r="B327" s="193">
        <v>35461</v>
      </c>
      <c r="C327" s="194">
        <v>0.2</v>
      </c>
      <c r="D327">
        <f t="shared" si="16"/>
        <v>421.30354806426379</v>
      </c>
      <c r="E327" s="191">
        <f t="shared" si="17"/>
        <v>35461</v>
      </c>
      <c r="F327">
        <f t="shared" si="15"/>
        <v>67.320947621047949</v>
      </c>
    </row>
    <row r="328" spans="1:6">
      <c r="A328" t="s">
        <v>1006</v>
      </c>
      <c r="B328" s="193">
        <v>35489</v>
      </c>
      <c r="C328" s="194">
        <v>0.2</v>
      </c>
      <c r="D328">
        <f t="shared" si="16"/>
        <v>422.14615516039231</v>
      </c>
      <c r="E328" s="191">
        <f t="shared" si="17"/>
        <v>35489</v>
      </c>
      <c r="F328">
        <f t="shared" si="15"/>
        <v>67.455589516290047</v>
      </c>
    </row>
    <row r="329" spans="1:6">
      <c r="A329" t="s">
        <v>1007</v>
      </c>
      <c r="B329" s="193">
        <v>35520</v>
      </c>
      <c r="C329" s="194">
        <v>0.1</v>
      </c>
      <c r="D329">
        <f t="shared" si="16"/>
        <v>422.56830131555267</v>
      </c>
      <c r="E329" s="191">
        <f t="shared" si="17"/>
        <v>35520</v>
      </c>
      <c r="F329">
        <f t="shared" si="15"/>
        <v>67.523045105806332</v>
      </c>
    </row>
    <row r="330" spans="1:6">
      <c r="A330" t="s">
        <v>1008</v>
      </c>
      <c r="B330" s="193">
        <v>35550</v>
      </c>
      <c r="C330" s="194">
        <v>0.1</v>
      </c>
      <c r="D330">
        <f t="shared" si="16"/>
        <v>422.99086961686817</v>
      </c>
      <c r="E330" s="191">
        <f t="shared" si="17"/>
        <v>35550</v>
      </c>
      <c r="F330">
        <f t="shared" si="15"/>
        <v>67.590568150912119</v>
      </c>
    </row>
    <row r="331" spans="1:6">
      <c r="A331" t="s">
        <v>1009</v>
      </c>
      <c r="B331" s="193">
        <v>35581</v>
      </c>
      <c r="C331" s="194">
        <v>0</v>
      </c>
      <c r="D331">
        <f t="shared" si="16"/>
        <v>422.99086961686817</v>
      </c>
      <c r="E331" s="191">
        <f t="shared" si="17"/>
        <v>35581</v>
      </c>
      <c r="F331">
        <f t="shared" si="15"/>
        <v>67.590568150912119</v>
      </c>
    </row>
    <row r="332" spans="1:6">
      <c r="A332" t="s">
        <v>1010</v>
      </c>
      <c r="B332" s="193">
        <v>35611</v>
      </c>
      <c r="C332" s="194">
        <v>0.2</v>
      </c>
      <c r="D332">
        <f t="shared" si="16"/>
        <v>423.83685135610193</v>
      </c>
      <c r="E332" s="191">
        <f t="shared" si="17"/>
        <v>35611</v>
      </c>
      <c r="F332">
        <f t="shared" si="15"/>
        <v>67.725749287213958</v>
      </c>
    </row>
    <row r="333" spans="1:6">
      <c r="A333" t="s">
        <v>1011</v>
      </c>
      <c r="B333" s="193">
        <v>35642</v>
      </c>
      <c r="C333" s="194">
        <v>0.1</v>
      </c>
      <c r="D333">
        <f t="shared" si="16"/>
        <v>424.26068820745797</v>
      </c>
      <c r="E333" s="191">
        <f t="shared" si="17"/>
        <v>35642</v>
      </c>
      <c r="F333">
        <f t="shared" si="15"/>
        <v>67.793475036501164</v>
      </c>
    </row>
    <row r="334" spans="1:6">
      <c r="A334" t="s">
        <v>1012</v>
      </c>
      <c r="B334" s="193">
        <v>35673</v>
      </c>
      <c r="C334" s="194">
        <v>0.2</v>
      </c>
      <c r="D334">
        <f t="shared" si="16"/>
        <v>425.10920958387288</v>
      </c>
      <c r="E334" s="191">
        <f t="shared" si="17"/>
        <v>35673</v>
      </c>
      <c r="F334">
        <f t="shared" si="15"/>
        <v>67.929061986574155</v>
      </c>
    </row>
    <row r="335" spans="1:6">
      <c r="A335" t="s">
        <v>1013</v>
      </c>
      <c r="B335" s="193">
        <v>35703</v>
      </c>
      <c r="C335" s="194">
        <v>0.2</v>
      </c>
      <c r="D335">
        <f t="shared" si="16"/>
        <v>425.95942800304061</v>
      </c>
      <c r="E335" s="191">
        <f t="shared" si="17"/>
        <v>35703</v>
      </c>
      <c r="F335">
        <f t="shared" si="15"/>
        <v>68.064920110547305</v>
      </c>
    </row>
    <row r="336" spans="1:6">
      <c r="A336" t="s">
        <v>1014</v>
      </c>
      <c r="B336" s="193">
        <v>35734</v>
      </c>
      <c r="C336" s="194">
        <v>0.2</v>
      </c>
      <c r="D336">
        <f t="shared" si="16"/>
        <v>426.81134685904669</v>
      </c>
      <c r="E336" s="191">
        <f t="shared" si="17"/>
        <v>35734</v>
      </c>
      <c r="F336">
        <f t="shared" si="15"/>
        <v>68.201049950768393</v>
      </c>
    </row>
    <row r="337" spans="1:6">
      <c r="A337" t="s">
        <v>1015</v>
      </c>
      <c r="B337" s="193">
        <v>35764</v>
      </c>
      <c r="C337" s="194">
        <v>0.1</v>
      </c>
      <c r="D337">
        <f t="shared" si="16"/>
        <v>427.23815820590568</v>
      </c>
      <c r="E337" s="191">
        <f t="shared" si="17"/>
        <v>35764</v>
      </c>
      <c r="F337">
        <f t="shared" si="15"/>
        <v>68.269251000719152</v>
      </c>
    </row>
    <row r="338" spans="1:6">
      <c r="A338" t="s">
        <v>1016</v>
      </c>
      <c r="B338" s="193">
        <v>35795</v>
      </c>
      <c r="C338" s="194">
        <v>0.1</v>
      </c>
      <c r="D338">
        <f t="shared" si="16"/>
        <v>427.66539636411153</v>
      </c>
      <c r="E338" s="191">
        <f t="shared" si="17"/>
        <v>35795</v>
      </c>
      <c r="F338">
        <f t="shared" si="15"/>
        <v>68.33752025171988</v>
      </c>
    </row>
    <row r="339" spans="1:6">
      <c r="A339" t="s">
        <v>1017</v>
      </c>
      <c r="B339" s="193">
        <v>35826</v>
      </c>
      <c r="C339" s="194">
        <v>0.1</v>
      </c>
      <c r="D339">
        <f t="shared" si="16"/>
        <v>428.09306176047562</v>
      </c>
      <c r="E339" s="191">
        <f t="shared" si="17"/>
        <v>35826</v>
      </c>
      <c r="F339">
        <f t="shared" si="15"/>
        <v>68.405857771971597</v>
      </c>
    </row>
    <row r="340" spans="1:6">
      <c r="A340" t="s">
        <v>1018</v>
      </c>
      <c r="B340" s="193">
        <v>35854</v>
      </c>
      <c r="C340" s="194">
        <v>0</v>
      </c>
      <c r="D340">
        <f t="shared" si="16"/>
        <v>428.09306176047562</v>
      </c>
      <c r="E340" s="191">
        <f t="shared" si="17"/>
        <v>35854</v>
      </c>
      <c r="F340">
        <f t="shared" si="15"/>
        <v>68.405857771971597</v>
      </c>
    </row>
    <row r="341" spans="1:6">
      <c r="A341" t="s">
        <v>1019</v>
      </c>
      <c r="B341" s="193">
        <v>35885</v>
      </c>
      <c r="C341" s="194">
        <v>0</v>
      </c>
      <c r="D341">
        <f t="shared" si="16"/>
        <v>428.09306176047562</v>
      </c>
      <c r="E341" s="191">
        <f t="shared" si="17"/>
        <v>35885</v>
      </c>
      <c r="F341">
        <f t="shared" si="15"/>
        <v>68.405857771971597</v>
      </c>
    </row>
    <row r="342" spans="1:6">
      <c r="A342" t="s">
        <v>1020</v>
      </c>
      <c r="B342" s="193">
        <v>35915</v>
      </c>
      <c r="C342" s="194">
        <v>0.1</v>
      </c>
      <c r="D342">
        <f t="shared" si="16"/>
        <v>428.52115482223604</v>
      </c>
      <c r="E342" s="191">
        <f t="shared" si="17"/>
        <v>35915</v>
      </c>
      <c r="F342">
        <f t="shared" si="15"/>
        <v>68.474263629743547</v>
      </c>
    </row>
    <row r="343" spans="1:6">
      <c r="A343" t="s">
        <v>1021</v>
      </c>
      <c r="B343" s="193">
        <v>35946</v>
      </c>
      <c r="C343" s="194">
        <v>0.2</v>
      </c>
      <c r="D343">
        <f t="shared" si="16"/>
        <v>429.37819713188054</v>
      </c>
      <c r="E343" s="191">
        <f t="shared" si="17"/>
        <v>35946</v>
      </c>
      <c r="F343">
        <f t="shared" si="15"/>
        <v>68.611212157003038</v>
      </c>
    </row>
    <row r="344" spans="1:6">
      <c r="A344" t="s">
        <v>1022</v>
      </c>
      <c r="B344" s="193">
        <v>35976</v>
      </c>
      <c r="C344" s="194">
        <v>0.1</v>
      </c>
      <c r="D344">
        <f t="shared" si="16"/>
        <v>429.80757532901237</v>
      </c>
      <c r="E344" s="191">
        <f t="shared" si="17"/>
        <v>35976</v>
      </c>
      <c r="F344">
        <f t="shared" si="15"/>
        <v>68.679823369160033</v>
      </c>
    </row>
    <row r="345" spans="1:6">
      <c r="A345" t="s">
        <v>1023</v>
      </c>
      <c r="B345" s="193">
        <v>36007</v>
      </c>
      <c r="C345" s="194">
        <v>0.2</v>
      </c>
      <c r="D345">
        <f t="shared" si="16"/>
        <v>430.66719047967041</v>
      </c>
      <c r="E345" s="191">
        <f t="shared" si="17"/>
        <v>36007</v>
      </c>
      <c r="F345">
        <f t="shared" si="15"/>
        <v>68.817183015898351</v>
      </c>
    </row>
    <row r="346" spans="1:6">
      <c r="A346" t="s">
        <v>1024</v>
      </c>
      <c r="B346" s="193">
        <v>36038</v>
      </c>
      <c r="C346" s="194">
        <v>0.1</v>
      </c>
      <c r="D346">
        <f t="shared" si="16"/>
        <v>431.09785767015001</v>
      </c>
      <c r="E346" s="191">
        <f t="shared" si="17"/>
        <v>36038</v>
      </c>
      <c r="F346">
        <f t="shared" si="15"/>
        <v>68.886000198914246</v>
      </c>
    </row>
    <row r="347" spans="1:6">
      <c r="A347" t="s">
        <v>1025</v>
      </c>
      <c r="B347" s="193">
        <v>36068</v>
      </c>
      <c r="C347" s="194">
        <v>0.1</v>
      </c>
      <c r="D347">
        <f t="shared" si="16"/>
        <v>431.52895552782013</v>
      </c>
      <c r="E347" s="191">
        <f t="shared" si="17"/>
        <v>36068</v>
      </c>
      <c r="F347">
        <f t="shared" si="15"/>
        <v>68.954886199113147</v>
      </c>
    </row>
    <row r="348" spans="1:6">
      <c r="A348" t="s">
        <v>1026</v>
      </c>
      <c r="B348" s="193">
        <v>36099</v>
      </c>
      <c r="C348" s="194">
        <v>0.2</v>
      </c>
      <c r="D348">
        <f t="shared" si="16"/>
        <v>432.39201343887578</v>
      </c>
      <c r="E348" s="191">
        <f t="shared" si="17"/>
        <v>36099</v>
      </c>
      <c r="F348">
        <f t="shared" si="15"/>
        <v>69.092795971511379</v>
      </c>
    </row>
    <row r="349" spans="1:6">
      <c r="A349" t="s">
        <v>1027</v>
      </c>
      <c r="B349" s="193">
        <v>36129</v>
      </c>
      <c r="C349" s="194">
        <v>0.1</v>
      </c>
      <c r="D349">
        <f t="shared" si="16"/>
        <v>432.82440545231458</v>
      </c>
      <c r="E349" s="191">
        <f t="shared" si="17"/>
        <v>36129</v>
      </c>
      <c r="F349">
        <f t="shared" si="15"/>
        <v>69.161888767482878</v>
      </c>
    </row>
    <row r="350" spans="1:6">
      <c r="A350" t="s">
        <v>1028</v>
      </c>
      <c r="B350" s="193">
        <v>36160</v>
      </c>
      <c r="C350" s="194">
        <v>0.2</v>
      </c>
      <c r="D350">
        <f t="shared" si="16"/>
        <v>433.69005426321922</v>
      </c>
      <c r="E350" s="191">
        <f t="shared" si="17"/>
        <v>36160</v>
      </c>
      <c r="F350">
        <f t="shared" si="15"/>
        <v>69.300212545017843</v>
      </c>
    </row>
    <row r="351" spans="1:6">
      <c r="A351" t="s">
        <v>1029</v>
      </c>
      <c r="B351" s="193">
        <v>36191</v>
      </c>
      <c r="C351" s="194">
        <v>0.2</v>
      </c>
      <c r="D351">
        <f t="shared" si="16"/>
        <v>434.55743437174567</v>
      </c>
      <c r="E351" s="191">
        <f t="shared" si="17"/>
        <v>36191</v>
      </c>
      <c r="F351">
        <f t="shared" si="15"/>
        <v>69.43881297010789</v>
      </c>
    </row>
    <row r="352" spans="1:6">
      <c r="A352" t="s">
        <v>1030</v>
      </c>
      <c r="B352" s="193">
        <v>36219</v>
      </c>
      <c r="C352" s="194">
        <v>0</v>
      </c>
      <c r="D352">
        <f t="shared" si="16"/>
        <v>434.55743437174567</v>
      </c>
      <c r="E352" s="191">
        <f t="shared" si="17"/>
        <v>36219</v>
      </c>
      <c r="F352">
        <f t="shared" si="15"/>
        <v>69.43881297010789</v>
      </c>
    </row>
    <row r="353" spans="1:6">
      <c r="A353" t="s">
        <v>1031</v>
      </c>
      <c r="B353" s="193">
        <v>36250</v>
      </c>
      <c r="C353" s="194">
        <v>0.1</v>
      </c>
      <c r="D353">
        <f t="shared" si="16"/>
        <v>434.99199180611737</v>
      </c>
      <c r="E353" s="191">
        <f t="shared" si="17"/>
        <v>36250</v>
      </c>
      <c r="F353">
        <f t="shared" si="15"/>
        <v>69.508251783077995</v>
      </c>
    </row>
    <row r="354" spans="1:6">
      <c r="A354" t="s">
        <v>1032</v>
      </c>
      <c r="B354" s="193">
        <v>36280</v>
      </c>
      <c r="C354" s="194">
        <v>0.7</v>
      </c>
      <c r="D354">
        <f t="shared" si="16"/>
        <v>438.03693574876013</v>
      </c>
      <c r="E354" s="191">
        <f t="shared" si="17"/>
        <v>36280</v>
      </c>
      <c r="F354">
        <f t="shared" si="15"/>
        <v>69.994809545559519</v>
      </c>
    </row>
    <row r="355" spans="1:6">
      <c r="A355" t="s">
        <v>1033</v>
      </c>
      <c r="B355" s="193">
        <v>36311</v>
      </c>
      <c r="C355" s="194">
        <v>0.1</v>
      </c>
      <c r="D355">
        <f t="shared" si="16"/>
        <v>438.47497268450883</v>
      </c>
      <c r="E355" s="191">
        <f t="shared" si="17"/>
        <v>36311</v>
      </c>
      <c r="F355">
        <f t="shared" si="15"/>
        <v>70.064804355105068</v>
      </c>
    </row>
    <row r="356" spans="1:6">
      <c r="A356" t="s">
        <v>1034</v>
      </c>
      <c r="B356" s="193">
        <v>36341</v>
      </c>
      <c r="C356" s="194">
        <v>0</v>
      </c>
      <c r="D356">
        <f t="shared" si="16"/>
        <v>438.47497268450883</v>
      </c>
      <c r="E356" s="191">
        <f t="shared" si="17"/>
        <v>36341</v>
      </c>
      <c r="F356">
        <f t="shared" si="15"/>
        <v>70.064804355105068</v>
      </c>
    </row>
    <row r="357" spans="1:6">
      <c r="A357" t="s">
        <v>1035</v>
      </c>
      <c r="B357" s="193">
        <v>36372</v>
      </c>
      <c r="C357" s="194">
        <v>0.4</v>
      </c>
      <c r="D357">
        <f t="shared" si="16"/>
        <v>440.22887257524684</v>
      </c>
      <c r="E357" s="191">
        <f t="shared" si="17"/>
        <v>36372</v>
      </c>
      <c r="F357">
        <f t="shared" si="15"/>
        <v>70.34506357252549</v>
      </c>
    </row>
    <row r="358" spans="1:6">
      <c r="A358" t="s">
        <v>1036</v>
      </c>
      <c r="B358" s="193">
        <v>36403</v>
      </c>
      <c r="C358" s="194">
        <v>0.2</v>
      </c>
      <c r="D358">
        <f t="shared" si="16"/>
        <v>441.10933032039736</v>
      </c>
      <c r="E358" s="191">
        <f t="shared" si="17"/>
        <v>36403</v>
      </c>
      <c r="F358">
        <f t="shared" si="15"/>
        <v>70.485753699670553</v>
      </c>
    </row>
    <row r="359" spans="1:6">
      <c r="A359" t="s">
        <v>1037</v>
      </c>
      <c r="B359" s="193">
        <v>36433</v>
      </c>
      <c r="C359" s="194">
        <v>0.4</v>
      </c>
      <c r="D359">
        <f t="shared" si="16"/>
        <v>442.87376764167897</v>
      </c>
      <c r="E359" s="191">
        <f t="shared" si="17"/>
        <v>36433</v>
      </c>
      <c r="F359">
        <f t="shared" si="15"/>
        <v>70.767696714469224</v>
      </c>
    </row>
    <row r="360" spans="1:6">
      <c r="A360" t="s">
        <v>1038</v>
      </c>
      <c r="B360" s="193">
        <v>36464</v>
      </c>
      <c r="C360" s="194">
        <v>0.2</v>
      </c>
      <c r="D360">
        <f t="shared" si="16"/>
        <v>443.75951517696234</v>
      </c>
      <c r="E360" s="191">
        <f t="shared" si="17"/>
        <v>36464</v>
      </c>
      <c r="F360">
        <f t="shared" si="15"/>
        <v>70.909232107898163</v>
      </c>
    </row>
    <row r="361" spans="1:6">
      <c r="A361" t="s">
        <v>1039</v>
      </c>
      <c r="B361" s="193">
        <v>36494</v>
      </c>
      <c r="C361" s="194">
        <v>0.2</v>
      </c>
      <c r="D361">
        <f t="shared" si="16"/>
        <v>444.64703420731627</v>
      </c>
      <c r="E361" s="191">
        <f t="shared" si="17"/>
        <v>36494</v>
      </c>
      <c r="F361">
        <f t="shared" si="15"/>
        <v>71.051050572113965</v>
      </c>
    </row>
    <row r="362" spans="1:6">
      <c r="A362" t="s">
        <v>1040</v>
      </c>
      <c r="B362" s="193">
        <v>36525</v>
      </c>
      <c r="C362" s="194">
        <v>0.2</v>
      </c>
      <c r="D362">
        <f t="shared" si="16"/>
        <v>445.53632827573091</v>
      </c>
      <c r="E362" s="191">
        <f t="shared" si="17"/>
        <v>36525</v>
      </c>
      <c r="F362">
        <f t="shared" si="15"/>
        <v>71.193152673258197</v>
      </c>
    </row>
    <row r="363" spans="1:6">
      <c r="A363" t="s">
        <v>484</v>
      </c>
      <c r="B363" s="193">
        <v>36556</v>
      </c>
      <c r="C363" s="194">
        <v>0.3</v>
      </c>
      <c r="D363">
        <f t="shared" si="16"/>
        <v>446.87293726055805</v>
      </c>
      <c r="E363" s="191">
        <f t="shared" si="17"/>
        <v>36556</v>
      </c>
      <c r="F363">
        <f t="shared" si="15"/>
        <v>71.406732131277963</v>
      </c>
    </row>
    <row r="364" spans="1:6">
      <c r="A364" t="s">
        <v>485</v>
      </c>
      <c r="B364" s="193">
        <v>36585</v>
      </c>
      <c r="C364" s="194">
        <v>0.4</v>
      </c>
      <c r="D364">
        <f t="shared" si="16"/>
        <v>448.66042900960031</v>
      </c>
      <c r="E364" s="191">
        <f t="shared" si="17"/>
        <v>36585</v>
      </c>
      <c r="F364">
        <f t="shared" si="15"/>
        <v>71.692359059803081</v>
      </c>
    </row>
    <row r="365" spans="1:6">
      <c r="A365" t="s">
        <v>486</v>
      </c>
      <c r="B365" s="193">
        <v>36616</v>
      </c>
      <c r="C365" s="194">
        <v>0.6</v>
      </c>
      <c r="D365">
        <f t="shared" si="16"/>
        <v>451.35239158365789</v>
      </c>
      <c r="E365" s="191">
        <f t="shared" si="17"/>
        <v>36616</v>
      </c>
      <c r="F365">
        <f t="shared" si="15"/>
        <v>72.122513214161899</v>
      </c>
    </row>
    <row r="366" spans="1:6">
      <c r="A366" t="s">
        <v>487</v>
      </c>
      <c r="B366" s="193">
        <v>36646</v>
      </c>
      <c r="C366" s="194">
        <v>-0.1</v>
      </c>
      <c r="D366">
        <f t="shared" si="16"/>
        <v>450.90103919207422</v>
      </c>
      <c r="E366" s="191">
        <f t="shared" si="17"/>
        <v>36646</v>
      </c>
      <c r="F366">
        <f t="shared" si="15"/>
        <v>72.05039070094773</v>
      </c>
    </row>
    <row r="367" spans="1:6">
      <c r="A367" t="s">
        <v>488</v>
      </c>
      <c r="B367" s="193">
        <v>36677</v>
      </c>
      <c r="C367" s="194">
        <v>0.2</v>
      </c>
      <c r="D367">
        <f t="shared" si="16"/>
        <v>451.80284127045837</v>
      </c>
      <c r="E367" s="191">
        <f t="shared" si="17"/>
        <v>36677</v>
      </c>
      <c r="F367">
        <f t="shared" si="15"/>
        <v>72.194491482349633</v>
      </c>
    </row>
    <row r="368" spans="1:6">
      <c r="A368" t="s">
        <v>489</v>
      </c>
      <c r="B368" s="193">
        <v>36707</v>
      </c>
      <c r="C368" s="194">
        <v>0.6</v>
      </c>
      <c r="D368">
        <f t="shared" si="16"/>
        <v>454.51365831808113</v>
      </c>
      <c r="E368" s="191">
        <f t="shared" si="17"/>
        <v>36707</v>
      </c>
      <c r="F368">
        <f t="shared" si="15"/>
        <v>72.627658431243731</v>
      </c>
    </row>
    <row r="369" spans="1:6">
      <c r="A369" t="s">
        <v>490</v>
      </c>
      <c r="B369" s="193">
        <v>36738</v>
      </c>
      <c r="C369" s="194">
        <v>0.3</v>
      </c>
      <c r="D369">
        <f t="shared" si="16"/>
        <v>455.87719929303535</v>
      </c>
      <c r="E369" s="191">
        <f t="shared" si="17"/>
        <v>36738</v>
      </c>
      <c r="F369">
        <f t="shared" si="15"/>
        <v>72.84554140653745</v>
      </c>
    </row>
    <row r="370" spans="1:6">
      <c r="A370" t="s">
        <v>491</v>
      </c>
      <c r="B370" s="193">
        <v>36769</v>
      </c>
      <c r="C370" s="194">
        <v>0</v>
      </c>
      <c r="D370">
        <f t="shared" si="16"/>
        <v>455.87719929303535</v>
      </c>
      <c r="E370" s="191">
        <f t="shared" si="17"/>
        <v>36769</v>
      </c>
      <c r="F370">
        <f t="shared" si="15"/>
        <v>72.84554140653745</v>
      </c>
    </row>
    <row r="371" spans="1:6">
      <c r="A371" t="s">
        <v>492</v>
      </c>
      <c r="B371" s="193">
        <v>36799</v>
      </c>
      <c r="C371" s="194">
        <v>0.5</v>
      </c>
      <c r="D371">
        <f t="shared" si="16"/>
        <v>458.15658528950047</v>
      </c>
      <c r="E371" s="191">
        <f t="shared" si="17"/>
        <v>36799</v>
      </c>
      <c r="F371">
        <f t="shared" si="15"/>
        <v>73.209769113570133</v>
      </c>
    </row>
    <row r="372" spans="1:6">
      <c r="A372" t="s">
        <v>493</v>
      </c>
      <c r="B372" s="193">
        <v>36830</v>
      </c>
      <c r="C372" s="194">
        <v>0.2</v>
      </c>
      <c r="D372">
        <f t="shared" si="16"/>
        <v>459.07289846007944</v>
      </c>
      <c r="E372" s="191">
        <f t="shared" si="17"/>
        <v>36830</v>
      </c>
      <c r="F372">
        <f t="shared" si="15"/>
        <v>73.356188651797268</v>
      </c>
    </row>
    <row r="373" spans="1:6">
      <c r="A373" t="s">
        <v>494</v>
      </c>
      <c r="B373" s="193">
        <v>36860</v>
      </c>
      <c r="C373" s="194">
        <v>0.2</v>
      </c>
      <c r="D373">
        <f t="shared" si="16"/>
        <v>459.9910442569996</v>
      </c>
      <c r="E373" s="191">
        <f t="shared" si="17"/>
        <v>36860</v>
      </c>
      <c r="F373">
        <f t="shared" si="15"/>
        <v>73.502901029100869</v>
      </c>
    </row>
    <row r="374" spans="1:6">
      <c r="A374" t="s">
        <v>495</v>
      </c>
      <c r="B374" s="193">
        <v>36891</v>
      </c>
      <c r="C374" s="194">
        <v>0.2</v>
      </c>
      <c r="D374">
        <f t="shared" si="16"/>
        <v>460.91102634551362</v>
      </c>
      <c r="E374" s="191">
        <f t="shared" si="17"/>
        <v>36891</v>
      </c>
      <c r="F374">
        <f t="shared" si="15"/>
        <v>73.649906831159058</v>
      </c>
    </row>
    <row r="375" spans="1:6">
      <c r="A375" t="s">
        <v>496</v>
      </c>
      <c r="B375" s="193">
        <v>36922</v>
      </c>
      <c r="C375" s="194">
        <v>0.6</v>
      </c>
      <c r="D375">
        <f t="shared" si="16"/>
        <v>463.6764925035867</v>
      </c>
      <c r="E375" s="191">
        <f t="shared" si="17"/>
        <v>36922</v>
      </c>
      <c r="F375">
        <f t="shared" si="15"/>
        <v>74.091806272146016</v>
      </c>
    </row>
    <row r="376" spans="1:6">
      <c r="A376" t="s">
        <v>497</v>
      </c>
      <c r="B376" s="193">
        <v>36950</v>
      </c>
      <c r="C376" s="194">
        <v>0.2</v>
      </c>
      <c r="D376">
        <f t="shared" si="16"/>
        <v>464.60384548859389</v>
      </c>
      <c r="E376" s="191">
        <f t="shared" si="17"/>
        <v>36950</v>
      </c>
      <c r="F376">
        <f t="shared" si="15"/>
        <v>74.239989884690317</v>
      </c>
    </row>
    <row r="377" spans="1:6">
      <c r="A377" t="s">
        <v>498</v>
      </c>
      <c r="B377" s="193">
        <v>36981</v>
      </c>
      <c r="C377" s="194">
        <v>0.1</v>
      </c>
      <c r="D377">
        <f t="shared" si="16"/>
        <v>465.06844933408246</v>
      </c>
      <c r="E377" s="191">
        <f t="shared" si="17"/>
        <v>36981</v>
      </c>
      <c r="F377">
        <f t="shared" si="15"/>
        <v>74.314229874575005</v>
      </c>
    </row>
    <row r="378" spans="1:6">
      <c r="A378" t="s">
        <v>499</v>
      </c>
      <c r="B378" s="193">
        <v>37011</v>
      </c>
      <c r="C378" s="194">
        <v>0.2</v>
      </c>
      <c r="D378">
        <f t="shared" si="16"/>
        <v>465.9985862327506</v>
      </c>
      <c r="E378" s="191">
        <f t="shared" si="17"/>
        <v>37011</v>
      </c>
      <c r="F378">
        <f t="shared" si="15"/>
        <v>74.462858334324139</v>
      </c>
    </row>
    <row r="379" spans="1:6">
      <c r="A379" t="s">
        <v>500</v>
      </c>
      <c r="B379" s="193">
        <v>37042</v>
      </c>
      <c r="C379" s="194">
        <v>0.5</v>
      </c>
      <c r="D379">
        <f t="shared" si="16"/>
        <v>468.3285791639143</v>
      </c>
      <c r="E379" s="191">
        <f t="shared" si="17"/>
        <v>37042</v>
      </c>
      <c r="F379">
        <f t="shared" si="15"/>
        <v>74.835172625995767</v>
      </c>
    </row>
    <row r="380" spans="1:6">
      <c r="A380" t="s">
        <v>501</v>
      </c>
      <c r="B380" s="193">
        <v>37072</v>
      </c>
      <c r="C380" s="194">
        <v>0.2</v>
      </c>
      <c r="D380">
        <f t="shared" si="16"/>
        <v>469.26523632224212</v>
      </c>
      <c r="E380" s="191">
        <f t="shared" si="17"/>
        <v>37072</v>
      </c>
      <c r="F380">
        <f t="shared" si="15"/>
        <v>74.984842971247758</v>
      </c>
    </row>
    <row r="381" spans="1:6">
      <c r="A381" t="s">
        <v>502</v>
      </c>
      <c r="B381" s="193">
        <v>37103</v>
      </c>
      <c r="C381" s="194">
        <v>-0.2</v>
      </c>
      <c r="D381">
        <f t="shared" si="16"/>
        <v>468.32670584959766</v>
      </c>
      <c r="E381" s="191">
        <f t="shared" si="17"/>
        <v>37103</v>
      </c>
      <c r="F381">
        <f t="shared" si="15"/>
        <v>74.834873285305264</v>
      </c>
    </row>
    <row r="382" spans="1:6">
      <c r="A382" t="s">
        <v>503</v>
      </c>
      <c r="B382" s="193">
        <v>37134</v>
      </c>
      <c r="C382" s="194">
        <v>0</v>
      </c>
      <c r="D382">
        <f t="shared" si="16"/>
        <v>468.32670584959766</v>
      </c>
      <c r="E382" s="191">
        <f t="shared" si="17"/>
        <v>37134</v>
      </c>
      <c r="F382">
        <f t="shared" si="15"/>
        <v>74.834873285305264</v>
      </c>
    </row>
    <row r="383" spans="1:6">
      <c r="A383" t="s">
        <v>504</v>
      </c>
      <c r="B383" s="193">
        <v>37164</v>
      </c>
      <c r="C383" s="194">
        <v>0.4</v>
      </c>
      <c r="D383">
        <f t="shared" si="16"/>
        <v>470.20001267299602</v>
      </c>
      <c r="E383" s="191">
        <f t="shared" si="17"/>
        <v>37164</v>
      </c>
      <c r="F383">
        <f t="shared" si="15"/>
        <v>75.134212778446468</v>
      </c>
    </row>
    <row r="384" spans="1:6">
      <c r="A384" t="s">
        <v>505</v>
      </c>
      <c r="B384" s="193">
        <v>37195</v>
      </c>
      <c r="C384" s="194">
        <v>-0.3</v>
      </c>
      <c r="D384">
        <f t="shared" si="16"/>
        <v>468.78941263497705</v>
      </c>
      <c r="E384" s="191">
        <f t="shared" si="17"/>
        <v>37195</v>
      </c>
      <c r="F384">
        <f t="shared" si="15"/>
        <v>74.908810140111143</v>
      </c>
    </row>
    <row r="385" spans="1:6">
      <c r="A385" t="s">
        <v>506</v>
      </c>
      <c r="B385" s="193">
        <v>37225</v>
      </c>
      <c r="C385" s="194">
        <v>-0.1</v>
      </c>
      <c r="D385">
        <f t="shared" si="16"/>
        <v>468.32062322234208</v>
      </c>
      <c r="E385" s="191">
        <f t="shared" si="17"/>
        <v>37225</v>
      </c>
      <c r="F385">
        <f t="shared" si="15"/>
        <v>74.833901329971027</v>
      </c>
    </row>
    <row r="386" spans="1:6">
      <c r="A386" t="s">
        <v>507</v>
      </c>
      <c r="B386" s="193">
        <v>37256</v>
      </c>
      <c r="C386" s="194">
        <v>-0.1</v>
      </c>
      <c r="D386">
        <f t="shared" si="16"/>
        <v>467.85230259911975</v>
      </c>
      <c r="E386" s="191">
        <f t="shared" si="17"/>
        <v>37256</v>
      </c>
      <c r="F386">
        <f t="shared" si="15"/>
        <v>74.75906742864106</v>
      </c>
    </row>
    <row r="387" spans="1:6">
      <c r="A387" t="s">
        <v>508</v>
      </c>
      <c r="B387" s="193">
        <v>37287</v>
      </c>
      <c r="C387" s="194">
        <v>0.2</v>
      </c>
      <c r="D387">
        <f t="shared" si="16"/>
        <v>468.78800720431798</v>
      </c>
      <c r="E387" s="191">
        <f t="shared" si="17"/>
        <v>37287</v>
      </c>
      <c r="F387">
        <f t="shared" ref="F387:F450" si="18">D387/$D$542*100</f>
        <v>74.908585563498349</v>
      </c>
    </row>
    <row r="388" spans="1:6">
      <c r="A388" t="s">
        <v>509</v>
      </c>
      <c r="B388" s="193">
        <v>37315</v>
      </c>
      <c r="C388" s="194">
        <v>0.2</v>
      </c>
      <c r="D388">
        <f t="shared" ref="D388:D451" si="19">D387*(1+C388/100)</f>
        <v>469.72558321872663</v>
      </c>
      <c r="E388" s="191">
        <f t="shared" ref="E388:E451" si="20">EOMONTH(B388,0)</f>
        <v>37315</v>
      </c>
      <c r="F388">
        <f t="shared" si="18"/>
        <v>75.058402734625346</v>
      </c>
    </row>
    <row r="389" spans="1:6">
      <c r="A389" t="s">
        <v>510</v>
      </c>
      <c r="B389" s="193">
        <v>37346</v>
      </c>
      <c r="C389" s="194">
        <v>0.3</v>
      </c>
      <c r="D389">
        <f t="shared" si="19"/>
        <v>471.13475996838275</v>
      </c>
      <c r="E389" s="191">
        <f t="shared" si="20"/>
        <v>37346</v>
      </c>
      <c r="F389">
        <f t="shared" si="18"/>
        <v>75.283577942829211</v>
      </c>
    </row>
    <row r="390" spans="1:6">
      <c r="A390" t="s">
        <v>511</v>
      </c>
      <c r="B390" s="193">
        <v>37376</v>
      </c>
      <c r="C390" s="194">
        <v>0.4</v>
      </c>
      <c r="D390">
        <f t="shared" si="19"/>
        <v>473.01929900825627</v>
      </c>
      <c r="E390" s="191">
        <f t="shared" si="20"/>
        <v>37376</v>
      </c>
      <c r="F390">
        <f t="shared" si="18"/>
        <v>75.584712254600518</v>
      </c>
    </row>
    <row r="391" spans="1:6">
      <c r="A391" t="s">
        <v>512</v>
      </c>
      <c r="B391" s="193">
        <v>37407</v>
      </c>
      <c r="C391" s="194">
        <v>0.1</v>
      </c>
      <c r="D391">
        <f t="shared" si="19"/>
        <v>473.4923183072645</v>
      </c>
      <c r="E391" s="191">
        <f t="shared" si="20"/>
        <v>37407</v>
      </c>
      <c r="F391">
        <f t="shared" si="18"/>
        <v>75.660296966855114</v>
      </c>
    </row>
    <row r="392" spans="1:6">
      <c r="A392" t="s">
        <v>513</v>
      </c>
      <c r="B392" s="193">
        <v>37437</v>
      </c>
      <c r="C392" s="194">
        <v>0.1</v>
      </c>
      <c r="D392">
        <f t="shared" si="19"/>
        <v>473.96581062557169</v>
      </c>
      <c r="E392" s="191">
        <f t="shared" si="20"/>
        <v>37437</v>
      </c>
      <c r="F392">
        <f t="shared" si="18"/>
        <v>75.735957263821959</v>
      </c>
    </row>
    <row r="393" spans="1:6">
      <c r="A393" t="s">
        <v>514</v>
      </c>
      <c r="B393" s="193">
        <v>37468</v>
      </c>
      <c r="C393" s="194">
        <v>0.2</v>
      </c>
      <c r="D393">
        <f t="shared" si="19"/>
        <v>474.91374224682284</v>
      </c>
      <c r="E393" s="191">
        <f t="shared" si="20"/>
        <v>37468</v>
      </c>
      <c r="F393">
        <f t="shared" si="18"/>
        <v>75.887429178349606</v>
      </c>
    </row>
    <row r="394" spans="1:6">
      <c r="A394" t="s">
        <v>515</v>
      </c>
      <c r="B394" s="193">
        <v>37499</v>
      </c>
      <c r="C394" s="194">
        <v>0.3</v>
      </c>
      <c r="D394">
        <f t="shared" si="19"/>
        <v>476.33848347356326</v>
      </c>
      <c r="E394" s="191">
        <f t="shared" si="20"/>
        <v>37499</v>
      </c>
      <c r="F394">
        <f t="shared" si="18"/>
        <v>76.115091465884646</v>
      </c>
    </row>
    <row r="395" spans="1:6">
      <c r="A395" t="s">
        <v>516</v>
      </c>
      <c r="B395" s="193">
        <v>37529</v>
      </c>
      <c r="C395" s="194">
        <v>0.2</v>
      </c>
      <c r="D395">
        <f t="shared" si="19"/>
        <v>477.2911604405104</v>
      </c>
      <c r="E395" s="191">
        <f t="shared" si="20"/>
        <v>37529</v>
      </c>
      <c r="F395">
        <f t="shared" si="18"/>
        <v>76.26732164881642</v>
      </c>
    </row>
    <row r="396" spans="1:6">
      <c r="A396" t="s">
        <v>517</v>
      </c>
      <c r="B396" s="193">
        <v>37560</v>
      </c>
      <c r="C396" s="194">
        <v>0.2</v>
      </c>
      <c r="D396">
        <f t="shared" si="19"/>
        <v>478.2457427613914</v>
      </c>
      <c r="E396" s="191">
        <f t="shared" si="20"/>
        <v>37560</v>
      </c>
      <c r="F396">
        <f t="shared" si="18"/>
        <v>76.419856292114048</v>
      </c>
    </row>
    <row r="397" spans="1:6">
      <c r="A397" t="s">
        <v>518</v>
      </c>
      <c r="B397" s="193">
        <v>37590</v>
      </c>
      <c r="C397" s="194">
        <v>0.2</v>
      </c>
      <c r="D397">
        <f t="shared" si="19"/>
        <v>479.2022342469142</v>
      </c>
      <c r="E397" s="191">
        <f t="shared" si="20"/>
        <v>37590</v>
      </c>
      <c r="F397">
        <f t="shared" si="18"/>
        <v>76.572696004698287</v>
      </c>
    </row>
    <row r="398" spans="1:6">
      <c r="A398" t="s">
        <v>519</v>
      </c>
      <c r="B398" s="193">
        <v>37621</v>
      </c>
      <c r="C398" s="194">
        <v>0.2</v>
      </c>
      <c r="D398">
        <f t="shared" si="19"/>
        <v>480.16063871540803</v>
      </c>
      <c r="E398" s="191">
        <f t="shared" si="20"/>
        <v>37621</v>
      </c>
      <c r="F398">
        <f t="shared" si="18"/>
        <v>76.725841396707679</v>
      </c>
    </row>
    <row r="399" spans="1:6">
      <c r="A399" t="s">
        <v>520</v>
      </c>
      <c r="B399" s="193">
        <v>37652</v>
      </c>
      <c r="C399" s="194">
        <v>0.4</v>
      </c>
      <c r="D399">
        <f t="shared" si="19"/>
        <v>482.08128127026964</v>
      </c>
      <c r="E399" s="191">
        <f t="shared" si="20"/>
        <v>37652</v>
      </c>
      <c r="F399">
        <f t="shared" si="18"/>
        <v>77.032744762294499</v>
      </c>
    </row>
    <row r="400" spans="1:6">
      <c r="A400" t="s">
        <v>521</v>
      </c>
      <c r="B400" s="193">
        <v>37680</v>
      </c>
      <c r="C400" s="194">
        <v>0.5</v>
      </c>
      <c r="D400">
        <f t="shared" si="19"/>
        <v>484.49168767662093</v>
      </c>
      <c r="E400" s="191">
        <f t="shared" si="20"/>
        <v>37680</v>
      </c>
      <c r="F400">
        <f t="shared" si="18"/>
        <v>77.417908486105972</v>
      </c>
    </row>
    <row r="401" spans="1:6">
      <c r="A401" t="s">
        <v>522</v>
      </c>
      <c r="B401" s="193">
        <v>37711</v>
      </c>
      <c r="C401" s="194">
        <v>0.2</v>
      </c>
      <c r="D401">
        <f t="shared" si="19"/>
        <v>485.46067105197415</v>
      </c>
      <c r="E401" s="191">
        <f t="shared" si="20"/>
        <v>37711</v>
      </c>
      <c r="F401">
        <f t="shared" si="18"/>
        <v>77.572744303078181</v>
      </c>
    </row>
    <row r="402" spans="1:6">
      <c r="A402" t="s">
        <v>523</v>
      </c>
      <c r="B402" s="193">
        <v>37741</v>
      </c>
      <c r="C402" s="194">
        <v>-0.4</v>
      </c>
      <c r="D402">
        <f t="shared" si="19"/>
        <v>483.51882836776628</v>
      </c>
      <c r="E402" s="191">
        <f t="shared" si="20"/>
        <v>37741</v>
      </c>
      <c r="F402">
        <f t="shared" si="18"/>
        <v>77.262453325865863</v>
      </c>
    </row>
    <row r="403" spans="1:6">
      <c r="A403" t="s">
        <v>524</v>
      </c>
      <c r="B403" s="193">
        <v>37772</v>
      </c>
      <c r="C403" s="194">
        <v>-0.2</v>
      </c>
      <c r="D403">
        <f t="shared" si="19"/>
        <v>482.55179071103072</v>
      </c>
      <c r="E403" s="191">
        <f t="shared" si="20"/>
        <v>37772</v>
      </c>
      <c r="F403">
        <f t="shared" si="18"/>
        <v>77.107928419214133</v>
      </c>
    </row>
    <row r="404" spans="1:6">
      <c r="A404" t="s">
        <v>525</v>
      </c>
      <c r="B404" s="193">
        <v>37802</v>
      </c>
      <c r="C404" s="194">
        <v>0.1</v>
      </c>
      <c r="D404">
        <f t="shared" si="19"/>
        <v>483.03434250174172</v>
      </c>
      <c r="E404" s="191">
        <f t="shared" si="20"/>
        <v>37802</v>
      </c>
      <c r="F404">
        <f t="shared" si="18"/>
        <v>77.185036347633343</v>
      </c>
    </row>
    <row r="405" spans="1:6">
      <c r="A405" t="s">
        <v>526</v>
      </c>
      <c r="B405" s="193">
        <v>37833</v>
      </c>
      <c r="C405" s="194">
        <v>0.3</v>
      </c>
      <c r="D405">
        <f t="shared" si="19"/>
        <v>484.48344552924686</v>
      </c>
      <c r="E405" s="191">
        <f t="shared" si="20"/>
        <v>37833</v>
      </c>
      <c r="F405">
        <f t="shared" si="18"/>
        <v>77.416591456676215</v>
      </c>
    </row>
    <row r="406" spans="1:6">
      <c r="A406" t="s">
        <v>527</v>
      </c>
      <c r="B406" s="193">
        <v>37864</v>
      </c>
      <c r="C406" s="194">
        <v>0.4</v>
      </c>
      <c r="D406">
        <f t="shared" si="19"/>
        <v>486.42137931136386</v>
      </c>
      <c r="E406" s="191">
        <f t="shared" si="20"/>
        <v>37864</v>
      </c>
      <c r="F406">
        <f t="shared" si="18"/>
        <v>77.72625782250293</v>
      </c>
    </row>
    <row r="407" spans="1:6">
      <c r="A407" t="s">
        <v>528</v>
      </c>
      <c r="B407" s="193">
        <v>37894</v>
      </c>
      <c r="C407" s="194">
        <v>0.3</v>
      </c>
      <c r="D407">
        <f t="shared" si="19"/>
        <v>487.88064344929791</v>
      </c>
      <c r="E407" s="191">
        <f t="shared" si="20"/>
        <v>37894</v>
      </c>
      <c r="F407">
        <f t="shared" si="18"/>
        <v>77.959436595970431</v>
      </c>
    </row>
    <row r="408" spans="1:6">
      <c r="A408" t="s">
        <v>529</v>
      </c>
      <c r="B408" s="193">
        <v>37925</v>
      </c>
      <c r="C408" s="194">
        <v>-0.1</v>
      </c>
      <c r="D408">
        <f t="shared" si="19"/>
        <v>487.39276280584863</v>
      </c>
      <c r="E408" s="191">
        <f t="shared" si="20"/>
        <v>37925</v>
      </c>
      <c r="F408">
        <f t="shared" si="18"/>
        <v>77.881477159374469</v>
      </c>
    </row>
    <row r="409" spans="1:6">
      <c r="A409" t="s">
        <v>530</v>
      </c>
      <c r="B409" s="193">
        <v>37955</v>
      </c>
      <c r="C409" s="194">
        <v>0.1</v>
      </c>
      <c r="D409">
        <f t="shared" si="19"/>
        <v>487.8801555686544</v>
      </c>
      <c r="E409" s="191">
        <f t="shared" si="20"/>
        <v>37955</v>
      </c>
      <c r="F409">
        <f t="shared" si="18"/>
        <v>77.959358636533821</v>
      </c>
    </row>
    <row r="410" spans="1:6">
      <c r="A410" t="s">
        <v>531</v>
      </c>
      <c r="B410" s="193">
        <v>37986</v>
      </c>
      <c r="C410" s="194">
        <v>0.3</v>
      </c>
      <c r="D410">
        <f t="shared" si="19"/>
        <v>489.3437960353603</v>
      </c>
      <c r="E410" s="191">
        <f t="shared" si="20"/>
        <v>37986</v>
      </c>
      <c r="F410">
        <f t="shared" si="18"/>
        <v>78.193236712443408</v>
      </c>
    </row>
    <row r="411" spans="1:6">
      <c r="A411" t="s">
        <v>532</v>
      </c>
      <c r="B411" s="193">
        <v>38017</v>
      </c>
      <c r="C411" s="194">
        <v>0.4</v>
      </c>
      <c r="D411">
        <f t="shared" si="19"/>
        <v>491.30117121950173</v>
      </c>
      <c r="E411" s="191">
        <f t="shared" si="20"/>
        <v>38017</v>
      </c>
      <c r="F411">
        <f t="shared" si="18"/>
        <v>78.506009659293184</v>
      </c>
    </row>
    <row r="412" spans="1:6">
      <c r="A412" t="s">
        <v>533</v>
      </c>
      <c r="B412" s="193">
        <v>38046</v>
      </c>
      <c r="C412" s="194">
        <v>0.2</v>
      </c>
      <c r="D412">
        <f t="shared" si="19"/>
        <v>492.28377356194073</v>
      </c>
      <c r="E412" s="191">
        <f t="shared" si="20"/>
        <v>38046</v>
      </c>
      <c r="F412">
        <f t="shared" si="18"/>
        <v>78.663021678611784</v>
      </c>
    </row>
    <row r="413" spans="1:6">
      <c r="A413" t="s">
        <v>534</v>
      </c>
      <c r="B413" s="193">
        <v>38077</v>
      </c>
      <c r="C413" s="194">
        <v>0.2</v>
      </c>
      <c r="D413">
        <f t="shared" si="19"/>
        <v>493.26834110906464</v>
      </c>
      <c r="E413" s="191">
        <f t="shared" si="20"/>
        <v>38077</v>
      </c>
      <c r="F413">
        <f t="shared" si="18"/>
        <v>78.820347721969014</v>
      </c>
    </row>
    <row r="414" spans="1:6">
      <c r="A414" t="s">
        <v>535</v>
      </c>
      <c r="B414" s="193">
        <v>38107</v>
      </c>
      <c r="C414" s="194">
        <v>0.2</v>
      </c>
      <c r="D414">
        <f t="shared" si="19"/>
        <v>494.25487779128275</v>
      </c>
      <c r="E414" s="191">
        <f t="shared" si="20"/>
        <v>38107</v>
      </c>
      <c r="F414">
        <f t="shared" si="18"/>
        <v>78.977988417412931</v>
      </c>
    </row>
    <row r="415" spans="1:6">
      <c r="A415" t="s">
        <v>536</v>
      </c>
      <c r="B415" s="193">
        <v>38138</v>
      </c>
      <c r="C415" s="194">
        <v>0.4</v>
      </c>
      <c r="D415">
        <f t="shared" si="19"/>
        <v>496.23189730244786</v>
      </c>
      <c r="E415" s="191">
        <f t="shared" si="20"/>
        <v>38138</v>
      </c>
      <c r="F415">
        <f t="shared" si="18"/>
        <v>79.2939003710826</v>
      </c>
    </row>
    <row r="416" spans="1:6">
      <c r="A416" t="s">
        <v>537</v>
      </c>
      <c r="B416" s="193">
        <v>38168</v>
      </c>
      <c r="C416" s="194">
        <v>0.4</v>
      </c>
      <c r="D416">
        <f t="shared" si="19"/>
        <v>498.21682489165767</v>
      </c>
      <c r="E416" s="191">
        <f t="shared" si="20"/>
        <v>38168</v>
      </c>
      <c r="F416">
        <f t="shared" si="18"/>
        <v>79.611075972566923</v>
      </c>
    </row>
    <row r="417" spans="1:6">
      <c r="A417" t="s">
        <v>538</v>
      </c>
      <c r="B417" s="193">
        <v>38199</v>
      </c>
      <c r="C417" s="194">
        <v>0.1</v>
      </c>
      <c r="D417">
        <f t="shared" si="19"/>
        <v>498.71504171654925</v>
      </c>
      <c r="E417" s="191">
        <f t="shared" si="20"/>
        <v>38199</v>
      </c>
      <c r="F417">
        <f t="shared" si="18"/>
        <v>79.690687048539473</v>
      </c>
    </row>
    <row r="418" spans="1:6">
      <c r="A418" t="s">
        <v>539</v>
      </c>
      <c r="B418" s="193">
        <v>38230</v>
      </c>
      <c r="C418" s="194">
        <v>0.1</v>
      </c>
      <c r="D418">
        <f t="shared" si="19"/>
        <v>499.21375675826573</v>
      </c>
      <c r="E418" s="191">
        <f t="shared" si="20"/>
        <v>38230</v>
      </c>
      <c r="F418">
        <f t="shared" si="18"/>
        <v>79.770377735587999</v>
      </c>
    </row>
    <row r="419" spans="1:6">
      <c r="A419" t="s">
        <v>540</v>
      </c>
      <c r="B419" s="193">
        <v>38260</v>
      </c>
      <c r="C419" s="194">
        <v>0.3</v>
      </c>
      <c r="D419">
        <f t="shared" si="19"/>
        <v>500.71139802854049</v>
      </c>
      <c r="E419" s="191">
        <f t="shared" si="20"/>
        <v>38260</v>
      </c>
      <c r="F419">
        <f t="shared" si="18"/>
        <v>80.009688868794754</v>
      </c>
    </row>
    <row r="420" spans="1:6">
      <c r="A420" t="s">
        <v>541</v>
      </c>
      <c r="B420" s="193">
        <v>38291</v>
      </c>
      <c r="C420" s="194">
        <v>0.5</v>
      </c>
      <c r="D420">
        <f t="shared" si="19"/>
        <v>503.21495501868316</v>
      </c>
      <c r="E420" s="191">
        <f t="shared" si="20"/>
        <v>38291</v>
      </c>
      <c r="F420">
        <f t="shared" si="18"/>
        <v>80.409737313138734</v>
      </c>
    </row>
    <row r="421" spans="1:6">
      <c r="A421" t="s">
        <v>542</v>
      </c>
      <c r="B421" s="193">
        <v>38321</v>
      </c>
      <c r="C421" s="194">
        <v>0.5</v>
      </c>
      <c r="D421">
        <f t="shared" si="19"/>
        <v>505.73102979377654</v>
      </c>
      <c r="E421" s="191">
        <f t="shared" si="20"/>
        <v>38321</v>
      </c>
      <c r="F421">
        <f t="shared" si="18"/>
        <v>80.811785999704426</v>
      </c>
    </row>
    <row r="422" spans="1:6">
      <c r="A422" t="s">
        <v>543</v>
      </c>
      <c r="B422" s="193">
        <v>38352</v>
      </c>
      <c r="C422" s="194">
        <v>0</v>
      </c>
      <c r="D422">
        <f t="shared" si="19"/>
        <v>505.73102979377654</v>
      </c>
      <c r="E422" s="191">
        <f t="shared" si="20"/>
        <v>38352</v>
      </c>
      <c r="F422">
        <f t="shared" si="18"/>
        <v>80.811785999704426</v>
      </c>
    </row>
    <row r="423" spans="1:6">
      <c r="A423" t="s">
        <v>544</v>
      </c>
      <c r="B423" s="193">
        <v>38383</v>
      </c>
      <c r="C423" s="194">
        <v>-0.1</v>
      </c>
      <c r="D423">
        <f t="shared" si="19"/>
        <v>505.22529876398278</v>
      </c>
      <c r="E423" s="191">
        <f t="shared" si="20"/>
        <v>38383</v>
      </c>
      <c r="F423">
        <f t="shared" si="18"/>
        <v>80.730974213704727</v>
      </c>
    </row>
    <row r="424" spans="1:6">
      <c r="A424" t="s">
        <v>545</v>
      </c>
      <c r="B424" s="193">
        <v>38411</v>
      </c>
      <c r="C424" s="194">
        <v>0.4</v>
      </c>
      <c r="D424">
        <f t="shared" si="19"/>
        <v>507.24619995903873</v>
      </c>
      <c r="E424" s="191">
        <f t="shared" si="20"/>
        <v>38411</v>
      </c>
      <c r="F424">
        <f t="shared" si="18"/>
        <v>81.053898110559544</v>
      </c>
    </row>
    <row r="425" spans="1:6">
      <c r="A425" t="s">
        <v>546</v>
      </c>
      <c r="B425" s="193">
        <v>38442</v>
      </c>
      <c r="C425" s="194">
        <v>0.4</v>
      </c>
      <c r="D425">
        <f t="shared" si="19"/>
        <v>509.2751847588749</v>
      </c>
      <c r="E425" s="191">
        <f t="shared" si="20"/>
        <v>38442</v>
      </c>
      <c r="F425">
        <f t="shared" si="18"/>
        <v>81.378113703001773</v>
      </c>
    </row>
    <row r="426" spans="1:6">
      <c r="A426" t="s">
        <v>547</v>
      </c>
      <c r="B426" s="193">
        <v>38472</v>
      </c>
      <c r="C426" s="194">
        <v>0.3</v>
      </c>
      <c r="D426">
        <f t="shared" si="19"/>
        <v>510.80301031315145</v>
      </c>
      <c r="E426" s="191">
        <f t="shared" si="20"/>
        <v>38472</v>
      </c>
      <c r="F426">
        <f t="shared" si="18"/>
        <v>81.622248044110762</v>
      </c>
    </row>
    <row r="427" spans="1:6">
      <c r="A427" t="s">
        <v>548</v>
      </c>
      <c r="B427" s="193">
        <v>38503</v>
      </c>
      <c r="C427" s="194">
        <v>-0.1</v>
      </c>
      <c r="D427">
        <f t="shared" si="19"/>
        <v>510.29220730283828</v>
      </c>
      <c r="E427" s="191">
        <f t="shared" si="20"/>
        <v>38503</v>
      </c>
      <c r="F427">
        <f t="shared" si="18"/>
        <v>81.540625796066664</v>
      </c>
    </row>
    <row r="428" spans="1:6">
      <c r="A428" t="s">
        <v>549</v>
      </c>
      <c r="B428" s="193">
        <v>38533</v>
      </c>
      <c r="C428" s="194">
        <v>0.1</v>
      </c>
      <c r="D428">
        <f t="shared" si="19"/>
        <v>510.80249951014105</v>
      </c>
      <c r="E428" s="191">
        <f t="shared" si="20"/>
        <v>38533</v>
      </c>
      <c r="F428">
        <f t="shared" si="18"/>
        <v>81.622166421862715</v>
      </c>
    </row>
    <row r="429" spans="1:6">
      <c r="A429" t="s">
        <v>550</v>
      </c>
      <c r="B429" s="193">
        <v>38564</v>
      </c>
      <c r="C429" s="194">
        <v>0.6</v>
      </c>
      <c r="D429">
        <f t="shared" si="19"/>
        <v>513.86731450720185</v>
      </c>
      <c r="E429" s="191">
        <f t="shared" si="20"/>
        <v>38564</v>
      </c>
      <c r="F429">
        <f t="shared" si="18"/>
        <v>82.111899420393883</v>
      </c>
    </row>
    <row r="430" spans="1:6">
      <c r="A430" t="s">
        <v>551</v>
      </c>
      <c r="B430" s="193">
        <v>38595</v>
      </c>
      <c r="C430" s="194">
        <v>0.6</v>
      </c>
      <c r="D430">
        <f t="shared" si="19"/>
        <v>516.95051839424502</v>
      </c>
      <c r="E430" s="191">
        <f t="shared" si="20"/>
        <v>38595</v>
      </c>
      <c r="F430">
        <f t="shared" si="18"/>
        <v>82.604570816916251</v>
      </c>
    </row>
    <row r="431" spans="1:6">
      <c r="A431" t="s">
        <v>552</v>
      </c>
      <c r="B431" s="193">
        <v>38625</v>
      </c>
      <c r="C431" s="194">
        <v>1.4</v>
      </c>
      <c r="D431">
        <f t="shared" si="19"/>
        <v>524.18782565176446</v>
      </c>
      <c r="E431" s="191">
        <f t="shared" si="20"/>
        <v>38625</v>
      </c>
      <c r="F431">
        <f t="shared" si="18"/>
        <v>83.761034808353074</v>
      </c>
    </row>
    <row r="432" spans="1:6">
      <c r="A432" t="s">
        <v>553</v>
      </c>
      <c r="B432" s="193">
        <v>38656</v>
      </c>
      <c r="C432" s="194">
        <v>0.2</v>
      </c>
      <c r="D432">
        <f t="shared" si="19"/>
        <v>525.23620130306801</v>
      </c>
      <c r="E432" s="191">
        <f t="shared" si="20"/>
        <v>38656</v>
      </c>
      <c r="F432">
        <f t="shared" si="18"/>
        <v>83.928556877969783</v>
      </c>
    </row>
    <row r="433" spans="1:6">
      <c r="A433" t="s">
        <v>554</v>
      </c>
      <c r="B433" s="193">
        <v>38686</v>
      </c>
      <c r="C433" s="194">
        <v>-0.5</v>
      </c>
      <c r="D433">
        <f t="shared" si="19"/>
        <v>522.61002029655265</v>
      </c>
      <c r="E433" s="191">
        <f t="shared" si="20"/>
        <v>38686</v>
      </c>
      <c r="F433">
        <f t="shared" si="18"/>
        <v>83.508914093579918</v>
      </c>
    </row>
    <row r="434" spans="1:6">
      <c r="A434" t="s">
        <v>555</v>
      </c>
      <c r="B434" s="193">
        <v>38717</v>
      </c>
      <c r="C434" s="194">
        <v>0</v>
      </c>
      <c r="D434">
        <f t="shared" si="19"/>
        <v>522.61002029655265</v>
      </c>
      <c r="E434" s="191">
        <f t="shared" si="20"/>
        <v>38717</v>
      </c>
      <c r="F434">
        <f t="shared" si="18"/>
        <v>83.508914093579918</v>
      </c>
    </row>
    <row r="435" spans="1:6">
      <c r="A435" t="s">
        <v>556</v>
      </c>
      <c r="B435" s="193">
        <v>38748</v>
      </c>
      <c r="C435" s="194">
        <v>0.6</v>
      </c>
      <c r="D435">
        <f t="shared" si="19"/>
        <v>525.74568041833197</v>
      </c>
      <c r="E435" s="191">
        <f t="shared" si="20"/>
        <v>38748</v>
      </c>
      <c r="F435">
        <f t="shared" si="18"/>
        <v>84.009967578141413</v>
      </c>
    </row>
    <row r="436" spans="1:6">
      <c r="A436" t="s">
        <v>557</v>
      </c>
      <c r="B436" s="193">
        <v>38776</v>
      </c>
      <c r="C436" s="194">
        <v>0.1</v>
      </c>
      <c r="D436">
        <f t="shared" si="19"/>
        <v>526.27142609875023</v>
      </c>
      <c r="E436" s="191">
        <f t="shared" si="20"/>
        <v>38776</v>
      </c>
      <c r="F436">
        <f t="shared" si="18"/>
        <v>84.09397754571954</v>
      </c>
    </row>
    <row r="437" spans="1:6">
      <c r="A437" t="s">
        <v>558</v>
      </c>
      <c r="B437" s="193">
        <v>38807</v>
      </c>
      <c r="C437" s="194">
        <v>0.2</v>
      </c>
      <c r="D437">
        <f t="shared" si="19"/>
        <v>527.32396895094769</v>
      </c>
      <c r="E437" s="191">
        <f t="shared" si="20"/>
        <v>38807</v>
      </c>
      <c r="F437">
        <f t="shared" si="18"/>
        <v>84.262165500810966</v>
      </c>
    </row>
    <row r="438" spans="1:6">
      <c r="A438" t="s">
        <v>559</v>
      </c>
      <c r="B438" s="193">
        <v>38837</v>
      </c>
      <c r="C438" s="194">
        <v>0.5</v>
      </c>
      <c r="D438">
        <f t="shared" si="19"/>
        <v>529.96058879570239</v>
      </c>
      <c r="E438" s="191">
        <f t="shared" si="20"/>
        <v>38837</v>
      </c>
      <c r="F438">
        <f t="shared" si="18"/>
        <v>84.683476328315024</v>
      </c>
    </row>
    <row r="439" spans="1:6">
      <c r="A439" t="s">
        <v>560</v>
      </c>
      <c r="B439" s="193">
        <v>38868</v>
      </c>
      <c r="C439" s="194">
        <v>0.3</v>
      </c>
      <c r="D439">
        <f t="shared" si="19"/>
        <v>531.55047056208946</v>
      </c>
      <c r="E439" s="191">
        <f t="shared" si="20"/>
        <v>38868</v>
      </c>
      <c r="F439">
        <f t="shared" si="18"/>
        <v>84.937526757299963</v>
      </c>
    </row>
    <row r="440" spans="1:6">
      <c r="A440" t="s">
        <v>561</v>
      </c>
      <c r="B440" s="193">
        <v>38898</v>
      </c>
      <c r="C440" s="194">
        <v>0.2</v>
      </c>
      <c r="D440">
        <f t="shared" si="19"/>
        <v>532.61357150321362</v>
      </c>
      <c r="E440" s="191">
        <f t="shared" si="20"/>
        <v>38898</v>
      </c>
      <c r="F440">
        <f t="shared" si="18"/>
        <v>85.107401810814551</v>
      </c>
    </row>
    <row r="441" spans="1:6">
      <c r="A441" t="s">
        <v>562</v>
      </c>
      <c r="B441" s="193">
        <v>38929</v>
      </c>
      <c r="C441" s="194">
        <v>0.5</v>
      </c>
      <c r="D441">
        <f t="shared" si="19"/>
        <v>535.27663936072963</v>
      </c>
      <c r="E441" s="191">
        <f t="shared" si="20"/>
        <v>38929</v>
      </c>
      <c r="F441">
        <f t="shared" si="18"/>
        <v>85.532938819868619</v>
      </c>
    </row>
    <row r="442" spans="1:6">
      <c r="A442" t="s">
        <v>563</v>
      </c>
      <c r="B442" s="193">
        <v>38960</v>
      </c>
      <c r="C442" s="194">
        <v>0.4</v>
      </c>
      <c r="D442">
        <f t="shared" si="19"/>
        <v>537.4177459181725</v>
      </c>
      <c r="E442" s="191">
        <f t="shared" si="20"/>
        <v>38960</v>
      </c>
      <c r="F442">
        <f t="shared" si="18"/>
        <v>85.875070575148087</v>
      </c>
    </row>
    <row r="443" spans="1:6">
      <c r="A443" t="s">
        <v>564</v>
      </c>
      <c r="B443" s="193">
        <v>38990</v>
      </c>
      <c r="C443" s="194">
        <v>-0.5</v>
      </c>
      <c r="D443">
        <f t="shared" si="19"/>
        <v>534.73065718858163</v>
      </c>
      <c r="E443" s="191">
        <f t="shared" si="20"/>
        <v>38990</v>
      </c>
      <c r="F443">
        <f t="shared" si="18"/>
        <v>85.445695222272349</v>
      </c>
    </row>
    <row r="444" spans="1:6">
      <c r="A444" t="s">
        <v>565</v>
      </c>
      <c r="B444" s="193">
        <v>39021</v>
      </c>
      <c r="C444" s="194">
        <v>-0.4</v>
      </c>
      <c r="D444">
        <f t="shared" si="19"/>
        <v>532.59173455982727</v>
      </c>
      <c r="E444" s="191">
        <f t="shared" si="20"/>
        <v>39021</v>
      </c>
      <c r="F444">
        <f t="shared" si="18"/>
        <v>85.103912441383244</v>
      </c>
    </row>
    <row r="445" spans="1:6">
      <c r="A445" t="s">
        <v>566</v>
      </c>
      <c r="B445" s="193">
        <v>39051</v>
      </c>
      <c r="C445" s="194">
        <v>0</v>
      </c>
      <c r="D445">
        <f t="shared" si="19"/>
        <v>532.59173455982727</v>
      </c>
      <c r="E445" s="191">
        <f t="shared" si="20"/>
        <v>39051</v>
      </c>
      <c r="F445">
        <f t="shared" si="18"/>
        <v>85.103912441383244</v>
      </c>
    </row>
    <row r="446" spans="1:6">
      <c r="A446" t="s">
        <v>567</v>
      </c>
      <c r="B446" s="193">
        <v>39082</v>
      </c>
      <c r="C446" s="194">
        <v>0.5</v>
      </c>
      <c r="D446">
        <f t="shared" si="19"/>
        <v>535.25469323262632</v>
      </c>
      <c r="E446" s="191">
        <f t="shared" si="20"/>
        <v>39082</v>
      </c>
      <c r="F446">
        <f t="shared" si="18"/>
        <v>85.529432003590159</v>
      </c>
    </row>
    <row r="447" spans="1:6">
      <c r="A447" t="s">
        <v>568</v>
      </c>
      <c r="B447" s="193">
        <v>39113</v>
      </c>
      <c r="C447" s="194">
        <v>0.2</v>
      </c>
      <c r="D447">
        <f t="shared" si="19"/>
        <v>536.32520261909156</v>
      </c>
      <c r="E447" s="191">
        <f t="shared" si="20"/>
        <v>39113</v>
      </c>
      <c r="F447">
        <f t="shared" si="18"/>
        <v>85.700490867597338</v>
      </c>
    </row>
    <row r="448" spans="1:6">
      <c r="A448" t="s">
        <v>569</v>
      </c>
      <c r="B448" s="193">
        <v>39141</v>
      </c>
      <c r="C448" s="194">
        <v>0.4</v>
      </c>
      <c r="D448">
        <f t="shared" si="19"/>
        <v>538.47050342956788</v>
      </c>
      <c r="E448" s="191">
        <f t="shared" si="20"/>
        <v>39141</v>
      </c>
      <c r="F448">
        <f t="shared" si="18"/>
        <v>86.043292831067703</v>
      </c>
    </row>
    <row r="449" spans="1:6">
      <c r="A449" t="s">
        <v>570</v>
      </c>
      <c r="B449" s="193">
        <v>39172</v>
      </c>
      <c r="C449" s="194">
        <v>0.5</v>
      </c>
      <c r="D449">
        <f t="shared" si="19"/>
        <v>541.16285594671569</v>
      </c>
      <c r="E449" s="191">
        <f t="shared" si="20"/>
        <v>39172</v>
      </c>
      <c r="F449">
        <f t="shared" si="18"/>
        <v>86.473509295223053</v>
      </c>
    </row>
    <row r="450" spans="1:6">
      <c r="A450" t="s">
        <v>571</v>
      </c>
      <c r="B450" s="193">
        <v>39202</v>
      </c>
      <c r="C450" s="194">
        <v>0.3</v>
      </c>
      <c r="D450">
        <f t="shared" si="19"/>
        <v>542.78634451455582</v>
      </c>
      <c r="E450" s="191">
        <f t="shared" si="20"/>
        <v>39202</v>
      </c>
      <c r="F450">
        <f t="shared" si="18"/>
        <v>86.732929823108719</v>
      </c>
    </row>
    <row r="451" spans="1:6">
      <c r="A451" t="s">
        <v>572</v>
      </c>
      <c r="B451" s="193">
        <v>39233</v>
      </c>
      <c r="C451" s="194">
        <v>0.4</v>
      </c>
      <c r="D451">
        <f t="shared" si="19"/>
        <v>544.95748989261403</v>
      </c>
      <c r="E451" s="191">
        <f t="shared" si="20"/>
        <v>39233</v>
      </c>
      <c r="F451">
        <f t="shared" ref="F451:F514" si="21">D451/$D$542*100</f>
        <v>87.079861542401147</v>
      </c>
    </row>
    <row r="452" spans="1:6">
      <c r="A452" t="s">
        <v>573</v>
      </c>
      <c r="B452" s="193">
        <v>39263</v>
      </c>
      <c r="C452" s="194">
        <v>0.2</v>
      </c>
      <c r="D452">
        <f t="shared" ref="D452:D515" si="22">D451*(1+C452/100)</f>
        <v>546.04740487239928</v>
      </c>
      <c r="E452" s="191">
        <f t="shared" ref="E452:E515" si="23">EOMONTH(B452,0)</f>
        <v>39263</v>
      </c>
      <c r="F452">
        <f t="shared" si="21"/>
        <v>87.254021265485946</v>
      </c>
    </row>
    <row r="453" spans="1:6">
      <c r="A453" t="s">
        <v>574</v>
      </c>
      <c r="B453" s="193">
        <v>39294</v>
      </c>
      <c r="C453" s="194">
        <v>0.2</v>
      </c>
      <c r="D453">
        <f t="shared" si="22"/>
        <v>547.13949968214411</v>
      </c>
      <c r="E453" s="191">
        <f t="shared" si="23"/>
        <v>39294</v>
      </c>
      <c r="F453">
        <f t="shared" si="21"/>
        <v>87.42852930801692</v>
      </c>
    </row>
    <row r="454" spans="1:6">
      <c r="A454" t="s">
        <v>575</v>
      </c>
      <c r="B454" s="193">
        <v>39325</v>
      </c>
      <c r="C454" s="194">
        <v>0</v>
      </c>
      <c r="D454">
        <f t="shared" si="22"/>
        <v>547.13949968214411</v>
      </c>
      <c r="E454" s="191">
        <f t="shared" si="23"/>
        <v>39325</v>
      </c>
      <c r="F454">
        <f t="shared" si="21"/>
        <v>87.42852930801692</v>
      </c>
    </row>
    <row r="455" spans="1:6">
      <c r="A455" t="s">
        <v>576</v>
      </c>
      <c r="B455" s="193">
        <v>39355</v>
      </c>
      <c r="C455" s="194">
        <v>0.4</v>
      </c>
      <c r="D455">
        <f t="shared" si="22"/>
        <v>549.32805768087269</v>
      </c>
      <c r="E455" s="191">
        <f t="shared" si="23"/>
        <v>39355</v>
      </c>
      <c r="F455">
        <f t="shared" si="21"/>
        <v>87.778243425248988</v>
      </c>
    </row>
    <row r="456" spans="1:6">
      <c r="A456" t="s">
        <v>577</v>
      </c>
      <c r="B456" s="193">
        <v>39386</v>
      </c>
      <c r="C456" s="194">
        <v>0.3</v>
      </c>
      <c r="D456">
        <f t="shared" si="22"/>
        <v>550.97604185391526</v>
      </c>
      <c r="E456" s="191">
        <f t="shared" si="23"/>
        <v>39386</v>
      </c>
      <c r="F456">
        <f t="shared" si="21"/>
        <v>88.041578155524732</v>
      </c>
    </row>
    <row r="457" spans="1:6">
      <c r="A457" t="s">
        <v>578</v>
      </c>
      <c r="B457" s="193">
        <v>39416</v>
      </c>
      <c r="C457" s="194">
        <v>0.8</v>
      </c>
      <c r="D457">
        <f t="shared" si="22"/>
        <v>555.38385018874658</v>
      </c>
      <c r="E457" s="191">
        <f t="shared" si="23"/>
        <v>39416</v>
      </c>
      <c r="F457">
        <f t="shared" si="21"/>
        <v>88.745910780768938</v>
      </c>
    </row>
    <row r="458" spans="1:6">
      <c r="A458" t="s">
        <v>579</v>
      </c>
      <c r="B458" s="193">
        <v>39447</v>
      </c>
      <c r="C458" s="194">
        <v>0.3</v>
      </c>
      <c r="D458">
        <f t="shared" si="22"/>
        <v>557.05000173931273</v>
      </c>
      <c r="E458" s="191">
        <f t="shared" si="23"/>
        <v>39447</v>
      </c>
      <c r="F458">
        <f t="shared" si="21"/>
        <v>89.012148513111228</v>
      </c>
    </row>
    <row r="459" spans="1:6">
      <c r="A459" t="s">
        <v>580</v>
      </c>
      <c r="B459" s="193">
        <v>39478</v>
      </c>
      <c r="C459" s="194">
        <v>0.3</v>
      </c>
      <c r="D459">
        <f t="shared" si="22"/>
        <v>558.72115174453063</v>
      </c>
      <c r="E459" s="191">
        <f t="shared" si="23"/>
        <v>39478</v>
      </c>
      <c r="F459">
        <f t="shared" si="21"/>
        <v>89.279184958650546</v>
      </c>
    </row>
    <row r="460" spans="1:6">
      <c r="A460" t="s">
        <v>581</v>
      </c>
      <c r="B460" s="193">
        <v>39507</v>
      </c>
      <c r="C460" s="194">
        <v>0.2</v>
      </c>
      <c r="D460">
        <f t="shared" si="22"/>
        <v>559.83859404801967</v>
      </c>
      <c r="E460" s="191">
        <f t="shared" si="23"/>
        <v>39507</v>
      </c>
      <c r="F460">
        <f t="shared" si="21"/>
        <v>89.457743328567858</v>
      </c>
    </row>
    <row r="461" spans="1:6">
      <c r="A461" t="s">
        <v>582</v>
      </c>
      <c r="B461" s="193">
        <v>39538</v>
      </c>
      <c r="C461" s="194">
        <v>0.4</v>
      </c>
      <c r="D461">
        <f t="shared" si="22"/>
        <v>562.07794842421174</v>
      </c>
      <c r="E461" s="191">
        <f t="shared" si="23"/>
        <v>39538</v>
      </c>
      <c r="F461">
        <f t="shared" si="21"/>
        <v>89.815574301882123</v>
      </c>
    </row>
    <row r="462" spans="1:6">
      <c r="A462" t="s">
        <v>583</v>
      </c>
      <c r="B462" s="193">
        <v>39568</v>
      </c>
      <c r="C462" s="194">
        <v>0.2</v>
      </c>
      <c r="D462">
        <f t="shared" si="22"/>
        <v>563.20210432106012</v>
      </c>
      <c r="E462" s="191">
        <f t="shared" si="23"/>
        <v>39568</v>
      </c>
      <c r="F462">
        <f t="shared" si="21"/>
        <v>89.995205450485884</v>
      </c>
    </row>
    <row r="463" spans="1:6">
      <c r="A463" t="s">
        <v>584</v>
      </c>
      <c r="B463" s="193">
        <v>39599</v>
      </c>
      <c r="C463" s="194">
        <v>0.6</v>
      </c>
      <c r="D463">
        <f t="shared" si="22"/>
        <v>566.58131694698648</v>
      </c>
      <c r="E463" s="191">
        <f t="shared" si="23"/>
        <v>39599</v>
      </c>
      <c r="F463">
        <f t="shared" si="21"/>
        <v>90.535176683188794</v>
      </c>
    </row>
    <row r="464" spans="1:6">
      <c r="A464" t="s">
        <v>585</v>
      </c>
      <c r="B464" s="193">
        <v>39629</v>
      </c>
      <c r="C464" s="194">
        <v>1</v>
      </c>
      <c r="D464">
        <f t="shared" si="22"/>
        <v>572.24713011645633</v>
      </c>
      <c r="E464" s="191">
        <f t="shared" si="23"/>
        <v>39629</v>
      </c>
      <c r="F464">
        <f t="shared" si="21"/>
        <v>91.440528450020679</v>
      </c>
    </row>
    <row r="465" spans="1:6">
      <c r="A465" t="s">
        <v>586</v>
      </c>
      <c r="B465" s="193">
        <v>39660</v>
      </c>
      <c r="C465" s="194">
        <v>0.7</v>
      </c>
      <c r="D465">
        <f t="shared" si="22"/>
        <v>576.25286002727148</v>
      </c>
      <c r="E465" s="191">
        <f t="shared" si="23"/>
        <v>39660</v>
      </c>
      <c r="F465">
        <f t="shared" si="21"/>
        <v>92.080612149170818</v>
      </c>
    </row>
    <row r="466" spans="1:6">
      <c r="A466" t="s">
        <v>587</v>
      </c>
      <c r="B466" s="193">
        <v>39691</v>
      </c>
      <c r="C466" s="194">
        <v>-0.1</v>
      </c>
      <c r="D466">
        <f t="shared" si="22"/>
        <v>575.67660716724424</v>
      </c>
      <c r="E466" s="191">
        <f t="shared" si="23"/>
        <v>39691</v>
      </c>
      <c r="F466">
        <f t="shared" si="21"/>
        <v>91.988531537021657</v>
      </c>
    </row>
    <row r="467" spans="1:6">
      <c r="A467" t="s">
        <v>588</v>
      </c>
      <c r="B467" s="193">
        <v>39721</v>
      </c>
      <c r="C467" s="194">
        <v>0.1</v>
      </c>
      <c r="D467">
        <f t="shared" si="22"/>
        <v>576.25228377441147</v>
      </c>
      <c r="E467" s="191">
        <f t="shared" si="23"/>
        <v>39721</v>
      </c>
      <c r="F467">
        <f t="shared" si="21"/>
        <v>92.08052006855867</v>
      </c>
    </row>
    <row r="468" spans="1:6">
      <c r="A468" t="s">
        <v>589</v>
      </c>
      <c r="B468" s="193">
        <v>39752</v>
      </c>
      <c r="C468" s="194">
        <v>-0.9</v>
      </c>
      <c r="D468">
        <f t="shared" si="22"/>
        <v>571.06601322044173</v>
      </c>
      <c r="E468" s="191">
        <f t="shared" si="23"/>
        <v>39752</v>
      </c>
      <c r="F468">
        <f t="shared" si="21"/>
        <v>91.251795387941641</v>
      </c>
    </row>
    <row r="469" spans="1:6">
      <c r="A469" t="s">
        <v>590</v>
      </c>
      <c r="B469" s="193">
        <v>39782</v>
      </c>
      <c r="C469" s="194">
        <v>-1.8</v>
      </c>
      <c r="D469">
        <f t="shared" si="22"/>
        <v>560.78682498247372</v>
      </c>
      <c r="E469" s="191">
        <f t="shared" si="23"/>
        <v>39782</v>
      </c>
      <c r="F469">
        <f t="shared" si="21"/>
        <v>89.609263070958676</v>
      </c>
    </row>
    <row r="470" spans="1:6">
      <c r="A470" t="s">
        <v>591</v>
      </c>
      <c r="B470" s="193">
        <v>39813</v>
      </c>
      <c r="C470" s="194">
        <v>-0.8</v>
      </c>
      <c r="D470">
        <f t="shared" si="22"/>
        <v>556.30053038261394</v>
      </c>
      <c r="E470" s="191">
        <f t="shared" si="23"/>
        <v>39813</v>
      </c>
      <c r="F470">
        <f t="shared" si="21"/>
        <v>88.89238896639101</v>
      </c>
    </row>
    <row r="471" spans="1:6">
      <c r="A471" t="s">
        <v>592</v>
      </c>
      <c r="B471" s="193">
        <v>39844</v>
      </c>
      <c r="C471" s="194">
        <v>0.3</v>
      </c>
      <c r="D471">
        <f t="shared" si="22"/>
        <v>557.96943197376174</v>
      </c>
      <c r="E471" s="191">
        <f t="shared" si="23"/>
        <v>39844</v>
      </c>
      <c r="F471">
        <f t="shared" si="21"/>
        <v>89.159066133290182</v>
      </c>
    </row>
    <row r="472" spans="1:6">
      <c r="A472" t="s">
        <v>593</v>
      </c>
      <c r="B472" s="193">
        <v>39872</v>
      </c>
      <c r="C472" s="194">
        <v>0.4</v>
      </c>
      <c r="D472">
        <f t="shared" si="22"/>
        <v>560.20130970165678</v>
      </c>
      <c r="E472" s="191">
        <f t="shared" si="23"/>
        <v>39872</v>
      </c>
      <c r="F472">
        <f t="shared" si="21"/>
        <v>89.515702397823333</v>
      </c>
    </row>
    <row r="473" spans="1:6">
      <c r="A473" t="s">
        <v>594</v>
      </c>
      <c r="B473" s="193">
        <v>39903</v>
      </c>
      <c r="C473" s="194">
        <v>-0.1</v>
      </c>
      <c r="D473">
        <f t="shared" si="22"/>
        <v>559.64110839195507</v>
      </c>
      <c r="E473" s="191">
        <f t="shared" si="23"/>
        <v>39903</v>
      </c>
      <c r="F473">
        <f t="shared" si="21"/>
        <v>89.4261866954255</v>
      </c>
    </row>
    <row r="474" spans="1:6">
      <c r="A474" t="s">
        <v>595</v>
      </c>
      <c r="B474" s="193">
        <v>39933</v>
      </c>
      <c r="C474" s="194">
        <v>0.1</v>
      </c>
      <c r="D474">
        <f t="shared" si="22"/>
        <v>560.200749500347</v>
      </c>
      <c r="E474" s="191">
        <f t="shared" si="23"/>
        <v>39933</v>
      </c>
      <c r="F474">
        <f t="shared" si="21"/>
        <v>89.515612882120919</v>
      </c>
    </row>
    <row r="475" spans="1:6">
      <c r="A475" t="s">
        <v>596</v>
      </c>
      <c r="B475" s="193">
        <v>39964</v>
      </c>
      <c r="C475" s="194">
        <v>0.1</v>
      </c>
      <c r="D475">
        <f t="shared" si="22"/>
        <v>560.76095024984727</v>
      </c>
      <c r="E475" s="191">
        <f t="shared" si="23"/>
        <v>39964</v>
      </c>
      <c r="F475">
        <f t="shared" si="21"/>
        <v>89.605128495003029</v>
      </c>
    </row>
    <row r="476" spans="1:6">
      <c r="A476" t="s">
        <v>597</v>
      </c>
      <c r="B476" s="193">
        <v>39994</v>
      </c>
      <c r="C476" s="194">
        <v>0.8</v>
      </c>
      <c r="D476">
        <f t="shared" si="22"/>
        <v>565.24703785184602</v>
      </c>
      <c r="E476" s="191">
        <f t="shared" si="23"/>
        <v>39994</v>
      </c>
      <c r="F476">
        <f t="shared" si="21"/>
        <v>90.321969522963059</v>
      </c>
    </row>
    <row r="477" spans="1:6">
      <c r="A477" t="s">
        <v>598</v>
      </c>
      <c r="B477" s="193">
        <v>40025</v>
      </c>
      <c r="C477" s="194">
        <v>0</v>
      </c>
      <c r="D477">
        <f t="shared" si="22"/>
        <v>565.24703785184602</v>
      </c>
      <c r="E477" s="191">
        <f t="shared" si="23"/>
        <v>40025</v>
      </c>
      <c r="F477">
        <f t="shared" si="21"/>
        <v>90.321969522963059</v>
      </c>
    </row>
    <row r="478" spans="1:6">
      <c r="A478" t="s">
        <v>599</v>
      </c>
      <c r="B478" s="193">
        <v>40056</v>
      </c>
      <c r="C478" s="194">
        <v>0.3</v>
      </c>
      <c r="D478">
        <f t="shared" si="22"/>
        <v>566.94277896540154</v>
      </c>
      <c r="E478" s="191">
        <f t="shared" si="23"/>
        <v>40056</v>
      </c>
      <c r="F478">
        <f t="shared" si="21"/>
        <v>90.592935431531942</v>
      </c>
    </row>
    <row r="479" spans="1:6">
      <c r="A479" t="s">
        <v>600</v>
      </c>
      <c r="B479" s="193">
        <v>40086</v>
      </c>
      <c r="C479" s="194">
        <v>0.2</v>
      </c>
      <c r="D479">
        <f t="shared" si="22"/>
        <v>568.0766645233324</v>
      </c>
      <c r="E479" s="191">
        <f t="shared" si="23"/>
        <v>40086</v>
      </c>
      <c r="F479">
        <f t="shared" si="21"/>
        <v>90.774121302395017</v>
      </c>
    </row>
    <row r="480" spans="1:6">
      <c r="A480" t="s">
        <v>601</v>
      </c>
      <c r="B480" s="193">
        <v>40117</v>
      </c>
      <c r="C480" s="194">
        <v>0.3</v>
      </c>
      <c r="D480">
        <f t="shared" si="22"/>
        <v>569.78089451690232</v>
      </c>
      <c r="E480" s="191">
        <f t="shared" si="23"/>
        <v>40117</v>
      </c>
      <c r="F480">
        <f t="shared" si="21"/>
        <v>91.046443666302196</v>
      </c>
    </row>
    <row r="481" spans="1:6">
      <c r="A481" t="s">
        <v>602</v>
      </c>
      <c r="B481" s="193">
        <v>40147</v>
      </c>
      <c r="C481" s="194">
        <v>0.3</v>
      </c>
      <c r="D481">
        <f t="shared" si="22"/>
        <v>571.49023720045295</v>
      </c>
      <c r="E481" s="191">
        <f t="shared" si="23"/>
        <v>40147</v>
      </c>
      <c r="F481">
        <f t="shared" si="21"/>
        <v>91.319582997301069</v>
      </c>
    </row>
    <row r="482" spans="1:6">
      <c r="A482" t="s">
        <v>603</v>
      </c>
      <c r="B482" s="193">
        <v>40178</v>
      </c>
      <c r="C482" s="194">
        <v>0.1</v>
      </c>
      <c r="D482">
        <f t="shared" si="22"/>
        <v>572.0617274376533</v>
      </c>
      <c r="E482" s="191">
        <f t="shared" si="23"/>
        <v>40178</v>
      </c>
      <c r="F482">
        <f t="shared" si="21"/>
        <v>91.410902580298369</v>
      </c>
    </row>
    <row r="483" spans="1:6">
      <c r="A483" t="s">
        <v>604</v>
      </c>
      <c r="B483" s="193">
        <v>40209</v>
      </c>
      <c r="C483" s="194">
        <v>0.1</v>
      </c>
      <c r="D483">
        <f t="shared" si="22"/>
        <v>572.63378916509089</v>
      </c>
      <c r="E483" s="191">
        <f t="shared" si="23"/>
        <v>40209</v>
      </c>
      <c r="F483">
        <f t="shared" si="21"/>
        <v>91.502313482878648</v>
      </c>
    </row>
    <row r="484" spans="1:6">
      <c r="A484" t="s">
        <v>605</v>
      </c>
      <c r="B484" s="193">
        <v>40237</v>
      </c>
      <c r="C484" s="194">
        <v>-0.1</v>
      </c>
      <c r="D484">
        <f t="shared" si="22"/>
        <v>572.06115537592575</v>
      </c>
      <c r="E484" s="191">
        <f t="shared" si="23"/>
        <v>40237</v>
      </c>
      <c r="F484">
        <f t="shared" si="21"/>
        <v>91.410811169395771</v>
      </c>
    </row>
    <row r="485" spans="1:6">
      <c r="A485" t="s">
        <v>606</v>
      </c>
      <c r="B485" s="193">
        <v>40268</v>
      </c>
      <c r="C485" s="194">
        <v>0</v>
      </c>
      <c r="D485">
        <f t="shared" si="22"/>
        <v>572.06115537592575</v>
      </c>
      <c r="E485" s="191">
        <f t="shared" si="23"/>
        <v>40268</v>
      </c>
      <c r="F485">
        <f t="shared" si="21"/>
        <v>91.410811169395771</v>
      </c>
    </row>
    <row r="486" spans="1:6">
      <c r="A486" t="s">
        <v>607</v>
      </c>
      <c r="B486" s="193">
        <v>40298</v>
      </c>
      <c r="C486" s="194">
        <v>0</v>
      </c>
      <c r="D486">
        <f t="shared" si="22"/>
        <v>572.06115537592575</v>
      </c>
      <c r="E486" s="191">
        <f t="shared" si="23"/>
        <v>40298</v>
      </c>
      <c r="F486">
        <f t="shared" si="21"/>
        <v>91.410811169395771</v>
      </c>
    </row>
    <row r="487" spans="1:6">
      <c r="A487" t="s">
        <v>608</v>
      </c>
      <c r="B487" s="193">
        <v>40329</v>
      </c>
      <c r="C487" s="194">
        <v>-0.1</v>
      </c>
      <c r="D487">
        <f t="shared" si="22"/>
        <v>571.48909422054987</v>
      </c>
      <c r="E487" s="191">
        <f t="shared" si="23"/>
        <v>40329</v>
      </c>
      <c r="F487">
        <f t="shared" si="21"/>
        <v>91.319400358226375</v>
      </c>
    </row>
    <row r="488" spans="1:6">
      <c r="A488" t="s">
        <v>609</v>
      </c>
      <c r="B488" s="193">
        <v>40359</v>
      </c>
      <c r="C488" s="194">
        <v>0</v>
      </c>
      <c r="D488">
        <f t="shared" si="22"/>
        <v>571.48909422054987</v>
      </c>
      <c r="E488" s="191">
        <f t="shared" si="23"/>
        <v>40359</v>
      </c>
      <c r="F488">
        <f t="shared" si="21"/>
        <v>91.319400358226375</v>
      </c>
    </row>
    <row r="489" spans="1:6">
      <c r="A489" t="s">
        <v>610</v>
      </c>
      <c r="B489" s="193">
        <v>40390</v>
      </c>
      <c r="C489" s="194">
        <v>0.2</v>
      </c>
      <c r="D489">
        <f t="shared" si="22"/>
        <v>572.63207240899101</v>
      </c>
      <c r="E489" s="191">
        <f t="shared" si="23"/>
        <v>40390</v>
      </c>
      <c r="F489">
        <f t="shared" si="21"/>
        <v>91.502039158942836</v>
      </c>
    </row>
    <row r="490" spans="1:6">
      <c r="A490" t="s">
        <v>611</v>
      </c>
      <c r="B490" s="193">
        <v>40421</v>
      </c>
      <c r="C490" s="194">
        <v>0.1</v>
      </c>
      <c r="D490">
        <f t="shared" si="22"/>
        <v>573.20470448139997</v>
      </c>
      <c r="E490" s="191">
        <f t="shared" si="23"/>
        <v>40421</v>
      </c>
      <c r="F490">
        <f t="shared" si="21"/>
        <v>91.593541198101775</v>
      </c>
    </row>
    <row r="491" spans="1:6">
      <c r="A491" t="s">
        <v>612</v>
      </c>
      <c r="B491" s="193">
        <v>40451</v>
      </c>
      <c r="C491" s="194">
        <v>0.2</v>
      </c>
      <c r="D491">
        <f t="shared" si="22"/>
        <v>574.35111389036274</v>
      </c>
      <c r="E491" s="191">
        <f t="shared" si="23"/>
        <v>40451</v>
      </c>
      <c r="F491">
        <f t="shared" si="21"/>
        <v>91.776728280497977</v>
      </c>
    </row>
    <row r="492" spans="1:6">
      <c r="A492" t="s">
        <v>613</v>
      </c>
      <c r="B492" s="193">
        <v>40482</v>
      </c>
      <c r="C492" s="194">
        <v>0.3</v>
      </c>
      <c r="D492">
        <f t="shared" si="22"/>
        <v>576.0741672320338</v>
      </c>
      <c r="E492" s="191">
        <f t="shared" si="23"/>
        <v>40482</v>
      </c>
      <c r="F492">
        <f t="shared" si="21"/>
        <v>92.052058465339456</v>
      </c>
    </row>
    <row r="493" spans="1:6">
      <c r="A493" t="s">
        <v>614</v>
      </c>
      <c r="B493" s="193">
        <v>40512</v>
      </c>
      <c r="C493" s="194">
        <v>0.3</v>
      </c>
      <c r="D493">
        <f t="shared" si="22"/>
        <v>577.8023897337298</v>
      </c>
      <c r="E493" s="191">
        <f t="shared" si="23"/>
        <v>40512</v>
      </c>
      <c r="F493">
        <f t="shared" si="21"/>
        <v>92.328214640735467</v>
      </c>
    </row>
    <row r="494" spans="1:6">
      <c r="A494" t="s">
        <v>615</v>
      </c>
      <c r="B494" s="193">
        <v>40543</v>
      </c>
      <c r="C494" s="194">
        <v>0.4</v>
      </c>
      <c r="D494">
        <f t="shared" si="22"/>
        <v>580.11359929266473</v>
      </c>
      <c r="E494" s="191">
        <f t="shared" si="23"/>
        <v>40543</v>
      </c>
      <c r="F494">
        <f t="shared" si="21"/>
        <v>92.697527499298403</v>
      </c>
    </row>
    <row r="495" spans="1:6">
      <c r="A495" t="s">
        <v>616</v>
      </c>
      <c r="B495" s="193">
        <v>40574</v>
      </c>
      <c r="C495" s="194">
        <v>0.3</v>
      </c>
      <c r="D495">
        <f t="shared" si="22"/>
        <v>581.85394009054266</v>
      </c>
      <c r="E495" s="191">
        <f t="shared" si="23"/>
        <v>40574</v>
      </c>
      <c r="F495">
        <f t="shared" si="21"/>
        <v>92.975620081796293</v>
      </c>
    </row>
    <row r="496" spans="1:6">
      <c r="A496" t="s">
        <v>617</v>
      </c>
      <c r="B496" s="193">
        <v>40602</v>
      </c>
      <c r="C496" s="194">
        <v>0.3</v>
      </c>
      <c r="D496">
        <f t="shared" si="22"/>
        <v>583.59950191081418</v>
      </c>
      <c r="E496" s="191">
        <f t="shared" si="23"/>
        <v>40602</v>
      </c>
      <c r="F496">
        <f t="shared" si="21"/>
        <v>93.254546942041657</v>
      </c>
    </row>
    <row r="497" spans="1:6">
      <c r="A497" t="s">
        <v>618</v>
      </c>
      <c r="B497" s="193">
        <v>40633</v>
      </c>
      <c r="C497" s="194">
        <v>0.5</v>
      </c>
      <c r="D497">
        <f t="shared" si="22"/>
        <v>586.51749942036815</v>
      </c>
      <c r="E497" s="191">
        <f t="shared" si="23"/>
        <v>40633</v>
      </c>
      <c r="F497">
        <f t="shared" si="21"/>
        <v>93.720819676751859</v>
      </c>
    </row>
    <row r="498" spans="1:6">
      <c r="A498" t="s">
        <v>619</v>
      </c>
      <c r="B498" s="193">
        <v>40663</v>
      </c>
      <c r="C498" s="194">
        <v>0.5</v>
      </c>
      <c r="D498">
        <f t="shared" si="22"/>
        <v>589.45008691746989</v>
      </c>
      <c r="E498" s="191">
        <f t="shared" si="23"/>
        <v>40663</v>
      </c>
      <c r="F498">
        <f t="shared" si="21"/>
        <v>94.189423775135609</v>
      </c>
    </row>
    <row r="499" spans="1:6">
      <c r="A499" t="s">
        <v>620</v>
      </c>
      <c r="B499" s="193">
        <v>40694</v>
      </c>
      <c r="C499" s="194">
        <v>0.4</v>
      </c>
      <c r="D499">
        <f t="shared" si="22"/>
        <v>591.80788726513981</v>
      </c>
      <c r="E499" s="191">
        <f t="shared" si="23"/>
        <v>40694</v>
      </c>
      <c r="F499">
        <f t="shared" si="21"/>
        <v>94.56618147023616</v>
      </c>
    </row>
    <row r="500" spans="1:6">
      <c r="A500" t="s">
        <v>621</v>
      </c>
      <c r="B500" s="193">
        <v>40724</v>
      </c>
      <c r="C500" s="194">
        <v>0</v>
      </c>
      <c r="D500">
        <f t="shared" si="22"/>
        <v>591.80788726513981</v>
      </c>
      <c r="E500" s="191">
        <f t="shared" si="23"/>
        <v>40724</v>
      </c>
      <c r="F500">
        <f t="shared" si="21"/>
        <v>94.56618147023616</v>
      </c>
    </row>
    <row r="501" spans="1:6">
      <c r="A501" t="s">
        <v>622</v>
      </c>
      <c r="B501" s="193">
        <v>40755</v>
      </c>
      <c r="C501" s="194">
        <v>0.3</v>
      </c>
      <c r="D501">
        <f t="shared" si="22"/>
        <v>593.58331092693516</v>
      </c>
      <c r="E501" s="191">
        <f t="shared" si="23"/>
        <v>40755</v>
      </c>
      <c r="F501">
        <f t="shared" si="21"/>
        <v>94.849880014646843</v>
      </c>
    </row>
    <row r="502" spans="1:6">
      <c r="A502" t="s">
        <v>623</v>
      </c>
      <c r="B502" s="193">
        <v>40786</v>
      </c>
      <c r="C502" s="194">
        <v>0.3</v>
      </c>
      <c r="D502">
        <f t="shared" si="22"/>
        <v>595.36406085971589</v>
      </c>
      <c r="E502" s="191">
        <f t="shared" si="23"/>
        <v>40786</v>
      </c>
      <c r="F502">
        <f t="shared" si="21"/>
        <v>95.134429654690777</v>
      </c>
    </row>
    <row r="503" spans="1:6">
      <c r="A503" t="s">
        <v>624</v>
      </c>
      <c r="B503" s="193">
        <v>40816</v>
      </c>
      <c r="C503" s="194">
        <v>0.3</v>
      </c>
      <c r="D503">
        <f t="shared" si="22"/>
        <v>597.15015304229496</v>
      </c>
      <c r="E503" s="191">
        <f t="shared" si="23"/>
        <v>40816</v>
      </c>
      <c r="F503">
        <f t="shared" si="21"/>
        <v>95.419832943654839</v>
      </c>
    </row>
    <row r="504" spans="1:6">
      <c r="A504" t="s">
        <v>625</v>
      </c>
      <c r="B504" s="193">
        <v>40847</v>
      </c>
      <c r="C504" s="194">
        <v>0.1</v>
      </c>
      <c r="D504">
        <f t="shared" si="22"/>
        <v>597.74730319533717</v>
      </c>
      <c r="E504" s="191">
        <f t="shared" si="23"/>
        <v>40847</v>
      </c>
      <c r="F504">
        <f t="shared" si="21"/>
        <v>95.515252776598487</v>
      </c>
    </row>
    <row r="505" spans="1:6">
      <c r="A505" t="s">
        <v>626</v>
      </c>
      <c r="B505" s="193">
        <v>40877</v>
      </c>
      <c r="C505" s="194">
        <v>0.2</v>
      </c>
      <c r="D505">
        <f t="shared" si="22"/>
        <v>598.94279780172781</v>
      </c>
      <c r="E505" s="191">
        <f t="shared" si="23"/>
        <v>40877</v>
      </c>
      <c r="F505">
        <f t="shared" si="21"/>
        <v>95.706283282151674</v>
      </c>
    </row>
    <row r="506" spans="1:6">
      <c r="A506" t="s">
        <v>627</v>
      </c>
      <c r="B506" s="193">
        <v>40908</v>
      </c>
      <c r="C506" s="194">
        <v>0</v>
      </c>
      <c r="D506">
        <f t="shared" si="22"/>
        <v>598.94279780172781</v>
      </c>
      <c r="E506" s="191">
        <f t="shared" si="23"/>
        <v>40908</v>
      </c>
      <c r="F506">
        <f t="shared" si="21"/>
        <v>95.706283282151674</v>
      </c>
    </row>
    <row r="507" spans="1:6">
      <c r="A507" t="s">
        <v>628</v>
      </c>
      <c r="B507" s="193">
        <v>40939</v>
      </c>
      <c r="C507" s="194">
        <v>0.3</v>
      </c>
      <c r="D507">
        <f t="shared" si="22"/>
        <v>600.73962619513293</v>
      </c>
      <c r="E507" s="191">
        <f t="shared" si="23"/>
        <v>40939</v>
      </c>
      <c r="F507">
        <f t="shared" si="21"/>
        <v>95.99340213199811</v>
      </c>
    </row>
    <row r="508" spans="1:6">
      <c r="A508" t="s">
        <v>629</v>
      </c>
      <c r="B508" s="193">
        <v>40968</v>
      </c>
      <c r="C508" s="194">
        <v>0.2</v>
      </c>
      <c r="D508">
        <f t="shared" si="22"/>
        <v>601.94110544752323</v>
      </c>
      <c r="E508" s="191">
        <f t="shared" si="23"/>
        <v>40968</v>
      </c>
      <c r="F508">
        <f t="shared" si="21"/>
        <v>96.185388936262115</v>
      </c>
    </row>
    <row r="509" spans="1:6">
      <c r="A509" t="s">
        <v>630</v>
      </c>
      <c r="B509" s="193">
        <v>40999</v>
      </c>
      <c r="C509" s="194">
        <v>0.3</v>
      </c>
      <c r="D509">
        <f t="shared" si="22"/>
        <v>603.74692876386575</v>
      </c>
      <c r="E509" s="191">
        <f t="shared" si="23"/>
        <v>40999</v>
      </c>
      <c r="F509">
        <f t="shared" si="21"/>
        <v>96.473945103070889</v>
      </c>
    </row>
    <row r="510" spans="1:6">
      <c r="A510" t="s">
        <v>631</v>
      </c>
      <c r="B510" s="193">
        <v>41029</v>
      </c>
      <c r="C510" s="194">
        <v>0.1</v>
      </c>
      <c r="D510">
        <f t="shared" si="22"/>
        <v>604.35067569262958</v>
      </c>
      <c r="E510" s="191">
        <f t="shared" si="23"/>
        <v>41029</v>
      </c>
      <c r="F510">
        <f t="shared" si="21"/>
        <v>96.57041904817396</v>
      </c>
    </row>
    <row r="511" spans="1:6">
      <c r="A511" t="s">
        <v>632</v>
      </c>
      <c r="B511" s="193">
        <v>41060</v>
      </c>
      <c r="C511" s="194">
        <v>-0.2</v>
      </c>
      <c r="D511">
        <f t="shared" si="22"/>
        <v>603.14197434124435</v>
      </c>
      <c r="E511" s="191">
        <f t="shared" si="23"/>
        <v>41060</v>
      </c>
      <c r="F511">
        <f t="shared" si="21"/>
        <v>96.377278210077606</v>
      </c>
    </row>
    <row r="512" spans="1:6">
      <c r="A512" t="s">
        <v>633</v>
      </c>
      <c r="B512" s="193">
        <v>41090</v>
      </c>
      <c r="C512" s="194">
        <v>-0.1</v>
      </c>
      <c r="D512">
        <f t="shared" si="22"/>
        <v>602.53883236690308</v>
      </c>
      <c r="E512" s="191">
        <f t="shared" si="23"/>
        <v>41090</v>
      </c>
      <c r="F512">
        <f t="shared" si="21"/>
        <v>96.280900931867535</v>
      </c>
    </row>
    <row r="513" spans="1:6">
      <c r="A513" t="s">
        <v>634</v>
      </c>
      <c r="B513" s="193">
        <v>41121</v>
      </c>
      <c r="C513" s="194">
        <v>0</v>
      </c>
      <c r="D513">
        <f t="shared" si="22"/>
        <v>602.53883236690308</v>
      </c>
      <c r="E513" s="191">
        <f t="shared" si="23"/>
        <v>41121</v>
      </c>
      <c r="F513">
        <f t="shared" si="21"/>
        <v>96.280900931867535</v>
      </c>
    </row>
    <row r="514" spans="1:6">
      <c r="A514" t="s">
        <v>635</v>
      </c>
      <c r="B514" s="193">
        <v>41152</v>
      </c>
      <c r="C514" s="194">
        <v>0.6</v>
      </c>
      <c r="D514">
        <f t="shared" si="22"/>
        <v>606.15406536110447</v>
      </c>
      <c r="E514" s="191">
        <f t="shared" si="23"/>
        <v>41152</v>
      </c>
      <c r="F514">
        <f t="shared" si="21"/>
        <v>96.858586337458732</v>
      </c>
    </row>
    <row r="515" spans="1:6">
      <c r="A515" t="s">
        <v>636</v>
      </c>
      <c r="B515" s="193">
        <v>41182</v>
      </c>
      <c r="C515" s="194">
        <v>0.5</v>
      </c>
      <c r="D515">
        <f t="shared" si="22"/>
        <v>609.18483568790998</v>
      </c>
      <c r="E515" s="191">
        <f t="shared" si="23"/>
        <v>41182</v>
      </c>
      <c r="F515">
        <f t="shared" ref="F515:F551" si="24">D515/$D$542*100</f>
        <v>97.342879269146025</v>
      </c>
    </row>
    <row r="516" spans="1:6">
      <c r="A516" t="s">
        <v>637</v>
      </c>
      <c r="B516" s="193">
        <v>41213</v>
      </c>
      <c r="C516" s="194">
        <v>0.3</v>
      </c>
      <c r="D516">
        <f t="shared" ref="D516:D551" si="25">D515*(1+C516/100)</f>
        <v>611.01239019497359</v>
      </c>
      <c r="E516" s="191">
        <f t="shared" ref="E516:E551" si="26">EOMONTH(B516,0)</f>
        <v>41213</v>
      </c>
      <c r="F516">
        <f t="shared" si="24"/>
        <v>97.634907906953444</v>
      </c>
    </row>
    <row r="517" spans="1:6">
      <c r="A517" t="s">
        <v>638</v>
      </c>
      <c r="B517" s="193">
        <v>41243</v>
      </c>
      <c r="C517" s="194">
        <v>-0.2</v>
      </c>
      <c r="D517">
        <f t="shared" si="25"/>
        <v>609.79036541458368</v>
      </c>
      <c r="E517" s="191">
        <f t="shared" si="26"/>
        <v>41243</v>
      </c>
      <c r="F517">
        <f t="shared" si="24"/>
        <v>97.439638091139543</v>
      </c>
    </row>
    <row r="518" spans="1:6">
      <c r="A518" t="s">
        <v>639</v>
      </c>
      <c r="B518" s="193">
        <v>41274</v>
      </c>
      <c r="C518" s="194">
        <v>0</v>
      </c>
      <c r="D518">
        <f t="shared" si="25"/>
        <v>609.79036541458368</v>
      </c>
      <c r="E518" s="191">
        <f t="shared" si="26"/>
        <v>41274</v>
      </c>
      <c r="F518">
        <f t="shared" si="24"/>
        <v>97.439638091139543</v>
      </c>
    </row>
    <row r="519" spans="1:6">
      <c r="A519" t="s">
        <v>640</v>
      </c>
      <c r="B519" s="193">
        <v>41305</v>
      </c>
      <c r="C519" s="194">
        <v>0.1</v>
      </c>
      <c r="D519">
        <f t="shared" si="25"/>
        <v>610.40015577999816</v>
      </c>
      <c r="E519" s="191">
        <f t="shared" si="26"/>
        <v>41305</v>
      </c>
      <c r="F519">
        <f t="shared" si="24"/>
        <v>97.537077729230674</v>
      </c>
    </row>
    <row r="520" spans="1:6">
      <c r="A520" t="s">
        <v>641</v>
      </c>
      <c r="B520" s="193">
        <v>41333</v>
      </c>
      <c r="C520" s="194">
        <v>0.6</v>
      </c>
      <c r="D520">
        <f t="shared" si="25"/>
        <v>614.06255671467818</v>
      </c>
      <c r="E520" s="191">
        <f t="shared" si="26"/>
        <v>41333</v>
      </c>
      <c r="F520">
        <f t="shared" si="24"/>
        <v>98.122300195606059</v>
      </c>
    </row>
    <row r="521" spans="1:6">
      <c r="A521" t="s">
        <v>642</v>
      </c>
      <c r="B521" s="193">
        <v>41364</v>
      </c>
      <c r="C521" s="194">
        <v>-0.2</v>
      </c>
      <c r="D521">
        <f t="shared" si="25"/>
        <v>612.83443160124887</v>
      </c>
      <c r="E521" s="191">
        <f t="shared" si="26"/>
        <v>41364</v>
      </c>
      <c r="F521">
        <f t="shared" si="24"/>
        <v>97.926055595214848</v>
      </c>
    </row>
    <row r="522" spans="1:6">
      <c r="A522" t="s">
        <v>643</v>
      </c>
      <c r="B522" s="193">
        <v>41394</v>
      </c>
      <c r="C522" s="194">
        <v>-0.2</v>
      </c>
      <c r="D522">
        <f t="shared" si="25"/>
        <v>611.60876273804638</v>
      </c>
      <c r="E522" s="191">
        <f t="shared" si="26"/>
        <v>41394</v>
      </c>
      <c r="F522">
        <f t="shared" si="24"/>
        <v>97.730203484024429</v>
      </c>
    </row>
    <row r="523" spans="1:6">
      <c r="A523" t="s">
        <v>644</v>
      </c>
      <c r="B523" s="193">
        <v>41425</v>
      </c>
      <c r="C523" s="194">
        <v>0.1</v>
      </c>
      <c r="D523">
        <f t="shared" si="25"/>
        <v>612.22037150078438</v>
      </c>
      <c r="E523" s="191">
        <f t="shared" si="26"/>
        <v>41425</v>
      </c>
      <c r="F523">
        <f t="shared" si="24"/>
        <v>97.827933687508434</v>
      </c>
    </row>
    <row r="524" spans="1:6">
      <c r="A524" t="s">
        <v>645</v>
      </c>
      <c r="B524" s="193">
        <v>41455</v>
      </c>
      <c r="C524" s="194">
        <v>0.3</v>
      </c>
      <c r="D524">
        <f t="shared" si="25"/>
        <v>614.05703261528663</v>
      </c>
      <c r="E524" s="191">
        <f t="shared" si="26"/>
        <v>41455</v>
      </c>
      <c r="F524">
        <f t="shared" si="24"/>
        <v>98.121417488570955</v>
      </c>
    </row>
    <row r="525" spans="1:6">
      <c r="A525" t="s">
        <v>646</v>
      </c>
      <c r="B525" s="193">
        <v>41486</v>
      </c>
      <c r="C525" s="194">
        <v>0.2</v>
      </c>
      <c r="D525">
        <f t="shared" si="25"/>
        <v>615.28514668051719</v>
      </c>
      <c r="E525" s="191">
        <f t="shared" si="26"/>
        <v>41486</v>
      </c>
      <c r="F525">
        <f t="shared" si="24"/>
        <v>98.317660323548083</v>
      </c>
    </row>
    <row r="526" spans="1:6">
      <c r="A526" t="s">
        <v>647</v>
      </c>
      <c r="B526" s="193">
        <v>41517</v>
      </c>
      <c r="C526" s="194">
        <v>0.2</v>
      </c>
      <c r="D526">
        <f t="shared" si="25"/>
        <v>616.51571697387817</v>
      </c>
      <c r="E526" s="191">
        <f t="shared" si="26"/>
        <v>41517</v>
      </c>
      <c r="F526">
        <f t="shared" si="24"/>
        <v>98.514295644195172</v>
      </c>
    </row>
    <row r="527" spans="1:6">
      <c r="A527" t="s">
        <v>648</v>
      </c>
      <c r="B527" s="193">
        <v>41547</v>
      </c>
      <c r="C527" s="194">
        <v>0.2</v>
      </c>
      <c r="D527">
        <f t="shared" si="25"/>
        <v>617.74874840782593</v>
      </c>
      <c r="E527" s="191">
        <f t="shared" si="26"/>
        <v>41547</v>
      </c>
      <c r="F527">
        <f t="shared" si="24"/>
        <v>98.711324235483573</v>
      </c>
    </row>
    <row r="528" spans="1:6">
      <c r="A528" t="s">
        <v>649</v>
      </c>
      <c r="B528" s="193">
        <v>41578</v>
      </c>
      <c r="C528" s="194">
        <v>0.1</v>
      </c>
      <c r="D528">
        <f t="shared" si="25"/>
        <v>618.36649715623366</v>
      </c>
      <c r="E528" s="191">
        <f t="shared" si="26"/>
        <v>41578</v>
      </c>
      <c r="F528">
        <f t="shared" si="24"/>
        <v>98.81003555971904</v>
      </c>
    </row>
    <row r="529" spans="1:6">
      <c r="A529" t="s">
        <v>650</v>
      </c>
      <c r="B529" s="193">
        <v>41608</v>
      </c>
      <c r="C529" s="194">
        <v>0.1</v>
      </c>
      <c r="D529">
        <f t="shared" si="25"/>
        <v>618.98486365338988</v>
      </c>
      <c r="E529" s="191">
        <f t="shared" si="26"/>
        <v>41608</v>
      </c>
      <c r="F529">
        <f t="shared" si="24"/>
        <v>98.908845595278748</v>
      </c>
    </row>
    <row r="530" spans="1:6">
      <c r="A530" t="s">
        <v>651</v>
      </c>
      <c r="B530" s="193">
        <v>41639</v>
      </c>
      <c r="C530" s="194">
        <v>0.3</v>
      </c>
      <c r="D530">
        <f t="shared" si="25"/>
        <v>620.84181824434995</v>
      </c>
      <c r="E530" s="191">
        <f t="shared" si="26"/>
        <v>41639</v>
      </c>
      <c r="F530">
        <f t="shared" si="24"/>
        <v>99.205572132064574</v>
      </c>
    </row>
    <row r="531" spans="1:6">
      <c r="A531" t="s">
        <v>652</v>
      </c>
      <c r="B531" s="193">
        <v>41670</v>
      </c>
      <c r="C531" s="194">
        <v>0.2</v>
      </c>
      <c r="D531">
        <f t="shared" si="25"/>
        <v>622.08350188083864</v>
      </c>
      <c r="E531" s="191">
        <f t="shared" si="26"/>
        <v>41670</v>
      </c>
      <c r="F531">
        <f t="shared" si="24"/>
        <v>99.403983276328702</v>
      </c>
    </row>
    <row r="532" spans="1:6">
      <c r="A532" t="s">
        <v>653</v>
      </c>
      <c r="B532" s="193">
        <v>41698</v>
      </c>
      <c r="C532" s="194">
        <v>0.1</v>
      </c>
      <c r="D532">
        <f t="shared" si="25"/>
        <v>622.70558538271939</v>
      </c>
      <c r="E532" s="191">
        <f t="shared" si="26"/>
        <v>41698</v>
      </c>
      <c r="F532">
        <f t="shared" si="24"/>
        <v>99.50338725960502</v>
      </c>
    </row>
    <row r="533" spans="1:6">
      <c r="A533" t="s">
        <v>654</v>
      </c>
      <c r="B533" s="193">
        <v>41729</v>
      </c>
      <c r="C533" s="194">
        <v>0.2</v>
      </c>
      <c r="D533">
        <f t="shared" si="25"/>
        <v>623.95099655348486</v>
      </c>
      <c r="E533" s="191">
        <f t="shared" si="26"/>
        <v>41729</v>
      </c>
      <c r="F533">
        <f t="shared" si="24"/>
        <v>99.702394034124225</v>
      </c>
    </row>
    <row r="534" spans="1:6">
      <c r="A534" t="s">
        <v>655</v>
      </c>
      <c r="B534" s="193">
        <v>41759</v>
      </c>
      <c r="C534" s="194">
        <v>0.2</v>
      </c>
      <c r="D534">
        <f t="shared" si="25"/>
        <v>625.19889854659186</v>
      </c>
      <c r="E534" s="191">
        <f t="shared" si="26"/>
        <v>41759</v>
      </c>
      <c r="F534">
        <f t="shared" si="24"/>
        <v>99.901798822192475</v>
      </c>
    </row>
    <row r="535" spans="1:6">
      <c r="A535" t="s">
        <v>656</v>
      </c>
      <c r="B535" s="193">
        <v>41790</v>
      </c>
      <c r="C535" s="194">
        <v>0.3</v>
      </c>
      <c r="D535">
        <f t="shared" si="25"/>
        <v>627.07449524223159</v>
      </c>
      <c r="E535" s="191">
        <f t="shared" si="26"/>
        <v>41790</v>
      </c>
      <c r="F535">
        <f t="shared" si="24"/>
        <v>100.20150421865905</v>
      </c>
    </row>
    <row r="536" spans="1:6">
      <c r="A536" t="s">
        <v>657</v>
      </c>
      <c r="B536" s="193">
        <v>41820</v>
      </c>
      <c r="C536" s="194">
        <v>0.2</v>
      </c>
      <c r="D536">
        <f t="shared" si="25"/>
        <v>628.3286442327161</v>
      </c>
      <c r="E536" s="191">
        <f t="shared" si="26"/>
        <v>41820</v>
      </c>
      <c r="F536">
        <f t="shared" si="24"/>
        <v>100.40190722709639</v>
      </c>
    </row>
    <row r="537" spans="1:6">
      <c r="A537" t="s">
        <v>658</v>
      </c>
      <c r="B537" s="193">
        <v>41851</v>
      </c>
      <c r="C537" s="194">
        <v>0.1</v>
      </c>
      <c r="D537">
        <f t="shared" si="25"/>
        <v>628.95697287694873</v>
      </c>
      <c r="E537" s="191">
        <f t="shared" si="26"/>
        <v>41851</v>
      </c>
      <c r="F537">
        <f t="shared" si="24"/>
        <v>100.50230913432345</v>
      </c>
    </row>
    <row r="538" spans="1:6">
      <c r="A538" t="s">
        <v>659</v>
      </c>
      <c r="B538" s="193">
        <v>41882</v>
      </c>
      <c r="C538" s="194">
        <v>-0.1</v>
      </c>
      <c r="D538">
        <f t="shared" si="25"/>
        <v>628.32801590407178</v>
      </c>
      <c r="E538" s="191">
        <f t="shared" si="26"/>
        <v>41882</v>
      </c>
      <c r="F538">
        <f t="shared" si="24"/>
        <v>100.40180682518913</v>
      </c>
    </row>
    <row r="539" spans="1:6">
      <c r="A539" t="s">
        <v>660</v>
      </c>
      <c r="B539" s="193">
        <v>41912</v>
      </c>
      <c r="C539" s="194">
        <v>0.1</v>
      </c>
      <c r="D539">
        <f t="shared" si="25"/>
        <v>628.95634391997578</v>
      </c>
      <c r="E539" s="191">
        <f t="shared" si="26"/>
        <v>41912</v>
      </c>
      <c r="F539">
        <f t="shared" si="24"/>
        <v>100.50220863201432</v>
      </c>
    </row>
    <row r="540" spans="1:6">
      <c r="A540" t="s">
        <v>661</v>
      </c>
      <c r="B540" s="193">
        <v>41943</v>
      </c>
      <c r="C540" s="194">
        <v>0.1</v>
      </c>
      <c r="D540">
        <f t="shared" si="25"/>
        <v>629.58530026389565</v>
      </c>
      <c r="E540" s="191">
        <f t="shared" si="26"/>
        <v>41943</v>
      </c>
      <c r="F540">
        <f t="shared" si="24"/>
        <v>100.60271084064631</v>
      </c>
    </row>
    <row r="541" spans="1:6">
      <c r="A541" t="s">
        <v>662</v>
      </c>
      <c r="B541" s="193">
        <v>41973</v>
      </c>
      <c r="C541" s="194">
        <v>-0.3</v>
      </c>
      <c r="D541">
        <f t="shared" si="25"/>
        <v>627.69654436310395</v>
      </c>
      <c r="E541" s="191">
        <f t="shared" si="26"/>
        <v>41973</v>
      </c>
      <c r="F541">
        <f t="shared" si="24"/>
        <v>100.30090270812437</v>
      </c>
    </row>
    <row r="542" spans="1:6">
      <c r="A542" t="s">
        <v>663</v>
      </c>
      <c r="B542" s="193">
        <v>42004</v>
      </c>
      <c r="C542" s="194">
        <v>-0.3</v>
      </c>
      <c r="D542">
        <f t="shared" si="25"/>
        <v>625.81345473001466</v>
      </c>
      <c r="E542" s="191">
        <f t="shared" si="26"/>
        <v>42004</v>
      </c>
      <c r="F542">
        <f t="shared" si="24"/>
        <v>100</v>
      </c>
    </row>
    <row r="543" spans="1:6">
      <c r="A543" t="s">
        <v>664</v>
      </c>
      <c r="B543" s="193">
        <v>42035</v>
      </c>
      <c r="C543" s="194">
        <v>-0.7</v>
      </c>
      <c r="D543">
        <f t="shared" si="25"/>
        <v>621.43276054690455</v>
      </c>
      <c r="E543" s="191">
        <f t="shared" si="26"/>
        <v>42035</v>
      </c>
      <c r="F543">
        <f t="shared" si="24"/>
        <v>99.3</v>
      </c>
    </row>
    <row r="544" spans="1:6">
      <c r="A544" t="s">
        <v>665</v>
      </c>
      <c r="B544" s="193">
        <v>42063</v>
      </c>
      <c r="C544" s="194">
        <v>0.2</v>
      </c>
      <c r="D544">
        <f t="shared" si="25"/>
        <v>622.67562606799834</v>
      </c>
      <c r="E544" s="191">
        <f t="shared" si="26"/>
        <v>42063</v>
      </c>
      <c r="F544">
        <f t="shared" si="24"/>
        <v>99.498599999999996</v>
      </c>
    </row>
    <row r="545" spans="1:6">
      <c r="A545" t="s">
        <v>666</v>
      </c>
      <c r="B545" s="193">
        <v>42094</v>
      </c>
      <c r="C545" s="194">
        <v>0.2</v>
      </c>
      <c r="D545">
        <f t="shared" si="25"/>
        <v>623.92097732013428</v>
      </c>
      <c r="E545" s="191">
        <f t="shared" si="26"/>
        <v>42094</v>
      </c>
      <c r="F545">
        <f t="shared" si="24"/>
        <v>99.69759719999999</v>
      </c>
    </row>
    <row r="546" spans="1:6">
      <c r="A546" t="s">
        <v>667</v>
      </c>
      <c r="B546" s="193">
        <v>42124</v>
      </c>
      <c r="C546" s="194">
        <v>0.1</v>
      </c>
      <c r="D546">
        <f t="shared" si="25"/>
        <v>624.54489829745432</v>
      </c>
      <c r="E546" s="191">
        <f t="shared" si="26"/>
        <v>42124</v>
      </c>
      <c r="F546">
        <f t="shared" si="24"/>
        <v>99.797294797199982</v>
      </c>
    </row>
    <row r="547" spans="1:6">
      <c r="A547" t="s">
        <v>668</v>
      </c>
      <c r="B547" s="193">
        <v>42155</v>
      </c>
      <c r="C547" s="194">
        <v>0.4</v>
      </c>
      <c r="D547">
        <f t="shared" si="25"/>
        <v>627.0430778906441</v>
      </c>
      <c r="E547" s="191">
        <f t="shared" si="26"/>
        <v>42155</v>
      </c>
      <c r="F547">
        <f t="shared" si="24"/>
        <v>100.19648397638876</v>
      </c>
    </row>
    <row r="548" spans="1:6">
      <c r="A548" t="s">
        <v>669</v>
      </c>
      <c r="B548" s="193">
        <v>42185</v>
      </c>
      <c r="C548" s="194">
        <v>0.3</v>
      </c>
      <c r="D548">
        <f t="shared" si="25"/>
        <v>628.92420712431601</v>
      </c>
      <c r="E548" s="191">
        <f t="shared" si="26"/>
        <v>42185</v>
      </c>
      <c r="F548">
        <f t="shared" si="24"/>
        <v>100.49707342831793</v>
      </c>
    </row>
    <row r="549" spans="1:6">
      <c r="A549" t="s">
        <v>670</v>
      </c>
      <c r="B549" s="193">
        <v>42216</v>
      </c>
      <c r="C549" s="194">
        <v>0.1</v>
      </c>
      <c r="D549">
        <f t="shared" si="25"/>
        <v>629.55313133144023</v>
      </c>
      <c r="E549" s="191">
        <f t="shared" si="26"/>
        <v>42216</v>
      </c>
      <c r="F549">
        <f t="shared" si="24"/>
        <v>100.59757050174622</v>
      </c>
    </row>
    <row r="550" spans="1:6">
      <c r="A550" t="s">
        <v>671</v>
      </c>
      <c r="B550" s="193">
        <v>42247</v>
      </c>
      <c r="C550" s="194">
        <v>-0.1</v>
      </c>
      <c r="D550">
        <f t="shared" si="25"/>
        <v>628.92357820010875</v>
      </c>
      <c r="E550" s="191">
        <f t="shared" si="26"/>
        <v>42247</v>
      </c>
      <c r="F550">
        <f t="shared" si="24"/>
        <v>100.49697293124449</v>
      </c>
    </row>
    <row r="551" spans="1:6">
      <c r="A551" t="s">
        <v>672</v>
      </c>
      <c r="B551" s="193">
        <v>42277</v>
      </c>
      <c r="C551" s="194">
        <v>-0.2</v>
      </c>
      <c r="D551">
        <f t="shared" si="25"/>
        <v>627.66573104370855</v>
      </c>
      <c r="E551" s="191">
        <f t="shared" si="26"/>
        <v>42277</v>
      </c>
      <c r="F551">
        <f t="shared" si="24"/>
        <v>100.29597898538198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D37"/>
  <sheetViews>
    <sheetView showGridLines="0" zoomScale="70" zoomScaleNormal="70" workbookViewId="0">
      <selection activeCell="H73" sqref="H73"/>
    </sheetView>
  </sheetViews>
  <sheetFormatPr defaultRowHeight="20.100000000000001" customHeight="1"/>
  <cols>
    <col min="1" max="1" width="30.42578125" style="198" customWidth="1"/>
    <col min="2" max="48" width="15.7109375" style="198" customWidth="1"/>
    <col min="49" max="108" width="15.7109375" style="201" customWidth="1"/>
    <col min="109" max="16384" width="9.140625" style="201"/>
  </cols>
  <sheetData>
    <row r="1" spans="1:108" ht="20.100000000000001" customHeight="1" thickBot="1"/>
    <row r="2" spans="1:108" ht="24.95" customHeight="1">
      <c r="A2" s="227" t="s">
        <v>1045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</row>
    <row r="3" spans="1:108" ht="24.95" customHeight="1" thickBot="1">
      <c r="A3" s="226" t="s">
        <v>131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 t="s">
        <v>1046</v>
      </c>
    </row>
    <row r="4" spans="1:108" ht="20.100000000000001" customHeight="1">
      <c r="A4" s="207"/>
      <c r="B4" s="207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  <c r="CU4" s="208"/>
      <c r="CV4" s="208"/>
      <c r="CW4" s="208"/>
      <c r="CX4" s="208"/>
      <c r="CY4" s="208"/>
      <c r="CZ4" s="208"/>
      <c r="DA4" s="208"/>
      <c r="DB4" s="208"/>
      <c r="DC4" s="208"/>
      <c r="DD4" s="208"/>
    </row>
    <row r="5" spans="1:108" ht="20.100000000000001" customHeight="1">
      <c r="A5" s="199"/>
      <c r="B5" s="204" t="s">
        <v>1047</v>
      </c>
      <c r="C5" s="204" t="s">
        <v>142</v>
      </c>
      <c r="D5" s="204" t="s">
        <v>143</v>
      </c>
      <c r="E5" s="204" t="s">
        <v>144</v>
      </c>
      <c r="F5" s="204" t="s">
        <v>145</v>
      </c>
      <c r="G5" s="204" t="s">
        <v>146</v>
      </c>
      <c r="H5" s="204" t="s">
        <v>147</v>
      </c>
      <c r="I5" s="204" t="s">
        <v>148</v>
      </c>
      <c r="J5" s="204" t="s">
        <v>149</v>
      </c>
      <c r="K5" s="204" t="s">
        <v>150</v>
      </c>
      <c r="L5" s="204" t="s">
        <v>151</v>
      </c>
      <c r="M5" s="204" t="s">
        <v>152</v>
      </c>
      <c r="N5" s="204" t="s">
        <v>153</v>
      </c>
      <c r="O5" s="204" t="s">
        <v>154</v>
      </c>
      <c r="P5" s="204" t="s">
        <v>155</v>
      </c>
      <c r="Q5" s="204" t="s">
        <v>156</v>
      </c>
      <c r="R5" s="204" t="s">
        <v>157</v>
      </c>
      <c r="S5" s="204" t="s">
        <v>158</v>
      </c>
      <c r="T5" s="204" t="s">
        <v>159</v>
      </c>
      <c r="U5" s="204" t="s">
        <v>160</v>
      </c>
      <c r="V5" s="204" t="s">
        <v>161</v>
      </c>
      <c r="W5" s="204" t="s">
        <v>162</v>
      </c>
      <c r="X5" s="204" t="s">
        <v>163</v>
      </c>
      <c r="Y5" s="204" t="s">
        <v>164</v>
      </c>
      <c r="Z5" s="204" t="s">
        <v>165</v>
      </c>
      <c r="AA5" s="204" t="s">
        <v>166</v>
      </c>
      <c r="AB5" s="204" t="s">
        <v>167</v>
      </c>
      <c r="AC5" s="204" t="s">
        <v>168</v>
      </c>
      <c r="AD5" s="204" t="s">
        <v>169</v>
      </c>
      <c r="AE5" s="204" t="s">
        <v>170</v>
      </c>
      <c r="AF5" s="204" t="s">
        <v>171</v>
      </c>
      <c r="AG5" s="204" t="s">
        <v>172</v>
      </c>
      <c r="AH5" s="204" t="s">
        <v>173</v>
      </c>
      <c r="AI5" s="204" t="s">
        <v>174</v>
      </c>
      <c r="AJ5" s="204" t="s">
        <v>175</v>
      </c>
      <c r="AK5" s="204" t="s">
        <v>176</v>
      </c>
      <c r="AL5" s="204" t="s">
        <v>177</v>
      </c>
      <c r="AM5" s="204" t="s">
        <v>178</v>
      </c>
      <c r="AN5" s="204" t="s">
        <v>179</v>
      </c>
      <c r="AO5" s="204" t="s">
        <v>180</v>
      </c>
      <c r="AP5" s="204" t="s">
        <v>181</v>
      </c>
      <c r="AQ5" s="204" t="s">
        <v>182</v>
      </c>
      <c r="AR5" s="204" t="s">
        <v>183</v>
      </c>
      <c r="AS5" s="204" t="s">
        <v>184</v>
      </c>
      <c r="AT5" s="200" t="s">
        <v>185</v>
      </c>
      <c r="AU5" s="200" t="s">
        <v>186</v>
      </c>
      <c r="AV5" s="200" t="s">
        <v>187</v>
      </c>
      <c r="AW5" s="204" t="s">
        <v>188</v>
      </c>
      <c r="AX5" s="204" t="s">
        <v>189</v>
      </c>
      <c r="AY5" s="204" t="s">
        <v>190</v>
      </c>
      <c r="AZ5" s="204" t="s">
        <v>191</v>
      </c>
      <c r="BA5" s="204" t="s">
        <v>192</v>
      </c>
      <c r="BB5" s="204" t="s">
        <v>193</v>
      </c>
      <c r="BC5" s="204" t="s">
        <v>194</v>
      </c>
      <c r="BD5" s="204" t="s">
        <v>195</v>
      </c>
      <c r="BE5" s="204" t="s">
        <v>196</v>
      </c>
      <c r="BF5" s="200" t="s">
        <v>197</v>
      </c>
      <c r="BG5" s="200" t="s">
        <v>198</v>
      </c>
      <c r="BH5" s="200" t="s">
        <v>199</v>
      </c>
      <c r="BI5" s="204" t="s">
        <v>200</v>
      </c>
      <c r="BJ5" s="204" t="s">
        <v>201</v>
      </c>
      <c r="BK5" s="204" t="s">
        <v>202</v>
      </c>
      <c r="BL5" s="204" t="s">
        <v>203</v>
      </c>
      <c r="BM5" s="204" t="s">
        <v>204</v>
      </c>
      <c r="BN5" s="204" t="s">
        <v>205</v>
      </c>
      <c r="BO5" s="204" t="s">
        <v>206</v>
      </c>
      <c r="BP5" s="204" t="s">
        <v>207</v>
      </c>
      <c r="BQ5" s="204" t="s">
        <v>208</v>
      </c>
      <c r="BR5" s="200" t="s">
        <v>209</v>
      </c>
      <c r="BS5" s="200" t="s">
        <v>210</v>
      </c>
      <c r="BT5" s="200" t="s">
        <v>211</v>
      </c>
      <c r="BU5" s="204" t="s">
        <v>212</v>
      </c>
      <c r="BV5" s="204" t="s">
        <v>213</v>
      </c>
      <c r="BW5" s="204" t="s">
        <v>214</v>
      </c>
      <c r="BX5" s="204" t="s">
        <v>215</v>
      </c>
      <c r="BY5" s="204" t="s">
        <v>216</v>
      </c>
      <c r="BZ5" s="204" t="s">
        <v>217</v>
      </c>
      <c r="CA5" s="204" t="s">
        <v>218</v>
      </c>
      <c r="CB5" s="204" t="s">
        <v>219</v>
      </c>
      <c r="CC5" s="204" t="s">
        <v>220</v>
      </c>
      <c r="CD5" s="200" t="s">
        <v>221</v>
      </c>
      <c r="CE5" s="200" t="s">
        <v>222</v>
      </c>
      <c r="CF5" s="200" t="s">
        <v>223</v>
      </c>
      <c r="CG5" s="204" t="s">
        <v>224</v>
      </c>
      <c r="CH5" s="204" t="s">
        <v>225</v>
      </c>
      <c r="CI5" s="204" t="s">
        <v>226</v>
      </c>
      <c r="CJ5" s="204" t="s">
        <v>227</v>
      </c>
      <c r="CK5" s="204" t="s">
        <v>228</v>
      </c>
      <c r="CL5" s="204" t="s">
        <v>229</v>
      </c>
      <c r="CM5" s="204" t="s">
        <v>230</v>
      </c>
      <c r="CN5" s="204" t="s">
        <v>231</v>
      </c>
      <c r="CO5" s="204" t="s">
        <v>232</v>
      </c>
      <c r="CP5" s="200" t="s">
        <v>233</v>
      </c>
      <c r="CQ5" s="200" t="s">
        <v>234</v>
      </c>
      <c r="CR5" s="200" t="s">
        <v>235</v>
      </c>
      <c r="CS5" s="204" t="s">
        <v>236</v>
      </c>
      <c r="CT5" s="204" t="s">
        <v>237</v>
      </c>
      <c r="CU5" s="204" t="s">
        <v>238</v>
      </c>
      <c r="CV5" s="204" t="s">
        <v>239</v>
      </c>
      <c r="CW5" s="204" t="s">
        <v>1048</v>
      </c>
      <c r="CX5" s="204" t="s">
        <v>1049</v>
      </c>
      <c r="CY5" s="204" t="s">
        <v>1050</v>
      </c>
      <c r="CZ5" s="204" t="s">
        <v>1051</v>
      </c>
      <c r="DA5" s="204" t="s">
        <v>1052</v>
      </c>
      <c r="DB5" s="200" t="s">
        <v>1053</v>
      </c>
      <c r="DC5" s="200" t="s">
        <v>1054</v>
      </c>
      <c r="DD5" s="200" t="s">
        <v>1055</v>
      </c>
    </row>
    <row r="6" spans="1:108" ht="12" customHeight="1">
      <c r="A6" s="199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/>
      <c r="CL6" s="204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  <c r="CX6" s="204"/>
      <c r="CY6" s="204"/>
      <c r="CZ6" s="204"/>
      <c r="DA6" s="204"/>
      <c r="DB6" s="204"/>
      <c r="DC6" s="204"/>
      <c r="DD6" s="204"/>
    </row>
    <row r="7" spans="1:108" ht="20.100000000000001" customHeight="1">
      <c r="A7" s="224" t="s">
        <v>1056</v>
      </c>
      <c r="B7" s="229">
        <v>2.7744360826399141</v>
      </c>
      <c r="C7" s="229">
        <v>2.9583076992565336</v>
      </c>
      <c r="D7" s="229">
        <v>2.9562258398646262</v>
      </c>
      <c r="E7" s="229">
        <v>3.0261259554503277</v>
      </c>
      <c r="F7" s="229">
        <v>3.0083333333333333</v>
      </c>
      <c r="G7" s="229">
        <v>3.0061439582473213</v>
      </c>
      <c r="H7" s="229">
        <v>3.0660450459103745</v>
      </c>
      <c r="I7" s="229">
        <v>3.0785446189978032</v>
      </c>
      <c r="J7" s="229">
        <v>3.1583732055878535</v>
      </c>
      <c r="K7" s="229">
        <v>3.2399809011204588</v>
      </c>
      <c r="L7" s="229">
        <v>3.2176794745050579</v>
      </c>
      <c r="M7" s="229">
        <v>3.2541666666666664</v>
      </c>
      <c r="N7" s="229">
        <v>3.2992772046869323</v>
      </c>
      <c r="O7" s="229">
        <v>3.2635178534131111</v>
      </c>
      <c r="P7" s="229">
        <v>3.2651759531814499</v>
      </c>
      <c r="Q7" s="229">
        <v>3.3544653060585348</v>
      </c>
      <c r="R7" s="229">
        <v>3.3298317892617235</v>
      </c>
      <c r="S7" s="229">
        <v>3.3428512358951856</v>
      </c>
      <c r="T7" s="229">
        <v>3.4708333333333332</v>
      </c>
      <c r="U7" s="229">
        <v>3.4305493206646656</v>
      </c>
      <c r="V7" s="229">
        <v>3.4399648422085414</v>
      </c>
      <c r="W7" s="229">
        <v>3.6172399139115021</v>
      </c>
      <c r="X7" s="229">
        <v>3.5554003690049751</v>
      </c>
      <c r="Y7" s="229">
        <v>3.5597494975574033</v>
      </c>
      <c r="Z7" s="229">
        <v>3.562621122023971</v>
      </c>
      <c r="AA7" s="229">
        <v>3.5276523000066344</v>
      </c>
      <c r="AB7" s="229">
        <v>3.5018889791695904</v>
      </c>
      <c r="AC7" s="229">
        <v>3.6639761669801114</v>
      </c>
      <c r="AD7" s="229">
        <v>3.6070746819716959</v>
      </c>
      <c r="AE7" s="229">
        <v>3.5358859466614878</v>
      </c>
      <c r="AF7" s="229">
        <v>3.5489516019948875</v>
      </c>
      <c r="AG7" s="229">
        <v>3.5561349753778284</v>
      </c>
      <c r="AH7" s="229">
        <v>3.52846281299409</v>
      </c>
      <c r="AI7" s="229">
        <v>3.5802904258477368</v>
      </c>
      <c r="AJ7" s="229">
        <v>3.5428574088100526</v>
      </c>
      <c r="AK7" s="229">
        <v>3.5526016064330839</v>
      </c>
      <c r="AL7" s="229">
        <v>3.5936589445459539</v>
      </c>
      <c r="AM7" s="229">
        <v>3.5440306578032486</v>
      </c>
      <c r="AN7" s="229">
        <v>3.5330841462587679</v>
      </c>
      <c r="AO7" s="229">
        <v>3.7160244657352952</v>
      </c>
      <c r="AP7" s="229">
        <v>3.6996365041272838</v>
      </c>
      <c r="AQ7" s="229">
        <v>3.7272802865636034</v>
      </c>
      <c r="AR7" s="229">
        <v>3.5744573550966185</v>
      </c>
      <c r="AS7" s="229">
        <v>3.5090774715869268</v>
      </c>
      <c r="AT7" s="229">
        <v>3.5542349820578569</v>
      </c>
      <c r="AU7" s="229">
        <v>3.5858113174279502</v>
      </c>
      <c r="AV7" s="229">
        <v>3.5923149667307008</v>
      </c>
      <c r="AW7" s="229">
        <v>3.5748339050899784</v>
      </c>
      <c r="AX7" s="229">
        <v>3.5889617683856399</v>
      </c>
      <c r="AY7" s="229">
        <v>3.5339485689795564</v>
      </c>
      <c r="AZ7" s="229">
        <v>3.5055406310307791</v>
      </c>
      <c r="BA7" s="229">
        <v>3.6859081503207958</v>
      </c>
      <c r="BB7" s="229">
        <v>3.6399179373100541</v>
      </c>
      <c r="BC7" s="229">
        <v>3.6439047267784095</v>
      </c>
      <c r="BD7" s="229">
        <v>3.6095537228856633</v>
      </c>
      <c r="BE7" s="229">
        <v>3.6269274923230017</v>
      </c>
      <c r="BF7" s="229">
        <v>3.5825214844377751</v>
      </c>
      <c r="BG7" s="229">
        <v>3.7725352576683293</v>
      </c>
      <c r="BH7" s="229">
        <v>3.7140761305128529</v>
      </c>
      <c r="BI7" s="229">
        <v>3.6721678481966573</v>
      </c>
      <c r="BJ7" s="229">
        <v>3.637126430426989</v>
      </c>
      <c r="BK7" s="229">
        <v>3.653823868735953</v>
      </c>
      <c r="BL7" s="229">
        <v>3.6192807788909112</v>
      </c>
      <c r="BM7" s="229">
        <v>3.77868830810666</v>
      </c>
      <c r="BN7" s="229">
        <v>3.8284620056148722</v>
      </c>
      <c r="BO7" s="229">
        <v>3.8299451784923826</v>
      </c>
      <c r="BP7" s="229">
        <v>3.8512886874939327</v>
      </c>
      <c r="BQ7" s="229">
        <v>3.8084748510335755</v>
      </c>
      <c r="BR7" s="229">
        <v>3.783826975865384</v>
      </c>
      <c r="BS7" s="229">
        <v>3.9850077707262916</v>
      </c>
      <c r="BT7" s="229">
        <v>4.0473355385936269</v>
      </c>
      <c r="BU7" s="229">
        <v>4.0489115325525855</v>
      </c>
      <c r="BV7" s="229">
        <v>3.9923485131398566</v>
      </c>
      <c r="BW7" s="229">
        <v>3.9852459175148138</v>
      </c>
      <c r="BX7" s="229">
        <v>3.9699582771632169</v>
      </c>
      <c r="BY7" s="229">
        <v>4.1640760702688544</v>
      </c>
      <c r="BZ7" s="229">
        <v>4.127685005882574</v>
      </c>
      <c r="CA7" s="229">
        <v>4.1833903605406135</v>
      </c>
      <c r="CB7" s="229">
        <v>4.2215849149029756</v>
      </c>
      <c r="CC7" s="229">
        <v>4.3021335896238533</v>
      </c>
      <c r="CD7" s="229">
        <v>4.264566272233739</v>
      </c>
      <c r="CE7" s="229">
        <v>4.3849902276546846</v>
      </c>
      <c r="CF7" s="229">
        <v>4.3486649760843701</v>
      </c>
      <c r="CG7" s="229">
        <v>4.3844756894782533</v>
      </c>
      <c r="CH7" s="229">
        <v>4.3216181312515385</v>
      </c>
      <c r="CI7" s="229">
        <v>4.269353077460992</v>
      </c>
      <c r="CJ7" s="229">
        <v>4.1806699929062816</v>
      </c>
      <c r="CK7" s="229">
        <v>4.3940085944483185</v>
      </c>
      <c r="CL7" s="229">
        <v>4.3556847103668597</v>
      </c>
      <c r="CM7" s="229">
        <v>4.3992755635778531</v>
      </c>
      <c r="CN7" s="229">
        <v>4.512099266128927</v>
      </c>
      <c r="CO7" s="229">
        <v>4.4264142529206003</v>
      </c>
      <c r="CP7" s="229">
        <v>4.3246334432019182</v>
      </c>
      <c r="CQ7" s="229">
        <v>4.41</v>
      </c>
      <c r="CR7" s="229">
        <v>4.4705013950122492</v>
      </c>
      <c r="CS7" s="229">
        <v>4.5045925155276354</v>
      </c>
      <c r="CT7" s="229">
        <v>4.58659510911379</v>
      </c>
      <c r="CU7" s="229">
        <v>4.5110052989069569</v>
      </c>
      <c r="CV7" s="229">
        <v>4.4151194551926913</v>
      </c>
      <c r="CW7" s="229">
        <v>4.5859879637039036</v>
      </c>
      <c r="CX7" s="229">
        <v>4.5394108193296656</v>
      </c>
      <c r="CY7" s="229">
        <v>4.5863949589889472</v>
      </c>
      <c r="CZ7" s="229">
        <v>4.6669179058839534</v>
      </c>
      <c r="DA7" s="229">
        <v>4.6900752748240757</v>
      </c>
      <c r="DB7" s="229">
        <v>4.5827325331102982</v>
      </c>
      <c r="DC7" s="229">
        <v>4.628387229448589</v>
      </c>
      <c r="DD7" s="229">
        <v>4.5649425402914252</v>
      </c>
    </row>
    <row r="8" spans="1:108" ht="12" customHeight="1">
      <c r="A8" s="202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5"/>
      <c r="V8" s="215"/>
      <c r="W8" s="215"/>
      <c r="X8" s="215"/>
      <c r="Y8" s="215"/>
      <c r="Z8" s="215"/>
      <c r="AA8" s="215"/>
      <c r="AB8" s="215"/>
      <c r="AC8" s="215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</row>
    <row r="9" spans="1:108" s="222" customFormat="1" ht="20.100000000000001" customHeight="1" thickBot="1">
      <c r="A9" s="231" t="s">
        <v>1057</v>
      </c>
      <c r="B9" s="232">
        <v>2.2808748909996717</v>
      </c>
      <c r="C9" s="232">
        <v>2.5802513397821585</v>
      </c>
      <c r="D9" s="232">
        <v>2.5883333333333334</v>
      </c>
      <c r="E9" s="232">
        <v>2.6566666666666667</v>
      </c>
      <c r="F9" s="232">
        <v>2.6366666666666667</v>
      </c>
      <c r="G9" s="232">
        <v>2.6566502904469331</v>
      </c>
      <c r="H9" s="232">
        <v>2.724046006641434</v>
      </c>
      <c r="I9" s="232">
        <v>2.7731152755068629</v>
      </c>
      <c r="J9" s="232">
        <v>2.8693132820125435</v>
      </c>
      <c r="K9" s="232">
        <v>2.9656944354744006</v>
      </c>
      <c r="L9" s="232">
        <v>2.9383287805979901</v>
      </c>
      <c r="M9" s="232">
        <v>3.003957420913121</v>
      </c>
      <c r="N9" s="232">
        <v>3.061881434000139</v>
      </c>
      <c r="O9" s="232">
        <v>3.0277227893921679</v>
      </c>
      <c r="P9" s="232">
        <v>3.0392249100790703</v>
      </c>
      <c r="Q9" s="232">
        <v>3.1344385626618201</v>
      </c>
      <c r="R9" s="232">
        <v>3.1254489970529344</v>
      </c>
      <c r="S9" s="232">
        <v>3.1501832515789019</v>
      </c>
      <c r="T9" s="232">
        <v>3.2713014222217613</v>
      </c>
      <c r="U9" s="232">
        <v>3.2366666666666668</v>
      </c>
      <c r="V9" s="232">
        <v>3.2555037562432623</v>
      </c>
      <c r="W9" s="232">
        <v>3.4441666666666664</v>
      </c>
      <c r="X9" s="232">
        <v>3.3766702674963684</v>
      </c>
      <c r="Y9" s="232">
        <v>3.3590499874198922</v>
      </c>
      <c r="Z9" s="232">
        <v>3.3489443654529154</v>
      </c>
      <c r="AA9" s="232">
        <v>3.2989823894927</v>
      </c>
      <c r="AB9" s="232">
        <v>3.2784374695203979</v>
      </c>
      <c r="AC9" s="232">
        <v>3.4393234385865803</v>
      </c>
      <c r="AD9" s="232">
        <v>3.3783393875912666</v>
      </c>
      <c r="AE9" s="232">
        <v>3.3145422116854646</v>
      </c>
      <c r="AF9" s="232">
        <v>3.3396665628954056</v>
      </c>
      <c r="AG9" s="232">
        <v>3.3681891468598444</v>
      </c>
      <c r="AH9" s="232">
        <v>3.3483333333333332</v>
      </c>
      <c r="AI9" s="232">
        <v>3.4143238523979762</v>
      </c>
      <c r="AJ9" s="232">
        <v>3.3760409856404312</v>
      </c>
      <c r="AK9" s="232">
        <v>3.397016558913013</v>
      </c>
      <c r="AL9" s="232">
        <v>3.4213458032291304</v>
      </c>
      <c r="AM9" s="232">
        <v>3.3735680274567978</v>
      </c>
      <c r="AN9" s="232">
        <v>3.3658086462114802</v>
      </c>
      <c r="AO9" s="232">
        <v>3.5505943058201215</v>
      </c>
      <c r="AP9" s="232">
        <v>3.5420477655195293</v>
      </c>
      <c r="AQ9" s="232">
        <v>3.577070929921891</v>
      </c>
      <c r="AR9" s="232">
        <v>3.4267676182002531</v>
      </c>
      <c r="AS9" s="232">
        <v>3.3564688629373483</v>
      </c>
      <c r="AT9" s="232">
        <v>3.3990309221681851</v>
      </c>
      <c r="AU9" s="232">
        <v>3.4346650751162735</v>
      </c>
      <c r="AV9" s="232">
        <v>3.4409184759108027</v>
      </c>
      <c r="AW9" s="232">
        <v>3.4232608271172738</v>
      </c>
      <c r="AX9" s="232">
        <v>3.4344205023980625</v>
      </c>
      <c r="AY9" s="232">
        <v>3.3805754224807614</v>
      </c>
      <c r="AZ9" s="232">
        <v>3.3569998708802218</v>
      </c>
      <c r="BA9" s="232">
        <v>3.5362473293360721</v>
      </c>
      <c r="BB9" s="232">
        <v>3.4955773790657041</v>
      </c>
      <c r="BC9" s="232">
        <v>3.5077382785630316</v>
      </c>
      <c r="BD9" s="232">
        <v>3.4809973647242352</v>
      </c>
      <c r="BE9" s="232">
        <v>3.5018892384742579</v>
      </c>
      <c r="BF9" s="232">
        <v>3.4575320678162282</v>
      </c>
      <c r="BG9" s="232">
        <v>3.6474756642445119</v>
      </c>
      <c r="BH9" s="232">
        <v>3.5874583973450296</v>
      </c>
      <c r="BI9" s="232">
        <v>3.5300314243971069</v>
      </c>
      <c r="BJ9" s="232">
        <v>3.5213503636478869</v>
      </c>
      <c r="BK9" s="232">
        <v>3.5212552684687002</v>
      </c>
      <c r="BL9" s="232">
        <v>3.4854179043413449</v>
      </c>
      <c r="BM9" s="232">
        <v>3.6487043477720511</v>
      </c>
      <c r="BN9" s="232">
        <v>3.7071702797065385</v>
      </c>
      <c r="BO9" s="232">
        <v>3.7050410850624123</v>
      </c>
      <c r="BP9" s="232">
        <v>3.7202628311770916</v>
      </c>
      <c r="BQ9" s="232">
        <v>3.6735028778538701</v>
      </c>
      <c r="BR9" s="232">
        <v>3.6522722082715213</v>
      </c>
      <c r="BS9" s="232">
        <v>3.8536333671151541</v>
      </c>
      <c r="BT9" s="232">
        <v>3.9214100004192431</v>
      </c>
      <c r="BU9" s="232">
        <v>3.9157773894184835</v>
      </c>
      <c r="BV9" s="232">
        <v>3.8611258333274558</v>
      </c>
      <c r="BW9" s="232">
        <v>3.8518071801594633</v>
      </c>
      <c r="BX9" s="232">
        <v>3.844381786841458</v>
      </c>
      <c r="BY9" s="232">
        <v>4.044333386673217</v>
      </c>
      <c r="BZ9" s="232">
        <v>4.01063258114125</v>
      </c>
      <c r="CA9" s="232">
        <v>4.068803960443975</v>
      </c>
      <c r="CB9" s="232">
        <v>4.1115722486741166</v>
      </c>
      <c r="CC9" s="232">
        <v>4.1866108578773167</v>
      </c>
      <c r="CD9" s="232">
        <v>4.1455452389217671</v>
      </c>
      <c r="CE9" s="232">
        <v>4.2646351486837251</v>
      </c>
      <c r="CF9" s="232">
        <v>4.2271618172975911</v>
      </c>
      <c r="CG9" s="232">
        <v>4.2743915685640834</v>
      </c>
      <c r="CH9" s="232">
        <v>4.2164327362892999</v>
      </c>
      <c r="CI9" s="232">
        <v>4.1452164036672334</v>
      </c>
      <c r="CJ9" s="232">
        <v>4.0601525467198583</v>
      </c>
      <c r="CK9" s="232">
        <v>4.273843122255033</v>
      </c>
      <c r="CL9" s="232">
        <v>4.2441366216473497</v>
      </c>
      <c r="CM9" s="232">
        <v>4.2964156236582998</v>
      </c>
      <c r="CN9" s="232">
        <v>4.4135192395764333</v>
      </c>
      <c r="CO9" s="232">
        <v>4.3301138102882248</v>
      </c>
      <c r="CP9" s="232">
        <v>4.230427755439325</v>
      </c>
      <c r="CQ9" s="232">
        <v>4.310099742739208</v>
      </c>
      <c r="CR9" s="232">
        <v>4.3489657313254915</v>
      </c>
      <c r="CS9" s="232">
        <v>4.3721218969213664</v>
      </c>
      <c r="CT9" s="232">
        <v>4.4599829024266837</v>
      </c>
      <c r="CU9" s="232">
        <v>4.3806032167077662</v>
      </c>
      <c r="CV9" s="232">
        <v>4.2823484193518002</v>
      </c>
      <c r="CW9" s="232">
        <v>4.4571138607352916</v>
      </c>
      <c r="CX9" s="232">
        <v>4.4020799388254828</v>
      </c>
      <c r="CY9" s="232">
        <v>4.4400875836666085</v>
      </c>
      <c r="CZ9" s="232">
        <v>4.5380688659206498</v>
      </c>
      <c r="DA9" s="232">
        <v>4.5600347500970084</v>
      </c>
      <c r="DB9" s="232">
        <v>4.4567156032984165</v>
      </c>
      <c r="DC9" s="232">
        <v>4.4914775226375667</v>
      </c>
      <c r="DD9" s="232">
        <v>4.4264285900731668</v>
      </c>
    </row>
    <row r="10" spans="1:108" ht="20.100000000000001" hidden="1" customHeight="1">
      <c r="A10" s="206" t="s">
        <v>242</v>
      </c>
      <c r="B10" s="213">
        <v>2.2911994181164634</v>
      </c>
      <c r="C10" s="213">
        <v>2.5802513397821585</v>
      </c>
      <c r="D10" s="213">
        <v>2.5883667166096647</v>
      </c>
      <c r="E10" s="213">
        <v>2.6567909557261991</v>
      </c>
      <c r="F10" s="213">
        <v>2.6370500074467338</v>
      </c>
      <c r="G10" s="213">
        <v>2.6566502904469331</v>
      </c>
      <c r="H10" s="213">
        <v>2.724046006641434</v>
      </c>
      <c r="I10" s="213">
        <v>2.7731152755068629</v>
      </c>
      <c r="J10" s="213">
        <v>2.8693132820125435</v>
      </c>
      <c r="K10" s="213">
        <v>2.9656944354744006</v>
      </c>
      <c r="L10" s="213">
        <v>2.9383287805979901</v>
      </c>
      <c r="M10" s="213">
        <v>3.003957420913121</v>
      </c>
      <c r="N10" s="213">
        <v>3.061881434000139</v>
      </c>
      <c r="O10" s="213">
        <v>3.0277227893921679</v>
      </c>
      <c r="P10" s="213">
        <v>3.0392249100790703</v>
      </c>
      <c r="Q10" s="213">
        <v>3.1344385626618201</v>
      </c>
      <c r="R10" s="213">
        <v>3.1254489970529344</v>
      </c>
      <c r="S10" s="213">
        <v>3.1501832515789019</v>
      </c>
      <c r="T10" s="213">
        <v>3.2713014222217613</v>
      </c>
      <c r="U10" s="213">
        <v>3.2366666666666668</v>
      </c>
      <c r="V10" s="213">
        <v>3.2555037562432623</v>
      </c>
      <c r="W10" s="213">
        <v>3.4441666666666664</v>
      </c>
      <c r="X10" s="213">
        <v>3.3766702674963684</v>
      </c>
      <c r="Y10" s="213">
        <v>3.3590499874198922</v>
      </c>
      <c r="Z10" s="213">
        <v>3.3489443654529154</v>
      </c>
      <c r="AA10" s="213">
        <v>3.2989823894927</v>
      </c>
      <c r="AB10" s="213">
        <v>3.2784374695203979</v>
      </c>
      <c r="AC10" s="213">
        <v>3.4393234385865803</v>
      </c>
      <c r="AD10" s="213">
        <v>3.3783393875912666</v>
      </c>
      <c r="AE10" s="213">
        <v>3.3145422116854646</v>
      </c>
      <c r="AF10" s="213">
        <v>3.3396665628954056</v>
      </c>
      <c r="AG10" s="213">
        <v>3.3681891468598444</v>
      </c>
      <c r="AH10" s="213">
        <v>3.3483333333333332</v>
      </c>
      <c r="AI10" s="213">
        <v>3.4143238523979762</v>
      </c>
      <c r="AJ10" s="213">
        <v>3.3760409856404312</v>
      </c>
      <c r="AK10" s="213">
        <v>3.397016558913013</v>
      </c>
      <c r="AL10" s="213">
        <v>3.4213458032291304</v>
      </c>
      <c r="AM10" s="213">
        <v>3.3735680274567978</v>
      </c>
      <c r="AN10" s="213">
        <v>3.3658086462114802</v>
      </c>
      <c r="AO10" s="213">
        <v>3.5505943058201215</v>
      </c>
      <c r="AP10" s="213">
        <v>3.5420477655195293</v>
      </c>
      <c r="AQ10" s="213">
        <v>3.577070929921891</v>
      </c>
      <c r="AR10" s="213">
        <v>3.4267676182002531</v>
      </c>
      <c r="AS10" s="213">
        <v>3.3564688629373483</v>
      </c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</row>
    <row r="11" spans="1:108" ht="20.100000000000001" customHeight="1" thickTop="1">
      <c r="A11" s="206" t="s">
        <v>1058</v>
      </c>
      <c r="B11" s="213">
        <v>1.5878804766565697</v>
      </c>
      <c r="C11" s="213">
        <v>1.8408289919043146</v>
      </c>
      <c r="D11" s="213">
        <v>1.8749333348433848</v>
      </c>
      <c r="E11" s="213">
        <v>1.8243955192878369</v>
      </c>
      <c r="F11" s="213">
        <v>1.8125228152046688</v>
      </c>
      <c r="G11" s="213">
        <v>1.9099131367996831</v>
      </c>
      <c r="H11" s="213">
        <v>1.8787379848992369</v>
      </c>
      <c r="I11" s="213">
        <v>1.8635977949627314</v>
      </c>
      <c r="J11" s="213">
        <v>2.0158889167568708</v>
      </c>
      <c r="K11" s="213">
        <v>1.9642408956132471</v>
      </c>
      <c r="L11" s="213">
        <v>1.9344473227775669</v>
      </c>
      <c r="M11" s="213">
        <v>2.1160547738099975</v>
      </c>
      <c r="N11" s="213">
        <v>2.1319749604048424</v>
      </c>
      <c r="O11" s="213">
        <v>2.1071080462661937</v>
      </c>
      <c r="P11" s="213">
        <v>2.1825627337142355</v>
      </c>
      <c r="Q11" s="213">
        <v>2.1895886599988543</v>
      </c>
      <c r="R11" s="213">
        <v>2.2773405537443403</v>
      </c>
      <c r="S11" s="213">
        <v>2.432593196054448</v>
      </c>
      <c r="T11" s="213">
        <v>2.4597568276389299</v>
      </c>
      <c r="U11" s="213">
        <v>2.451552774973893</v>
      </c>
      <c r="V11" s="213">
        <v>2.5920192281876582</v>
      </c>
      <c r="W11" s="213">
        <v>2.5978944158307846</v>
      </c>
      <c r="X11" s="213">
        <v>2.5489745429216089</v>
      </c>
      <c r="Y11" s="213">
        <v>2.5990976652408917</v>
      </c>
      <c r="Z11" s="213">
        <v>2.5340495994719352</v>
      </c>
      <c r="AA11" s="213">
        <v>2.4608138945123161</v>
      </c>
      <c r="AB11" s="213">
        <v>2.5404166549517342</v>
      </c>
      <c r="AC11" s="213">
        <v>2.5225126727516174</v>
      </c>
      <c r="AD11" s="213">
        <v>2.4830634891734813</v>
      </c>
      <c r="AE11" s="213">
        <v>2.556924878413819</v>
      </c>
      <c r="AF11" s="213">
        <v>2.5117051165391522</v>
      </c>
      <c r="AG11" s="213">
        <v>2.5136491622634991</v>
      </c>
      <c r="AH11" s="213">
        <v>2.5474507998987845</v>
      </c>
      <c r="AI11" s="213">
        <v>2.6380350904132941</v>
      </c>
      <c r="AJ11" s="213">
        <v>2.5718407805403727</v>
      </c>
      <c r="AK11" s="213">
        <v>2.699930722938404</v>
      </c>
      <c r="AL11" s="213">
        <v>2.622394557202766</v>
      </c>
      <c r="AM11" s="213">
        <v>2.563834316141</v>
      </c>
      <c r="AN11" s="213">
        <v>2.6762384296306512</v>
      </c>
      <c r="AO11" s="213">
        <v>2.6428965144096512</v>
      </c>
      <c r="AP11" s="213">
        <v>2.6006097172051219</v>
      </c>
      <c r="AQ11" s="213">
        <v>2.770042784387202</v>
      </c>
      <c r="AR11" s="213">
        <v>2.6821300342683596</v>
      </c>
      <c r="AS11" s="213">
        <v>2.6086589345935307</v>
      </c>
      <c r="AT11" s="213">
        <v>2.8462943695392986</v>
      </c>
      <c r="AU11" s="213">
        <v>2.7778368784911662</v>
      </c>
      <c r="AV11" s="213">
        <v>2.7075727779530858</v>
      </c>
      <c r="AW11" s="213">
        <v>2.8106048734492504</v>
      </c>
      <c r="AX11" s="213">
        <v>2.7779502268916745</v>
      </c>
      <c r="AY11" s="213">
        <v>2.7182486128509011</v>
      </c>
      <c r="AZ11" s="213">
        <v>2.7486464881258441</v>
      </c>
      <c r="BA11" s="213">
        <v>2.7009358586389887</v>
      </c>
      <c r="BB11" s="213">
        <v>2.6714846432248671</v>
      </c>
      <c r="BC11" s="213">
        <v>2.7898960123535619</v>
      </c>
      <c r="BD11" s="213">
        <v>2.7423753815904739</v>
      </c>
      <c r="BE11" s="213">
        <v>2.7030873592382179</v>
      </c>
      <c r="BF11" s="213">
        <v>2.7249561112448037</v>
      </c>
      <c r="BG11" s="213">
        <v>2.6888414297638819</v>
      </c>
      <c r="BH11" s="213">
        <v>2.6239517582177534</v>
      </c>
      <c r="BI11" s="213">
        <v>2.5807300681096312</v>
      </c>
      <c r="BJ11" s="213">
        <v>2.5027566003042199</v>
      </c>
      <c r="BK11" s="213">
        <v>2.4962918684093163</v>
      </c>
      <c r="BL11" s="213">
        <v>2.5135419651954032</v>
      </c>
      <c r="BM11" s="213">
        <v>2.44316535852048</v>
      </c>
      <c r="BN11" s="213">
        <v>2.426077444228655</v>
      </c>
      <c r="BO11" s="213">
        <v>2.4971013991963074</v>
      </c>
      <c r="BP11" s="213">
        <v>2.4329590179375686</v>
      </c>
      <c r="BQ11" s="213">
        <v>2.3529169524916056</v>
      </c>
      <c r="BR11" s="213">
        <v>2.2640600704160234</v>
      </c>
      <c r="BS11" s="213">
        <v>2.1811426946793993</v>
      </c>
      <c r="BT11" s="213">
        <v>2.0974062341212272</v>
      </c>
      <c r="BU11" s="213">
        <v>2.1491702529798484</v>
      </c>
      <c r="BV11" s="213">
        <v>2.0128144595816684</v>
      </c>
      <c r="BW11" s="213">
        <v>2.0026716835594796</v>
      </c>
      <c r="BX11" s="213">
        <v>1.923856159003275</v>
      </c>
      <c r="BY11" s="213">
        <v>1.8629870448104835</v>
      </c>
      <c r="BZ11" s="213">
        <v>1.8339867056488834</v>
      </c>
      <c r="CA11" s="213">
        <v>2.0770524132025834</v>
      </c>
      <c r="CB11" s="213">
        <v>2.0384253916247665</v>
      </c>
      <c r="CC11" s="213">
        <v>2.0001304878191499</v>
      </c>
      <c r="CD11" s="213">
        <v>2.1789749460729251</v>
      </c>
      <c r="CE11" s="213">
        <v>2.1953100689372831</v>
      </c>
      <c r="CF11" s="213">
        <v>2.2139317844712001</v>
      </c>
      <c r="CG11" s="213">
        <v>2.6141343588586747</v>
      </c>
      <c r="CH11" s="213">
        <v>2.5415764777017333</v>
      </c>
      <c r="CI11" s="213">
        <v>2.4657132613878834</v>
      </c>
      <c r="CJ11" s="213">
        <v>2.4113714434046165</v>
      </c>
      <c r="CK11" s="213">
        <v>2.4019000231248251</v>
      </c>
      <c r="CL11" s="213">
        <v>2.39410240530417</v>
      </c>
      <c r="CM11" s="213">
        <v>2.8818983555407418</v>
      </c>
      <c r="CN11" s="213">
        <v>2.8760420553758412</v>
      </c>
      <c r="CO11" s="213">
        <v>2.8643117328267</v>
      </c>
      <c r="CP11" s="213">
        <v>2.8250709333571415</v>
      </c>
      <c r="CQ11" s="213">
        <v>2.7907714532816663</v>
      </c>
      <c r="CR11" s="213">
        <v>2.7624863609353834</v>
      </c>
      <c r="CS11" s="213">
        <v>3.1668402622880247</v>
      </c>
      <c r="CT11" s="213">
        <v>3.1228468720175253</v>
      </c>
      <c r="CU11" s="213">
        <v>3.0830922251532997</v>
      </c>
      <c r="CV11" s="213">
        <v>3.0355871364271416</v>
      </c>
      <c r="CW11" s="213">
        <v>3.0543989117142165</v>
      </c>
      <c r="CX11" s="213">
        <v>3.0931765907248665</v>
      </c>
      <c r="CY11" s="213">
        <v>3.9180813706353335</v>
      </c>
      <c r="CZ11" s="213">
        <v>3.9272525906625084</v>
      </c>
      <c r="DA11" s="213">
        <v>3.8857953933808584</v>
      </c>
      <c r="DB11" s="213">
        <v>3.8497742167691249</v>
      </c>
      <c r="DC11" s="213">
        <v>3.8133459058346086</v>
      </c>
      <c r="DD11" s="213">
        <v>3.848073598626875</v>
      </c>
    </row>
    <row r="12" spans="1:108" ht="20.100000000000001" customHeight="1">
      <c r="A12" s="206" t="s">
        <v>1059</v>
      </c>
      <c r="B12" s="213">
        <v>0.78797297057341975</v>
      </c>
      <c r="C12" s="213">
        <v>0.81855211966887786</v>
      </c>
      <c r="D12" s="213">
        <v>0.76882790316502725</v>
      </c>
      <c r="E12" s="213">
        <v>0.86515972047605605</v>
      </c>
      <c r="F12" s="213">
        <v>0.83580057177935174</v>
      </c>
      <c r="G12" s="213">
        <v>0.80746948961173448</v>
      </c>
      <c r="H12" s="213">
        <v>0.8792333666275608</v>
      </c>
      <c r="I12" s="213">
        <v>0.84321220422860843</v>
      </c>
      <c r="J12" s="213">
        <v>0.81271471620189828</v>
      </c>
      <c r="K12" s="213">
        <v>0.88269159012860798</v>
      </c>
      <c r="L12" s="213">
        <v>0.81520255081258064</v>
      </c>
      <c r="M12" s="213">
        <v>0.76478158120962592</v>
      </c>
      <c r="N12" s="213">
        <v>0.84868933052188733</v>
      </c>
      <c r="O12" s="213">
        <v>0.82082905000446382</v>
      </c>
      <c r="P12" s="213">
        <v>0.76416349348177948</v>
      </c>
      <c r="Q12" s="213">
        <v>0.83497760784770048</v>
      </c>
      <c r="R12" s="213">
        <v>0.81728258527499398</v>
      </c>
      <c r="S12" s="213">
        <v>0.76161879725137593</v>
      </c>
      <c r="T12" s="213">
        <v>0.84246276258145592</v>
      </c>
      <c r="U12" s="213">
        <v>0.77072297216138141</v>
      </c>
      <c r="V12" s="213">
        <v>0.69714494502713109</v>
      </c>
      <c r="W12" s="213">
        <v>0.83942501174223283</v>
      </c>
      <c r="X12" s="213">
        <v>0.77660963995082077</v>
      </c>
      <c r="Y12" s="213">
        <v>0.7086966259924451</v>
      </c>
      <c r="Z12" s="213">
        <v>0.70775019706615216</v>
      </c>
      <c r="AA12" s="213">
        <v>0.63981985735184121</v>
      </c>
      <c r="AB12" s="213">
        <v>0.58627668886381012</v>
      </c>
      <c r="AC12" s="213">
        <v>0.7973782059294624</v>
      </c>
      <c r="AD12" s="213">
        <v>0.73799279232085935</v>
      </c>
      <c r="AE12" s="213">
        <v>0.63809816258245988</v>
      </c>
      <c r="AF12" s="213">
        <v>0.68755654976837777</v>
      </c>
      <c r="AG12" s="213">
        <v>0.67802150045375031</v>
      </c>
      <c r="AH12" s="213">
        <v>0.74835608456554914</v>
      </c>
      <c r="AI12" s="213">
        <v>0.84035149234922946</v>
      </c>
      <c r="AJ12" s="213">
        <v>0.87409388651018372</v>
      </c>
      <c r="AK12" s="213">
        <v>0.82543214162598189</v>
      </c>
      <c r="AL12" s="213">
        <v>0.95012729866555612</v>
      </c>
      <c r="AM12" s="213">
        <v>0.91784924087312048</v>
      </c>
      <c r="AN12" s="213">
        <v>0.86326595023899044</v>
      </c>
      <c r="AO12" s="213">
        <v>1.058046057742261</v>
      </c>
      <c r="AP12" s="213">
        <v>1.040802709601659</v>
      </c>
      <c r="AQ12" s="213">
        <v>1.0021356890733626</v>
      </c>
      <c r="AR12" s="213">
        <v>0.94771747357841318</v>
      </c>
      <c r="AS12" s="213">
        <v>0.88159454197467513</v>
      </c>
      <c r="AT12" s="213">
        <v>0.84760602141355335</v>
      </c>
      <c r="AU12" s="213">
        <v>0.95232146827895436</v>
      </c>
      <c r="AV12" s="213">
        <v>0.91031222921098642</v>
      </c>
      <c r="AW12" s="213">
        <v>0.88550302732195518</v>
      </c>
      <c r="AX12" s="213">
        <v>0.99935787088340888</v>
      </c>
      <c r="AY12" s="213">
        <v>0.94404562128189884</v>
      </c>
      <c r="AZ12" s="213">
        <v>0.89736822795398263</v>
      </c>
      <c r="BA12" s="213">
        <v>1.1853230696550221</v>
      </c>
      <c r="BB12" s="213">
        <v>1.1674937524194828</v>
      </c>
      <c r="BC12" s="213">
        <v>1.1193362963974662</v>
      </c>
      <c r="BD12" s="213">
        <v>1.2247233175318035</v>
      </c>
      <c r="BE12" s="213">
        <v>1.2113082645732807</v>
      </c>
      <c r="BF12" s="213">
        <v>1.1383495944781281</v>
      </c>
      <c r="BG12" s="213">
        <v>1.5120922662032346</v>
      </c>
      <c r="BH12" s="213">
        <v>1.4492007491362664</v>
      </c>
      <c r="BI12" s="213">
        <v>1.4085364231486057</v>
      </c>
      <c r="BJ12" s="213">
        <v>1.4777695140552998</v>
      </c>
      <c r="BK12" s="213">
        <v>1.4360641017742655</v>
      </c>
      <c r="BL12" s="213">
        <v>1.3861826413005156</v>
      </c>
      <c r="BM12" s="213">
        <v>1.3684883549884248</v>
      </c>
      <c r="BN12" s="213">
        <v>1.3168982500184845</v>
      </c>
      <c r="BO12" s="213">
        <v>1.2877461854442904</v>
      </c>
      <c r="BP12" s="213">
        <v>1.3177461746210077</v>
      </c>
      <c r="BQ12" s="213">
        <v>1.273576321940973</v>
      </c>
      <c r="BR12" s="213">
        <v>1.2470219780841869</v>
      </c>
      <c r="BS12" s="213">
        <v>1.5910802410616716</v>
      </c>
      <c r="BT12" s="213">
        <v>1.5477955718579848</v>
      </c>
      <c r="BU12" s="213">
        <v>1.5338350995408445</v>
      </c>
      <c r="BV12" s="213">
        <v>1.5706952839893233</v>
      </c>
      <c r="BW12" s="213">
        <v>1.5243337454203687</v>
      </c>
      <c r="BX12" s="213">
        <v>1.4913036519702416</v>
      </c>
      <c r="BY12" s="213">
        <v>1.598486586260875</v>
      </c>
      <c r="BZ12" s="213">
        <v>1.5357937736265084</v>
      </c>
      <c r="CA12" s="213">
        <v>1.4854763438788419</v>
      </c>
      <c r="CB12" s="213">
        <v>1.6134599120250499</v>
      </c>
      <c r="CC12" s="213">
        <v>1.5562568368725083</v>
      </c>
      <c r="CD12" s="213">
        <v>1.4995070166826665</v>
      </c>
      <c r="CE12" s="213">
        <v>1.6351921393718831</v>
      </c>
      <c r="CF12" s="213">
        <v>1.5507887757243919</v>
      </c>
      <c r="CG12" s="213">
        <v>1.4697651282014415</v>
      </c>
      <c r="CH12" s="213">
        <v>1.4354910987488667</v>
      </c>
      <c r="CI12" s="213">
        <v>1.3615892773388749</v>
      </c>
      <c r="CJ12" s="213">
        <v>1.265414852491525</v>
      </c>
      <c r="CK12" s="213">
        <v>1.3826729347002749</v>
      </c>
      <c r="CL12" s="213">
        <v>1.32822636457117</v>
      </c>
      <c r="CM12" s="213">
        <v>1.2576879641512082</v>
      </c>
      <c r="CN12" s="213">
        <v>1.3956275676363168</v>
      </c>
      <c r="CO12" s="213">
        <v>1.3204325903489</v>
      </c>
      <c r="CP12" s="213">
        <v>1.257553119060725</v>
      </c>
      <c r="CQ12" s="213">
        <v>1.3238275985174417</v>
      </c>
      <c r="CR12" s="213">
        <v>1.2896402485976834</v>
      </c>
      <c r="CS12" s="213">
        <v>1.2270857603501917</v>
      </c>
      <c r="CT12" s="213">
        <v>1.3274291879916</v>
      </c>
      <c r="CU12" s="213">
        <v>1.2787646723049</v>
      </c>
      <c r="CV12" s="213">
        <v>1.228060343364225</v>
      </c>
      <c r="CW12" s="213">
        <v>1.3877739606808916</v>
      </c>
      <c r="CX12" s="213">
        <v>1.3318221576392835</v>
      </c>
      <c r="CY12" s="213">
        <v>1.2378003699753</v>
      </c>
      <c r="CZ12" s="213">
        <v>1.3808503999693</v>
      </c>
      <c r="DA12" s="213">
        <v>1.3366568363369333</v>
      </c>
      <c r="DB12" s="213">
        <v>1.2818277131967417</v>
      </c>
      <c r="DC12" s="213">
        <v>1.3025935248702167</v>
      </c>
      <c r="DD12" s="213">
        <v>1.2338065955999</v>
      </c>
    </row>
    <row r="13" spans="1:108" ht="20.100000000000001" customHeight="1">
      <c r="A13" s="206" t="s">
        <v>1060</v>
      </c>
      <c r="B13" s="213">
        <v>4.9012763834070485</v>
      </c>
      <c r="C13" s="213">
        <v>4.8719902284014287</v>
      </c>
      <c r="D13" s="213">
        <v>4.8047023403279612</v>
      </c>
      <c r="E13" s="213">
        <v>4.7506973477867449</v>
      </c>
      <c r="F13" s="213">
        <v>4.8237517150956242</v>
      </c>
      <c r="G13" s="213">
        <v>4.834836496172418</v>
      </c>
      <c r="H13" s="213">
        <v>4.8761690112055485</v>
      </c>
      <c r="I13" s="213">
        <v>5.3969205123676529</v>
      </c>
      <c r="J13" s="213">
        <v>5.5152102081682663</v>
      </c>
      <c r="K13" s="213">
        <v>5.540009968445875</v>
      </c>
      <c r="L13" s="213">
        <v>5.617043523858853</v>
      </c>
      <c r="M13" s="213">
        <v>5.6421618740517268</v>
      </c>
      <c r="N13" s="213">
        <v>5.6272983639089231</v>
      </c>
      <c r="O13" s="213">
        <v>5.6975043042525009</v>
      </c>
      <c r="P13" s="213">
        <v>5.7053632556291918</v>
      </c>
      <c r="Q13" s="213">
        <v>5.6407053467300088</v>
      </c>
      <c r="R13" s="213">
        <v>5.6538092891195078</v>
      </c>
      <c r="S13" s="213">
        <v>5.5915460487197839</v>
      </c>
      <c r="T13" s="213">
        <v>5.5125017496919959</v>
      </c>
      <c r="U13" s="213">
        <v>5.5815370185841715</v>
      </c>
      <c r="V13" s="213">
        <v>5.5302807166624079</v>
      </c>
      <c r="W13" s="213">
        <v>5.5680494977293611</v>
      </c>
      <c r="X13" s="213">
        <v>5.5923843821445587</v>
      </c>
      <c r="Y13" s="213">
        <v>5.5292152711461222</v>
      </c>
      <c r="Z13" s="213">
        <v>5.4560209479806145</v>
      </c>
      <c r="AA13" s="213">
        <v>5.5326555273832767</v>
      </c>
      <c r="AB13" s="213">
        <v>5.4615022270778555</v>
      </c>
      <c r="AC13" s="213">
        <v>5.4328518980274767</v>
      </c>
      <c r="AD13" s="213">
        <v>5.4345184976909371</v>
      </c>
      <c r="AE13" s="213">
        <v>5.353440288540539</v>
      </c>
      <c r="AF13" s="213">
        <v>5.3485889412440253</v>
      </c>
      <c r="AG13" s="213">
        <v>5.8828418690151096</v>
      </c>
      <c r="AH13" s="213">
        <v>5.9358523274274519</v>
      </c>
      <c r="AI13" s="213">
        <v>5.9018601873600396</v>
      </c>
      <c r="AJ13" s="213">
        <v>6.0126111839735321</v>
      </c>
      <c r="AK13" s="213">
        <v>5.9637704522497748</v>
      </c>
      <c r="AL13" s="213">
        <v>5.8872147956808831</v>
      </c>
      <c r="AM13" s="213">
        <v>6.0793770892338186</v>
      </c>
      <c r="AN13" s="213">
        <v>6.0069222343354847</v>
      </c>
      <c r="AO13" s="213">
        <v>5.9335427144539343</v>
      </c>
      <c r="AP13" s="213">
        <v>6.059410336430247</v>
      </c>
      <c r="AQ13" s="213">
        <v>5.982773842501719</v>
      </c>
      <c r="AR13" s="213">
        <v>5.8833294602472703</v>
      </c>
      <c r="AS13" s="213">
        <v>5.914885500173412</v>
      </c>
      <c r="AT13" s="213">
        <v>5.8331124327508634</v>
      </c>
      <c r="AU13" s="213">
        <v>5.7529979239322655</v>
      </c>
      <c r="AV13" s="213">
        <v>6.3191914303521797</v>
      </c>
      <c r="AW13" s="213">
        <v>6.225747101157789</v>
      </c>
      <c r="AX13" s="213">
        <v>6.1230813156973483</v>
      </c>
      <c r="AY13" s="213">
        <v>6.2022454658622008</v>
      </c>
      <c r="AZ13" s="213">
        <v>6.229250029609811</v>
      </c>
      <c r="BA13" s="213">
        <v>6.1872950029128413</v>
      </c>
      <c r="BB13" s="213">
        <v>6.2004338572351854</v>
      </c>
      <c r="BC13" s="213">
        <v>6.1394771577379528</v>
      </c>
      <c r="BD13" s="213">
        <v>6.0513639778056314</v>
      </c>
      <c r="BE13" s="213">
        <v>6.640086107783568</v>
      </c>
      <c r="BF13" s="213">
        <v>6.6530147299507751</v>
      </c>
      <c r="BG13" s="213">
        <v>6.5304583101232643</v>
      </c>
      <c r="BH13" s="213">
        <v>6.542294175773649</v>
      </c>
      <c r="BI13" s="213">
        <v>6.4884132901679905</v>
      </c>
      <c r="BJ13" s="213">
        <v>6.4730999948212267</v>
      </c>
      <c r="BK13" s="213">
        <v>6.7291046500567893</v>
      </c>
      <c r="BL13" s="213">
        <v>6.6555845170375276</v>
      </c>
      <c r="BM13" s="213">
        <v>6.6158451183571287</v>
      </c>
      <c r="BN13" s="213">
        <v>6.7885804393013442</v>
      </c>
      <c r="BO13" s="213">
        <v>6.7254553973133469</v>
      </c>
      <c r="BP13" s="213">
        <v>6.7446875026551893</v>
      </c>
      <c r="BQ13" s="213">
        <v>6.8021030691428921</v>
      </c>
      <c r="BR13" s="213">
        <v>6.6621488564543574</v>
      </c>
      <c r="BS13" s="213">
        <v>6.5698222001479882</v>
      </c>
      <c r="BT13" s="213">
        <v>7.1997207867215458</v>
      </c>
      <c r="BU13" s="213">
        <v>7.1233429955161363</v>
      </c>
      <c r="BV13" s="213">
        <v>7.0427343684181745</v>
      </c>
      <c r="BW13" s="213">
        <v>7.1115917542680833</v>
      </c>
      <c r="BX13" s="213">
        <v>7.253127749710842</v>
      </c>
      <c r="BY13" s="213">
        <v>7.2210278731560003</v>
      </c>
      <c r="BZ13" s="213">
        <v>7.2930835782316583</v>
      </c>
      <c r="CA13" s="213">
        <v>7.2403832139398006</v>
      </c>
      <c r="CB13" s="213">
        <v>7.1920770303697417</v>
      </c>
      <c r="CC13" s="213">
        <v>7.8745363154755914</v>
      </c>
      <c r="CD13" s="213">
        <v>7.8426851962305086</v>
      </c>
      <c r="CE13" s="213">
        <v>7.790593596376266</v>
      </c>
      <c r="CF13" s="213">
        <v>7.9126954134799163</v>
      </c>
      <c r="CG13" s="213">
        <v>7.8152575547071335</v>
      </c>
      <c r="CH13" s="213">
        <v>7.7295567586627918</v>
      </c>
      <c r="CI13" s="213">
        <v>7.7403680814975671</v>
      </c>
      <c r="CJ13" s="213">
        <v>7.6565737814301</v>
      </c>
      <c r="CK13" s="213">
        <v>7.5932164781566742</v>
      </c>
      <c r="CL13" s="213">
        <v>7.69523046539432</v>
      </c>
      <c r="CM13" s="213">
        <v>7.6339160957773666</v>
      </c>
      <c r="CN13" s="213">
        <v>7.5639404477377079</v>
      </c>
      <c r="CO13" s="213">
        <v>7.5738402905973246</v>
      </c>
      <c r="CP13" s="213">
        <v>7.5060100762088835</v>
      </c>
      <c r="CQ13" s="213">
        <v>7.4468595855953161</v>
      </c>
      <c r="CR13" s="213">
        <v>8.0176200230968586</v>
      </c>
      <c r="CS13" s="213">
        <v>7.9355862414999505</v>
      </c>
      <c r="CT13" s="213">
        <v>7.8504927659053756</v>
      </c>
      <c r="CU13" s="213">
        <v>7.8570363936680998</v>
      </c>
      <c r="CV13" s="213">
        <v>7.7785455875750245</v>
      </c>
      <c r="CW13" s="213">
        <v>7.7020057251660416</v>
      </c>
      <c r="CX13" s="213">
        <v>7.7762208373917003</v>
      </c>
      <c r="CY13" s="213">
        <v>7.6998027193048335</v>
      </c>
      <c r="CZ13" s="213">
        <v>7.6053339209682838</v>
      </c>
      <c r="DA13" s="213">
        <v>8.2310979893213574</v>
      </c>
      <c r="DB13" s="213">
        <v>8.0944711502360498</v>
      </c>
      <c r="DC13" s="213">
        <v>7.9949683143705252</v>
      </c>
      <c r="DD13" s="213">
        <v>8.0567515111514254</v>
      </c>
    </row>
    <row r="14" spans="1:108" ht="20.100000000000001" customHeight="1">
      <c r="A14" s="206" t="s">
        <v>1061</v>
      </c>
      <c r="B14" s="213">
        <v>6.5619871630790456</v>
      </c>
      <c r="C14" s="213">
        <v>6.5172095886370194</v>
      </c>
      <c r="D14" s="213">
        <v>6.784939274478007</v>
      </c>
      <c r="E14" s="213">
        <v>6.8560123324950935</v>
      </c>
      <c r="F14" s="213">
        <v>6.8049467322605608</v>
      </c>
      <c r="G14" s="213">
        <v>6.7616635925744655</v>
      </c>
      <c r="H14" s="213">
        <v>6.933303159421861</v>
      </c>
      <c r="I14" s="213">
        <v>6.8656240332485305</v>
      </c>
      <c r="J14" s="213">
        <v>6.8012162708056794</v>
      </c>
      <c r="K14" s="213">
        <v>6.9097609036316561</v>
      </c>
      <c r="L14" s="213">
        <v>6.8358883878403747</v>
      </c>
      <c r="M14" s="213">
        <v>6.8081207088962046</v>
      </c>
      <c r="N14" s="213">
        <v>6.8382791079085914</v>
      </c>
      <c r="O14" s="213">
        <v>6.7817436835791289</v>
      </c>
      <c r="P14" s="213">
        <v>6.6972962396642606</v>
      </c>
      <c r="Q14" s="213">
        <v>6.8466123622317019</v>
      </c>
      <c r="R14" s="213">
        <v>6.7659532280832719</v>
      </c>
      <c r="S14" s="213">
        <v>6.7067218428261599</v>
      </c>
      <c r="T14" s="213">
        <v>8.1987426100660681</v>
      </c>
      <c r="U14" s="213">
        <v>8.1182897060693815</v>
      </c>
      <c r="V14" s="213">
        <v>8.0317149432191304</v>
      </c>
      <c r="W14" s="213">
        <v>8.194710299024381</v>
      </c>
      <c r="X14" s="213">
        <v>8.1125189001735389</v>
      </c>
      <c r="Y14" s="213">
        <v>8.0425026472139383</v>
      </c>
      <c r="Z14" s="213">
        <v>8.0393863668025585</v>
      </c>
      <c r="AA14" s="213">
        <v>7.9611944122688074</v>
      </c>
      <c r="AB14" s="213">
        <v>7.8690735152571705</v>
      </c>
      <c r="AC14" s="213">
        <v>8.0303231167902052</v>
      </c>
      <c r="AD14" s="213">
        <v>7.9522183939038831</v>
      </c>
      <c r="AE14" s="213">
        <v>7.8817769386367438</v>
      </c>
      <c r="AF14" s="213">
        <v>7.8794271830184952</v>
      </c>
      <c r="AG14" s="213">
        <v>7.8018187310549179</v>
      </c>
      <c r="AH14" s="213">
        <v>7.712510179642794</v>
      </c>
      <c r="AI14" s="213">
        <v>7.8704357162675569</v>
      </c>
      <c r="AJ14" s="213">
        <v>7.7839637548816505</v>
      </c>
      <c r="AK14" s="213">
        <v>7.7247503595937621</v>
      </c>
      <c r="AL14" s="213">
        <v>7.7211298567363054</v>
      </c>
      <c r="AM14" s="213">
        <v>7.6346812717906127</v>
      </c>
      <c r="AN14" s="213">
        <v>7.5481420045002343</v>
      </c>
      <c r="AO14" s="213">
        <v>7.7155112060949165</v>
      </c>
      <c r="AP14" s="213">
        <v>7.6374017562222249</v>
      </c>
      <c r="AQ14" s="213">
        <v>7.5859310954289816</v>
      </c>
      <c r="AR14" s="213">
        <v>7.5811398211586969</v>
      </c>
      <c r="AS14" s="213">
        <v>7.4946475455814126</v>
      </c>
      <c r="AT14" s="213">
        <v>7.4109592297365765</v>
      </c>
      <c r="AU14" s="213">
        <v>7.5568257977217854</v>
      </c>
      <c r="AV14" s="213">
        <v>7.4676504875676306</v>
      </c>
      <c r="AW14" s="213">
        <v>7.3991295825275536</v>
      </c>
      <c r="AX14" s="213">
        <v>7.3948761288566773</v>
      </c>
      <c r="AY14" s="213">
        <v>7.3056743478125439</v>
      </c>
      <c r="AZ14" s="213">
        <v>7.2191489327753144</v>
      </c>
      <c r="BA14" s="213">
        <v>7.3551426784504272</v>
      </c>
      <c r="BB14" s="213">
        <v>7.2783674087668961</v>
      </c>
      <c r="BC14" s="213">
        <v>7.7661336137299131</v>
      </c>
      <c r="BD14" s="213">
        <v>7.7715751323547799</v>
      </c>
      <c r="BE14" s="213">
        <v>7.6823628029696183</v>
      </c>
      <c r="BF14" s="213">
        <v>7.5987558224493386</v>
      </c>
      <c r="BG14" s="213">
        <v>7.769727238713565</v>
      </c>
      <c r="BH14" s="213">
        <v>7.6777728673107708</v>
      </c>
      <c r="BI14" s="213">
        <v>7.6189162903289569</v>
      </c>
      <c r="BJ14" s="213">
        <v>7.6240894687803973</v>
      </c>
      <c r="BK14" s="213">
        <v>7.5524904642866098</v>
      </c>
      <c r="BL14" s="213">
        <v>7.4730829869944193</v>
      </c>
      <c r="BM14" s="213">
        <v>7.6324698540576712</v>
      </c>
      <c r="BN14" s="213">
        <v>7.5608407512550668</v>
      </c>
      <c r="BO14" s="213">
        <v>7.4785061397037325</v>
      </c>
      <c r="BP14" s="213">
        <v>7.4754738602594761</v>
      </c>
      <c r="BQ14" s="213">
        <v>7.3891347232111508</v>
      </c>
      <c r="BR14" s="213">
        <v>7.308300375135321</v>
      </c>
      <c r="BS14" s="213">
        <v>7.4600986675763616</v>
      </c>
      <c r="BT14" s="213">
        <v>7.3737300480051884</v>
      </c>
      <c r="BU14" s="213">
        <v>7.2957567962075309</v>
      </c>
      <c r="BV14" s="213">
        <v>7.2856143190202127</v>
      </c>
      <c r="BW14" s="213">
        <v>7.2094196493201901</v>
      </c>
      <c r="BX14" s="213">
        <v>7.1164546325759668</v>
      </c>
      <c r="BY14" s="213">
        <v>7.2674311035099421</v>
      </c>
      <c r="BZ14" s="213">
        <v>7.1894825895111909</v>
      </c>
      <c r="CA14" s="213">
        <v>7.1115232863808835</v>
      </c>
      <c r="CB14" s="213">
        <v>7.0984574299669836</v>
      </c>
      <c r="CC14" s="213">
        <v>7.0121439056731587</v>
      </c>
      <c r="CD14" s="213">
        <v>6.9375729794060748</v>
      </c>
      <c r="CE14" s="213">
        <v>7.0801813853430495</v>
      </c>
      <c r="CF14" s="213">
        <v>6.9966817063362425</v>
      </c>
      <c r="CG14" s="213">
        <v>6.9103880698064009</v>
      </c>
      <c r="CH14" s="213">
        <v>6.8985624644528913</v>
      </c>
      <c r="CI14" s="213">
        <v>6.8178384982333995</v>
      </c>
      <c r="CJ14" s="213">
        <v>6.7371292065705335</v>
      </c>
      <c r="CK14" s="213">
        <v>6.8724371528349666</v>
      </c>
      <c r="CL14" s="213">
        <v>6.7988876713802302</v>
      </c>
      <c r="CM14" s="213">
        <v>6.7126414387638498</v>
      </c>
      <c r="CN14" s="213">
        <v>6.7014616557404247</v>
      </c>
      <c r="CO14" s="213">
        <v>6.6179831769701325</v>
      </c>
      <c r="CP14" s="213">
        <v>6.5317231181204747</v>
      </c>
      <c r="CQ14" s="213">
        <v>6.6680955163389086</v>
      </c>
      <c r="CR14" s="213">
        <v>6.5874230475782589</v>
      </c>
      <c r="CS14" s="213">
        <v>6.4984318506514418</v>
      </c>
      <c r="CT14" s="213">
        <v>6.482247409916492</v>
      </c>
      <c r="CU14" s="213">
        <v>6.4043579524177581</v>
      </c>
      <c r="CV14" s="213">
        <v>6.3125722506969666</v>
      </c>
      <c r="CW14" s="213">
        <v>6.4344897737502</v>
      </c>
      <c r="CX14" s="213">
        <v>6.3566346803392504</v>
      </c>
      <c r="CY14" s="213">
        <v>6.2676525318412253</v>
      </c>
      <c r="CZ14" s="213">
        <v>6.2514717285350416</v>
      </c>
      <c r="DA14" s="213">
        <v>6.1708428664888579</v>
      </c>
      <c r="DB14" s="213">
        <v>6.0818682466278418</v>
      </c>
      <c r="DC14" s="213">
        <v>6.1928759889448743</v>
      </c>
      <c r="DD14" s="213">
        <v>6.1119387504848</v>
      </c>
    </row>
    <row r="15" spans="1:108" ht="20.100000000000001" hidden="1" customHeight="1">
      <c r="A15" s="206" t="s">
        <v>1062</v>
      </c>
      <c r="B15" s="213">
        <v>1.002854946654639</v>
      </c>
      <c r="C15" s="213">
        <v>1.4816721783972797</v>
      </c>
      <c r="D15" s="213">
        <v>1.4011160981761634</v>
      </c>
      <c r="E15" s="213">
        <v>1.392264743631215</v>
      </c>
      <c r="F15" s="213">
        <v>1.3144867644524116</v>
      </c>
      <c r="G15" s="213">
        <v>1.2311532582748685</v>
      </c>
      <c r="H15" s="213">
        <v>1.1450419221273256</v>
      </c>
      <c r="I15" s="213">
        <v>1.0589306684775897</v>
      </c>
      <c r="J15" s="213">
        <v>0.97837491390776821</v>
      </c>
      <c r="K15" s="213">
        <v>0.94617951564186276</v>
      </c>
      <c r="L15" s="213">
        <v>0.8600683380936881</v>
      </c>
      <c r="M15" s="213">
        <v>0.78229057620094167</v>
      </c>
      <c r="N15" s="213">
        <v>0.69062383986653375</v>
      </c>
      <c r="O15" s="213">
        <v>0.60729049451227712</v>
      </c>
      <c r="P15" s="213">
        <v>0.52117934175583613</v>
      </c>
      <c r="Q15" s="213">
        <v>0.46388883333333325</v>
      </c>
      <c r="R15" s="213">
        <v>0.3833333333333333</v>
      </c>
      <c r="S15" s="213">
        <v>0.29722216666666668</v>
      </c>
      <c r="T15" s="213">
        <v>0.21388883333333333</v>
      </c>
      <c r="U15" s="213">
        <v>0.13055550000000002</v>
      </c>
      <c r="V15" s="213">
        <v>4.444441666666666E-2</v>
      </c>
      <c r="W15" s="213">
        <v>0</v>
      </c>
      <c r="X15" s="213">
        <v>0</v>
      </c>
      <c r="Y15" s="213">
        <v>0</v>
      </c>
      <c r="Z15" s="213">
        <v>0</v>
      </c>
      <c r="AA15" s="213">
        <v>0</v>
      </c>
      <c r="AB15" s="213">
        <v>0</v>
      </c>
      <c r="AC15" s="213">
        <v>0</v>
      </c>
      <c r="AD15" s="213">
        <v>0</v>
      </c>
      <c r="AE15" s="213">
        <v>0</v>
      </c>
      <c r="AF15" s="213">
        <v>0</v>
      </c>
      <c r="AG15" s="213">
        <v>0</v>
      </c>
      <c r="AH15" s="213">
        <v>0</v>
      </c>
      <c r="AI15" s="213">
        <v>0</v>
      </c>
      <c r="AJ15" s="213">
        <v>0</v>
      </c>
      <c r="AK15" s="213">
        <v>0</v>
      </c>
      <c r="AL15" s="213">
        <v>0</v>
      </c>
      <c r="AM15" s="213">
        <v>0</v>
      </c>
      <c r="AN15" s="213">
        <v>0</v>
      </c>
      <c r="AO15" s="213">
        <v>0</v>
      </c>
      <c r="AP15" s="213">
        <v>0</v>
      </c>
      <c r="AQ15" s="213">
        <v>0</v>
      </c>
      <c r="AR15" s="213">
        <v>0</v>
      </c>
      <c r="AS15" s="213">
        <v>0</v>
      </c>
      <c r="AT15" s="213">
        <v>0</v>
      </c>
      <c r="AU15" s="213">
        <v>0</v>
      </c>
      <c r="AV15" s="213">
        <v>0</v>
      </c>
      <c r="AW15" s="213">
        <v>0</v>
      </c>
      <c r="AX15" s="213">
        <v>0</v>
      </c>
      <c r="AY15" s="213">
        <v>0</v>
      </c>
      <c r="AZ15" s="213">
        <v>0</v>
      </c>
      <c r="BA15" s="213">
        <v>0</v>
      </c>
      <c r="BB15" s="213">
        <v>0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</row>
    <row r="16" spans="1:108" ht="20.100000000000001" customHeight="1">
      <c r="A16" s="206" t="s">
        <v>1063</v>
      </c>
      <c r="B16" s="213">
        <v>2.7671414750087422</v>
      </c>
      <c r="C16" s="213">
        <v>3.2153997811622443</v>
      </c>
      <c r="D16" s="213">
        <v>3.1353420166044725</v>
      </c>
      <c r="E16" s="213">
        <v>3.2262962149330274</v>
      </c>
      <c r="F16" s="213">
        <v>3.204939966460342</v>
      </c>
      <c r="G16" s="213">
        <v>3.2036653837278415</v>
      </c>
      <c r="H16" s="213">
        <v>3.1776581437664451</v>
      </c>
      <c r="I16" s="213">
        <v>3.1470408529946421</v>
      </c>
      <c r="J16" s="213">
        <v>3.1431242335862009</v>
      </c>
      <c r="K16" s="213">
        <v>3.2598466207345957</v>
      </c>
      <c r="L16" s="213">
        <v>3.1968925150017022</v>
      </c>
      <c r="M16" s="213">
        <v>3.1401204669609943</v>
      </c>
      <c r="N16" s="213">
        <v>3.0789016485888983</v>
      </c>
      <c r="O16" s="213">
        <v>3.0134279350221402</v>
      </c>
      <c r="P16" s="213">
        <v>2.9494370642670416</v>
      </c>
      <c r="Q16" s="213">
        <v>3.1001826901236207</v>
      </c>
      <c r="R16" s="213">
        <v>3.0565529577874084</v>
      </c>
      <c r="S16" s="213">
        <v>2.9792753296338401</v>
      </c>
      <c r="T16" s="213">
        <v>2.9077631736600744</v>
      </c>
      <c r="U16" s="213">
        <v>2.8356019806896264</v>
      </c>
      <c r="V16" s="213">
        <v>2.7572553660594732</v>
      </c>
      <c r="W16" s="213">
        <v>2.8308487329571927</v>
      </c>
      <c r="X16" s="213">
        <v>2.7663638945669837</v>
      </c>
      <c r="Y16" s="213">
        <v>2.7309142068456294</v>
      </c>
      <c r="Z16" s="213">
        <v>2.6519641907098479</v>
      </c>
      <c r="AA16" s="213">
        <v>2.5745357005626981</v>
      </c>
      <c r="AB16" s="213">
        <v>2.4870233482154434</v>
      </c>
      <c r="AC16" s="213">
        <v>2.5422905176644668</v>
      </c>
      <c r="AD16" s="213">
        <v>2.4695236282397217</v>
      </c>
      <c r="AE16" s="213">
        <v>2.3944866946954249</v>
      </c>
      <c r="AF16" s="213">
        <v>2.3269709712514288</v>
      </c>
      <c r="AG16" s="213">
        <v>2.3017378908549264</v>
      </c>
      <c r="AH16" s="213">
        <v>2.296958576985217</v>
      </c>
      <c r="AI16" s="213">
        <v>2.368384040915855</v>
      </c>
      <c r="AJ16" s="213">
        <v>2.3074463659758147</v>
      </c>
      <c r="AK16" s="213">
        <v>2.2499595713521439</v>
      </c>
      <c r="AL16" s="213">
        <v>2.1986682133594182</v>
      </c>
      <c r="AM16" s="213">
        <v>2.1424220450255933</v>
      </c>
      <c r="AN16" s="213">
        <v>2.0674467864382384</v>
      </c>
      <c r="AO16" s="213">
        <v>2.5628451121135076</v>
      </c>
      <c r="AP16" s="213">
        <v>2.5695021349735789</v>
      </c>
      <c r="AQ16" s="213">
        <v>2.5269787351285991</v>
      </c>
      <c r="AR16" s="213">
        <v>2.4678817233029062</v>
      </c>
      <c r="AS16" s="213">
        <v>2.3755038632989129</v>
      </c>
      <c r="AT16" s="213">
        <v>2.3509600354565463</v>
      </c>
      <c r="AU16" s="213">
        <v>2.5869115187842016</v>
      </c>
      <c r="AV16" s="213">
        <v>2.5523960629978322</v>
      </c>
      <c r="AW16" s="213">
        <v>2.5218753588936216</v>
      </c>
      <c r="AX16" s="213">
        <v>2.4821163064810827</v>
      </c>
      <c r="AY16" s="213">
        <v>2.4022935006849795</v>
      </c>
      <c r="AZ16" s="213">
        <v>2.3224872059038661</v>
      </c>
      <c r="BA16" s="213">
        <v>2.4724227482161716</v>
      </c>
      <c r="BB16" s="213">
        <v>2.4262876430018219</v>
      </c>
      <c r="BC16" s="213">
        <v>2.3613574180673562</v>
      </c>
      <c r="BD16" s="213">
        <v>2.3124528508699522</v>
      </c>
      <c r="BE16" s="213">
        <v>2.2441135482219976</v>
      </c>
      <c r="BF16" s="213">
        <v>2.1831406657706016</v>
      </c>
      <c r="BG16" s="213">
        <v>2.2426980088201542</v>
      </c>
      <c r="BH16" s="213">
        <v>2.1594421545932128</v>
      </c>
      <c r="BI16" s="213">
        <v>2.0871010975111171</v>
      </c>
      <c r="BJ16" s="213">
        <v>2.0079713747521493</v>
      </c>
      <c r="BK16" s="213">
        <v>1.9350394086754747</v>
      </c>
      <c r="BL16" s="213">
        <v>1.9003686450266744</v>
      </c>
      <c r="BM16" s="213">
        <v>3.0541030267412701</v>
      </c>
      <c r="BN16" s="213">
        <v>2.9799905218894414</v>
      </c>
      <c r="BO16" s="213">
        <v>2.9547045602014559</v>
      </c>
      <c r="BP16" s="213">
        <v>2.9057681584176298</v>
      </c>
      <c r="BQ16" s="213">
        <v>2.8627921360470974</v>
      </c>
      <c r="BR16" s="213">
        <v>2.9273391760517966</v>
      </c>
      <c r="BS16" s="213">
        <v>3.0223696310550765</v>
      </c>
      <c r="BT16" s="213">
        <v>2.9517677552001711</v>
      </c>
      <c r="BU16" s="213">
        <v>2.8992696779224278</v>
      </c>
      <c r="BV16" s="213">
        <v>2.8720703428181658</v>
      </c>
      <c r="BW16" s="213">
        <v>2.8029681173632692</v>
      </c>
      <c r="BX16" s="213">
        <v>2.6836065602448915</v>
      </c>
      <c r="BY16" s="213">
        <v>3.569159956017558</v>
      </c>
      <c r="BZ16" s="213">
        <v>3.5531024518562249</v>
      </c>
      <c r="CA16" s="213">
        <v>3.5224030564028084</v>
      </c>
      <c r="CB16" s="213">
        <v>3.4399730355443001</v>
      </c>
      <c r="CC16" s="213">
        <v>3.3660035954814833</v>
      </c>
      <c r="CD16" s="213">
        <v>3.3424509901264918</v>
      </c>
      <c r="CE16" s="213">
        <v>3.4381644668203002</v>
      </c>
      <c r="CF16" s="213">
        <v>3.3846597934386753</v>
      </c>
      <c r="CG16" s="213">
        <v>3.3487015720809166</v>
      </c>
      <c r="CH16" s="213">
        <v>3.3473744585802834</v>
      </c>
      <c r="CI16" s="213">
        <v>3.330651019924717</v>
      </c>
      <c r="CJ16" s="213">
        <v>3.2859464802726248</v>
      </c>
      <c r="CK16" s="213">
        <v>4.1432703318616166</v>
      </c>
      <c r="CL16" s="213">
        <v>4.0740324009249296</v>
      </c>
      <c r="CM16" s="213">
        <v>4.0359463994109328</v>
      </c>
      <c r="CN16" s="213">
        <v>3.9809967511108248</v>
      </c>
      <c r="CO16" s="213">
        <v>3.9463506370215917</v>
      </c>
      <c r="CP16" s="213">
        <v>3.9308340748805501</v>
      </c>
      <c r="CQ16" s="213">
        <v>4.0756263780114663</v>
      </c>
      <c r="CR16" s="213">
        <v>4.051603481812533</v>
      </c>
      <c r="CS16" s="213">
        <v>3.966496615385525</v>
      </c>
      <c r="CT16" s="213">
        <v>3.9145199474707666</v>
      </c>
      <c r="CU16" s="213">
        <v>3.8475485116413171</v>
      </c>
      <c r="CV16" s="213">
        <v>3.809564524606925</v>
      </c>
      <c r="CW16" s="213">
        <v>4.0894614085582166</v>
      </c>
      <c r="CX16" s="213">
        <v>4.0480786394649089</v>
      </c>
      <c r="CY16" s="213">
        <v>3.9775439519596163</v>
      </c>
      <c r="CZ16" s="213">
        <v>3.9689359731153502</v>
      </c>
      <c r="DA16" s="213">
        <v>3.9555702987786749</v>
      </c>
      <c r="DB16" s="213">
        <v>3.8842380040237416</v>
      </c>
      <c r="DC16" s="213">
        <v>4.0143197788658922</v>
      </c>
      <c r="DD16" s="213">
        <v>3.9349192717569665</v>
      </c>
    </row>
    <row r="17" spans="1:108" ht="20.100000000000001" customHeight="1">
      <c r="A17" s="206" t="s">
        <v>1064</v>
      </c>
      <c r="B17" s="213">
        <v>5.3054112390581363</v>
      </c>
      <c r="C17" s="213">
        <v>5.0170027029049464</v>
      </c>
      <c r="D17" s="213">
        <v>5.0326890412445806</v>
      </c>
      <c r="E17" s="213">
        <v>4.9678694583786127</v>
      </c>
      <c r="F17" s="213">
        <v>4.8997259637987769</v>
      </c>
      <c r="G17" s="213">
        <v>4.8877584246054742</v>
      </c>
      <c r="H17" s="213">
        <v>4.8130112613350962</v>
      </c>
      <c r="I17" s="213">
        <v>4.7219363355610184</v>
      </c>
      <c r="J17" s="213">
        <v>4.6606204800717945</v>
      </c>
      <c r="K17" s="213">
        <v>4.6410322549223766</v>
      </c>
      <c r="L17" s="213">
        <v>4.5866070194928534</v>
      </c>
      <c r="M17" s="213">
        <v>4.634897973654871</v>
      </c>
      <c r="N17" s="213">
        <v>4.6398259942690059</v>
      </c>
      <c r="O17" s="213">
        <v>4.6276144000037354</v>
      </c>
      <c r="P17" s="213">
        <v>4.6904792724767388</v>
      </c>
      <c r="Q17" s="213">
        <v>4.6984361545016995</v>
      </c>
      <c r="R17" s="213">
        <v>4.628855722316934</v>
      </c>
      <c r="S17" s="213">
        <v>4.5488859216068596</v>
      </c>
      <c r="T17" s="213">
        <v>4.4996374043093672</v>
      </c>
      <c r="U17" s="213">
        <v>4.4801941071503855</v>
      </c>
      <c r="V17" s="213">
        <v>4.3936358153439921</v>
      </c>
      <c r="W17" s="213">
        <v>4.36364775379226</v>
      </c>
      <c r="X17" s="213">
        <v>4.3413489523783086</v>
      </c>
      <c r="Y17" s="213">
        <v>4.3396806945574964</v>
      </c>
      <c r="Z17" s="213">
        <v>4.3290619009034303</v>
      </c>
      <c r="AA17" s="213">
        <v>4.3114424480764892</v>
      </c>
      <c r="AB17" s="213">
        <v>4.2816097321948288</v>
      </c>
      <c r="AC17" s="213">
        <v>4.2592951132314649</v>
      </c>
      <c r="AD17" s="213">
        <v>4.2308237388815693</v>
      </c>
      <c r="AE17" s="213">
        <v>4.275391484096188</v>
      </c>
      <c r="AF17" s="213">
        <v>4.2431619501085143</v>
      </c>
      <c r="AG17" s="213">
        <v>4.1794347083492163</v>
      </c>
      <c r="AH17" s="213">
        <v>4.2149370897160763</v>
      </c>
      <c r="AI17" s="213">
        <v>4.1785524869211157</v>
      </c>
      <c r="AJ17" s="213">
        <v>4.1307578998591206</v>
      </c>
      <c r="AK17" s="213">
        <v>4.1539347948082197</v>
      </c>
      <c r="AL17" s="213">
        <v>4.1808385245509951</v>
      </c>
      <c r="AM17" s="213">
        <v>4.2042750025781652</v>
      </c>
      <c r="AN17" s="213">
        <v>4.1740735512817979</v>
      </c>
      <c r="AO17" s="213">
        <v>4.1509935659862736</v>
      </c>
      <c r="AP17" s="213">
        <v>4.1267772780147096</v>
      </c>
      <c r="AQ17" s="213">
        <v>4.1155068873004454</v>
      </c>
      <c r="AR17" s="213">
        <v>4.1225162099430506</v>
      </c>
      <c r="AS17" s="213">
        <v>4.0804129806125315</v>
      </c>
      <c r="AT17" s="213">
        <v>4.0707806502745258</v>
      </c>
      <c r="AU17" s="213">
        <v>4.0800407323384711</v>
      </c>
      <c r="AV17" s="213">
        <v>4.0558538571809164</v>
      </c>
      <c r="AW17" s="213">
        <v>3.9433865214109325</v>
      </c>
      <c r="AX17" s="213">
        <v>3.9510672770637023</v>
      </c>
      <c r="AY17" s="213">
        <v>3.9273535094495169</v>
      </c>
      <c r="AZ17" s="213">
        <v>3.9463529040060923</v>
      </c>
      <c r="BA17" s="213">
        <v>3.9693144921403936</v>
      </c>
      <c r="BB17" s="213">
        <v>3.9460143876170761</v>
      </c>
      <c r="BC17" s="213">
        <v>3.9411436785743579</v>
      </c>
      <c r="BD17" s="213">
        <v>3.9079097384634398</v>
      </c>
      <c r="BE17" s="213">
        <v>3.8381056913647922</v>
      </c>
      <c r="BF17" s="213">
        <v>3.8502575305547988</v>
      </c>
      <c r="BG17" s="213">
        <v>3.868150923902371</v>
      </c>
      <c r="BH17" s="213">
        <v>3.9872575083785855</v>
      </c>
      <c r="BI17" s="213">
        <v>4.0032188701879585</v>
      </c>
      <c r="BJ17" s="213">
        <v>3.9527340087211922</v>
      </c>
      <c r="BK17" s="213">
        <v>3.9880471675946776</v>
      </c>
      <c r="BL17" s="213">
        <v>4.0969913989909736</v>
      </c>
      <c r="BM17" s="213">
        <v>4.0864028069348661</v>
      </c>
      <c r="BN17" s="213">
        <v>4.0468537288959459</v>
      </c>
      <c r="BO17" s="213">
        <v>4.0869811724335197</v>
      </c>
      <c r="BP17" s="213">
        <v>4.0764061941325354</v>
      </c>
      <c r="BQ17" s="213">
        <v>4.0700875293591858</v>
      </c>
      <c r="BR17" s="213">
        <v>4.0075853869899225</v>
      </c>
      <c r="BS17" s="213">
        <v>4.0261297298039675</v>
      </c>
      <c r="BT17" s="213">
        <v>4.026352395760628</v>
      </c>
      <c r="BU17" s="213">
        <v>4.0416776278315742</v>
      </c>
      <c r="BV17" s="213">
        <v>4.0424175605451866</v>
      </c>
      <c r="BW17" s="213">
        <v>4.0344244126781375</v>
      </c>
      <c r="BX17" s="213">
        <v>4.035947031239842</v>
      </c>
      <c r="BY17" s="213">
        <v>4.0048240617541335</v>
      </c>
      <c r="BZ17" s="213">
        <v>3.9230341464150835</v>
      </c>
      <c r="CA17" s="213">
        <v>4.0859304251529833</v>
      </c>
      <c r="CB17" s="213">
        <v>4.129411722085325</v>
      </c>
      <c r="CC17" s="213">
        <v>4.1187179277222503</v>
      </c>
      <c r="CD17" s="213">
        <v>4.1047619808152582</v>
      </c>
      <c r="CE17" s="213">
        <v>4.0927604750172994</v>
      </c>
      <c r="CF17" s="213">
        <v>4.1003129476360671</v>
      </c>
      <c r="CG17" s="213">
        <v>4.1186976716223835</v>
      </c>
      <c r="CH17" s="213">
        <v>4.0826036172110163</v>
      </c>
      <c r="CI17" s="213">
        <v>4.0078504679988329</v>
      </c>
      <c r="CJ17" s="213">
        <v>4.0574738215366581</v>
      </c>
      <c r="CK17" s="213">
        <v>4.0059967769406164</v>
      </c>
      <c r="CL17" s="213">
        <v>3.9965284524357299</v>
      </c>
      <c r="CM17" s="213">
        <v>4.0460169252936415</v>
      </c>
      <c r="CN17" s="213">
        <v>3.0255886353184915</v>
      </c>
      <c r="CO17" s="213">
        <v>3.0299558131388249</v>
      </c>
      <c r="CP17" s="213">
        <v>3.0448848407386251</v>
      </c>
      <c r="CQ17" s="213">
        <v>3.0417365349546412</v>
      </c>
      <c r="CR17" s="213">
        <v>3.0079260118889999</v>
      </c>
      <c r="CS17" s="213">
        <v>2.83507905726105</v>
      </c>
      <c r="CT17" s="213">
        <v>3.0103353705521081</v>
      </c>
      <c r="CU17" s="213">
        <v>3.1268452390125332</v>
      </c>
      <c r="CV17" s="213">
        <v>3.1246574533030418</v>
      </c>
      <c r="CW17" s="213">
        <v>3.0795083946843582</v>
      </c>
      <c r="CX17" s="213">
        <v>3.0897070692345916</v>
      </c>
      <c r="CY17" s="213">
        <v>3.057912782908883</v>
      </c>
      <c r="CZ17" s="213">
        <v>3.0471743353280751</v>
      </c>
      <c r="DA17" s="213">
        <v>3.0513800571555501</v>
      </c>
      <c r="DB17" s="213">
        <v>3.4080569738226583</v>
      </c>
      <c r="DC17" s="213">
        <v>3.0399911251858835</v>
      </c>
      <c r="DD17" s="213">
        <v>3.0171945243552418</v>
      </c>
    </row>
    <row r="18" spans="1:108" ht="20.100000000000001" customHeight="1">
      <c r="A18" s="206" t="s">
        <v>1065</v>
      </c>
      <c r="B18" s="213">
        <v>7.3200984718751725</v>
      </c>
      <c r="C18" s="213">
        <v>7.133615114303999</v>
      </c>
      <c r="D18" s="213">
        <v>7.2501104336475199</v>
      </c>
      <c r="E18" s="213">
        <v>7.2387176235676796</v>
      </c>
      <c r="F18" s="213">
        <v>7.2612886059824389</v>
      </c>
      <c r="G18" s="213">
        <v>7.214935513304785</v>
      </c>
      <c r="H18" s="213">
        <v>7.1409599497143317</v>
      </c>
      <c r="I18" s="213">
        <v>7.0795880958458461</v>
      </c>
      <c r="J18" s="213">
        <v>7.206868340076408</v>
      </c>
      <c r="K18" s="213">
        <v>7.1455343631697703</v>
      </c>
      <c r="L18" s="213">
        <v>7.0858025995886491</v>
      </c>
      <c r="M18" s="213">
        <v>7.0232999387443229</v>
      </c>
      <c r="N18" s="213">
        <v>7.1234671535519496</v>
      </c>
      <c r="O18" s="213">
        <v>7.3729601007971048</v>
      </c>
      <c r="P18" s="213">
        <v>7.3216860247392548</v>
      </c>
      <c r="Q18" s="213">
        <v>7.3011565464403558</v>
      </c>
      <c r="R18" s="213">
        <v>7.2505411970449947</v>
      </c>
      <c r="S18" s="213">
        <v>7.1972780114137542</v>
      </c>
      <c r="T18" s="213">
        <v>7.1490091875321822</v>
      </c>
      <c r="U18" s="213">
        <v>7.0984837630598561</v>
      </c>
      <c r="V18" s="213">
        <v>7.04477874030463</v>
      </c>
      <c r="W18" s="213">
        <v>6.9991428289780577</v>
      </c>
      <c r="X18" s="213">
        <v>6.8314700046293213</v>
      </c>
      <c r="Y18" s="213">
        <v>6.7949833168640756</v>
      </c>
      <c r="Z18" s="213">
        <v>6.7398025530570509</v>
      </c>
      <c r="AA18" s="213">
        <v>6.7105343985595214</v>
      </c>
      <c r="AB18" s="213">
        <v>6.7413788417615779</v>
      </c>
      <c r="AC18" s="213">
        <v>6.7553007796279081</v>
      </c>
      <c r="AD18" s="213">
        <v>6.735916410155629</v>
      </c>
      <c r="AE18" s="213">
        <v>6.7098993411962509</v>
      </c>
      <c r="AF18" s="213">
        <v>6.6852030940953711</v>
      </c>
      <c r="AG18" s="213">
        <v>6.6573994281132682</v>
      </c>
      <c r="AH18" s="213">
        <v>6.6348492497099825</v>
      </c>
      <c r="AI18" s="213">
        <v>6.5984878760873622</v>
      </c>
      <c r="AJ18" s="213">
        <v>6.537162618122399</v>
      </c>
      <c r="AK18" s="213">
        <v>6.5113078505163111</v>
      </c>
      <c r="AL18" s="213">
        <v>6.4832428763991885</v>
      </c>
      <c r="AM18" s="213">
        <v>6.4495676475181156</v>
      </c>
      <c r="AN18" s="213">
        <v>6.4231452474176827</v>
      </c>
      <c r="AO18" s="213">
        <v>6.4378861876488314</v>
      </c>
      <c r="AP18" s="213">
        <v>6.4170394356781841</v>
      </c>
      <c r="AQ18" s="213">
        <v>6.3878856473275079</v>
      </c>
      <c r="AR18" s="213">
        <v>6.3689229781116987</v>
      </c>
      <c r="AS18" s="213">
        <v>6.340307427929651</v>
      </c>
      <c r="AT18" s="213">
        <v>6.3131060630644571</v>
      </c>
      <c r="AU18" s="213">
        <v>6.2897609454351278</v>
      </c>
      <c r="AV18" s="213">
        <v>6.2747314183571392</v>
      </c>
      <c r="AW18" s="213">
        <v>6.2460560104497773</v>
      </c>
      <c r="AX18" s="213">
        <v>6.2412434720714502</v>
      </c>
      <c r="AY18" s="213">
        <v>6.2274169719445736</v>
      </c>
      <c r="AZ18" s="213">
        <v>6.2054554243454518</v>
      </c>
      <c r="BA18" s="213">
        <v>6.231301023248033</v>
      </c>
      <c r="BB18" s="213">
        <v>6.2077986510996519</v>
      </c>
      <c r="BC18" s="213">
        <v>6.1744872674842872</v>
      </c>
      <c r="BD18" s="213">
        <v>6.1512005441272031</v>
      </c>
      <c r="BE18" s="213">
        <v>6.1445055732571801</v>
      </c>
      <c r="BF18" s="213">
        <v>6.0970964963714307</v>
      </c>
      <c r="BG18" s="213">
        <v>6.066808021675997</v>
      </c>
      <c r="BH18" s="213">
        <v>6.0656359037415619</v>
      </c>
      <c r="BI18" s="213">
        <v>6.0053502172969182</v>
      </c>
      <c r="BJ18" s="213">
        <v>5.9770959324191999</v>
      </c>
      <c r="BK18" s="213">
        <v>5.9480353595081032</v>
      </c>
      <c r="BL18" s="213">
        <v>5.9133292743765651</v>
      </c>
      <c r="BM18" s="213">
        <v>5.934916478647235</v>
      </c>
      <c r="BN18" s="213">
        <v>5.912187973848785</v>
      </c>
      <c r="BO18" s="213">
        <v>5.8964237270949438</v>
      </c>
      <c r="BP18" s="213">
        <v>5.8671956436143091</v>
      </c>
      <c r="BQ18" s="213">
        <v>5.8347244646169178</v>
      </c>
      <c r="BR18" s="213">
        <v>5.8049157664432371</v>
      </c>
      <c r="BS18" s="213">
        <v>5.7731435646904217</v>
      </c>
      <c r="BT18" s="213">
        <v>5.7333386850499712</v>
      </c>
      <c r="BU18" s="213">
        <v>5.7020746302835441</v>
      </c>
      <c r="BV18" s="213">
        <v>5.6686100062351308</v>
      </c>
      <c r="BW18" s="213">
        <v>5.6391674077577818</v>
      </c>
      <c r="BX18" s="213">
        <v>5.6052598413152088</v>
      </c>
      <c r="BY18" s="213">
        <v>5.6239747045944499</v>
      </c>
      <c r="BZ18" s="213">
        <v>5.5993195136851419</v>
      </c>
      <c r="CA18" s="213">
        <v>5.5663938075685833</v>
      </c>
      <c r="CB18" s="213">
        <v>5.5366906255972248</v>
      </c>
      <c r="CC18" s="213">
        <v>5.5035393465745912</v>
      </c>
      <c r="CD18" s="213">
        <v>5.4726672579014499</v>
      </c>
      <c r="CE18" s="213">
        <v>5.4398671949700335</v>
      </c>
      <c r="CF18" s="213">
        <v>5.4061229382480001</v>
      </c>
      <c r="CG18" s="213">
        <v>5.3946361154406413</v>
      </c>
      <c r="CH18" s="213">
        <v>5.3598248567481663</v>
      </c>
      <c r="CI18" s="213">
        <v>5.328110482722975</v>
      </c>
      <c r="CJ18" s="213">
        <v>5.2934663163312914</v>
      </c>
      <c r="CK18" s="213">
        <v>5.3114288413385671</v>
      </c>
      <c r="CL18" s="213">
        <v>5.2858190481436704</v>
      </c>
      <c r="CM18" s="213">
        <v>5.2513465146698417</v>
      </c>
      <c r="CN18" s="213">
        <v>5.219497414030033</v>
      </c>
      <c r="CO18" s="213">
        <v>5.1855387294169333</v>
      </c>
      <c r="CP18" s="213">
        <v>5.1546893257811748</v>
      </c>
      <c r="CQ18" s="213">
        <v>5.1395957626697166</v>
      </c>
      <c r="CR18" s="213">
        <v>5.1055413987554168</v>
      </c>
      <c r="CS18" s="213">
        <v>5.0738625357959002</v>
      </c>
      <c r="CT18" s="213">
        <v>5.0371721511781997</v>
      </c>
      <c r="CU18" s="213">
        <v>5.0098088503788833</v>
      </c>
      <c r="CV18" s="213">
        <v>4.9741599041144999</v>
      </c>
      <c r="CW18" s="213">
        <v>4.9906221588470663</v>
      </c>
      <c r="CX18" s="213">
        <v>4.9643944313073165</v>
      </c>
      <c r="CY18" s="213">
        <v>4.9296931854760588</v>
      </c>
      <c r="CZ18" s="213">
        <v>4.8973771074520167</v>
      </c>
      <c r="DA18" s="213">
        <v>4.8623350087321917</v>
      </c>
      <c r="DB18" s="213">
        <v>4.8300640477860668</v>
      </c>
      <c r="DC18" s="213">
        <v>4.8300375226332832</v>
      </c>
      <c r="DD18" s="213">
        <v>4.7604649912820083</v>
      </c>
    </row>
    <row r="19" spans="1:108" ht="20.100000000000001" customHeight="1">
      <c r="A19" s="206" t="s">
        <v>1066</v>
      </c>
      <c r="B19" s="213">
        <v>8.3299951836834563</v>
      </c>
      <c r="C19" s="213">
        <v>8.0241180441786231</v>
      </c>
      <c r="D19" s="213">
        <v>7.9504049636559815</v>
      </c>
      <c r="E19" s="213">
        <v>7.8638479506927217</v>
      </c>
      <c r="F19" s="213">
        <v>7.8080011017358908</v>
      </c>
      <c r="G19" s="213">
        <v>7.7594682710170559</v>
      </c>
      <c r="H19" s="213">
        <v>7.794753405368696</v>
      </c>
      <c r="I19" s="213">
        <v>7.706486055872241</v>
      </c>
      <c r="J19" s="213">
        <v>7.6566941512676863</v>
      </c>
      <c r="K19" s="213">
        <v>7.5766747059249013</v>
      </c>
      <c r="L19" s="213">
        <v>7.5517766021234181</v>
      </c>
      <c r="M19" s="213">
        <v>7.4614529301798171</v>
      </c>
      <c r="N19" s="213">
        <v>7.259047997392698</v>
      </c>
      <c r="O19" s="213">
        <v>7.2739325639044354</v>
      </c>
      <c r="P19" s="213">
        <v>8.0948267298254635</v>
      </c>
      <c r="Q19" s="213">
        <v>8.1397297202601084</v>
      </c>
      <c r="R19" s="213">
        <v>8.0342898998813386</v>
      </c>
      <c r="S19" s="213">
        <v>8.0304834913338166</v>
      </c>
      <c r="T19" s="213">
        <v>8.114336377923026</v>
      </c>
      <c r="U19" s="213">
        <v>8.0441666666666674</v>
      </c>
      <c r="V19" s="213">
        <v>8.006997353943774</v>
      </c>
      <c r="W19" s="213">
        <v>7.975610363653054</v>
      </c>
      <c r="X19" s="213">
        <v>7.9231974171088382</v>
      </c>
      <c r="Y19" s="213">
        <v>8.071851409583223</v>
      </c>
      <c r="Z19" s="213">
        <v>8.2374334682413028</v>
      </c>
      <c r="AA19" s="213">
        <v>8.2799556221357786</v>
      </c>
      <c r="AB19" s="213">
        <v>8.1572100404788248</v>
      </c>
      <c r="AC19" s="213">
        <v>8.174172481534935</v>
      </c>
      <c r="AD19" s="213">
        <v>8.2106170521044817</v>
      </c>
      <c r="AE19" s="213">
        <v>8.1785506718730741</v>
      </c>
      <c r="AF19" s="213">
        <v>8.2169268646317857</v>
      </c>
      <c r="AG19" s="213">
        <v>8.1505162793042896</v>
      </c>
      <c r="AH19" s="213">
        <v>8.1040377721518144</v>
      </c>
      <c r="AI19" s="213">
        <v>8.0432171340905647</v>
      </c>
      <c r="AJ19" s="213">
        <v>7.9981096436867292</v>
      </c>
      <c r="AK19" s="213">
        <v>7.9412703406842677</v>
      </c>
      <c r="AL19" s="213">
        <v>8.0193107014823806</v>
      </c>
      <c r="AM19" s="213">
        <v>7.9865429377087045</v>
      </c>
      <c r="AN19" s="213">
        <v>7.8903728061661056</v>
      </c>
      <c r="AO19" s="213">
        <v>7.9837721518176865</v>
      </c>
      <c r="AP19" s="213">
        <v>7.9260378096176884</v>
      </c>
      <c r="AQ19" s="213">
        <v>7.8723704230166369</v>
      </c>
      <c r="AR19" s="213">
        <v>7.9675985792714581</v>
      </c>
      <c r="AS19" s="213">
        <v>7.9659319621577431</v>
      </c>
      <c r="AT19" s="213">
        <v>7.93189380045626</v>
      </c>
      <c r="AU19" s="213">
        <v>7.8763299670410856</v>
      </c>
      <c r="AV19" s="213">
        <v>7.9546308128273129</v>
      </c>
      <c r="AW19" s="213">
        <v>7.9547826775325348</v>
      </c>
      <c r="AX19" s="213">
        <v>8.0107835503383313</v>
      </c>
      <c r="AY19" s="213">
        <v>7.9911985341352043</v>
      </c>
      <c r="AZ19" s="213">
        <v>7.9060733708313364</v>
      </c>
      <c r="BA19" s="213">
        <v>7.9358559177699464</v>
      </c>
      <c r="BB19" s="213">
        <v>7.8487083891588094</v>
      </c>
      <c r="BC19" s="213">
        <v>7.8410837423362976</v>
      </c>
      <c r="BD19" s="213">
        <v>7.9267169436136555</v>
      </c>
      <c r="BE19" s="213">
        <v>7.8886774939092064</v>
      </c>
      <c r="BF19" s="213">
        <v>8.0566124312050054</v>
      </c>
      <c r="BG19" s="213">
        <v>8.358139099586241</v>
      </c>
      <c r="BH19" s="213">
        <v>8.2146211169153744</v>
      </c>
      <c r="BI19" s="213">
        <v>8.2128653802086653</v>
      </c>
      <c r="BJ19" s="213">
        <v>8.2094810685571762</v>
      </c>
      <c r="BK19" s="213">
        <v>8.1793252235802854</v>
      </c>
      <c r="BL19" s="213">
        <v>8.4389959347106771</v>
      </c>
      <c r="BM19" s="213">
        <v>8.4012833474433357</v>
      </c>
      <c r="BN19" s="213">
        <v>8.2855783931602573</v>
      </c>
      <c r="BO19" s="213">
        <v>8.3802422095829527</v>
      </c>
      <c r="BP19" s="213">
        <v>8.5636452086190786</v>
      </c>
      <c r="BQ19" s="213">
        <v>8.5603262927541373</v>
      </c>
      <c r="BR19" s="213">
        <v>8.5588805553511893</v>
      </c>
      <c r="BS19" s="213">
        <v>8.5173351939811308</v>
      </c>
      <c r="BT19" s="213">
        <v>8.6128245209120085</v>
      </c>
      <c r="BU19" s="213">
        <v>8.5933484755147393</v>
      </c>
      <c r="BV19" s="213">
        <v>8.6740509857869412</v>
      </c>
      <c r="BW19" s="213">
        <v>8.6598917946299636</v>
      </c>
      <c r="BX19" s="213">
        <v>8.5573169984669395</v>
      </c>
      <c r="BY19" s="213">
        <v>8.4750170037015522</v>
      </c>
      <c r="BZ19" s="213">
        <v>8.2873874420252527</v>
      </c>
      <c r="CA19" s="213">
        <v>8.3499013023760931</v>
      </c>
      <c r="CB19" s="213">
        <v>8.6471439031058743</v>
      </c>
      <c r="CC19" s="213">
        <v>8.6680849738152688</v>
      </c>
      <c r="CD19" s="213">
        <v>8.445839000242449</v>
      </c>
      <c r="CE19" s="213">
        <v>8.3347427264148362</v>
      </c>
      <c r="CF19" s="213">
        <v>8.1310017726390527</v>
      </c>
      <c r="CG19" s="213">
        <v>8.2331608402823573</v>
      </c>
      <c r="CH19" s="213">
        <v>8.3970631066962653</v>
      </c>
      <c r="CI19" s="213">
        <v>8.3463629005898401</v>
      </c>
      <c r="CJ19" s="213">
        <v>8.1653880323764074</v>
      </c>
      <c r="CK19" s="213">
        <v>8.1075206772375399</v>
      </c>
      <c r="CL19" s="213">
        <v>7.9352413544507696</v>
      </c>
      <c r="CM19" s="213">
        <v>7.9295424038736222</v>
      </c>
      <c r="CN19" s="213">
        <v>7.9975927676074035</v>
      </c>
      <c r="CO19" s="213">
        <v>8.3486505163704283</v>
      </c>
      <c r="CP19" s="213">
        <v>8.2930493790404167</v>
      </c>
      <c r="CQ19" s="213">
        <v>8.0976126406057016</v>
      </c>
      <c r="CR19" s="213">
        <v>7.7958232919106338</v>
      </c>
      <c r="CS19" s="213">
        <v>7.6865199095148187</v>
      </c>
      <c r="CT19" s="213">
        <v>7.9902873707235464</v>
      </c>
      <c r="CU19" s="213">
        <v>7.8300445340349931</v>
      </c>
      <c r="CV19" s="213">
        <v>7.5935878288080563</v>
      </c>
      <c r="CW19" s="213">
        <v>7.5273611398261755</v>
      </c>
      <c r="CX19" s="213">
        <v>7.2907935296002035</v>
      </c>
      <c r="CY19" s="213">
        <v>7.326181994444573</v>
      </c>
      <c r="CZ19" s="213">
        <v>7.38877303158473</v>
      </c>
      <c r="DA19" s="213">
        <v>7.0960038105482575</v>
      </c>
      <c r="DB19" s="213">
        <v>7.4286967340580894</v>
      </c>
      <c r="DC19" s="213">
        <v>8.0225698516929356</v>
      </c>
      <c r="DD19" s="213">
        <v>7.7598733946307368</v>
      </c>
    </row>
    <row r="20" spans="1:108" ht="20.100000000000001" hidden="1" customHeight="1">
      <c r="A20" s="206" t="s">
        <v>252</v>
      </c>
      <c r="B20" s="213">
        <v>0.8075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  <c r="S20" s="213">
        <v>0</v>
      </c>
      <c r="T20" s="213">
        <v>0</v>
      </c>
      <c r="U20" s="213">
        <v>0</v>
      </c>
      <c r="V20" s="213">
        <v>0</v>
      </c>
      <c r="W20" s="213">
        <v>0</v>
      </c>
      <c r="X20" s="213">
        <v>0</v>
      </c>
      <c r="Y20" s="213">
        <v>0</v>
      </c>
      <c r="Z20" s="213">
        <v>0</v>
      </c>
      <c r="AA20" s="213">
        <v>0</v>
      </c>
      <c r="AB20" s="213">
        <v>0</v>
      </c>
      <c r="AC20" s="213">
        <v>0</v>
      </c>
      <c r="AD20" s="213">
        <v>0</v>
      </c>
      <c r="AE20" s="213">
        <v>0</v>
      </c>
      <c r="AF20" s="213">
        <v>0</v>
      </c>
      <c r="AG20" s="213">
        <v>0</v>
      </c>
      <c r="AH20" s="213">
        <v>0</v>
      </c>
      <c r="AI20" s="213">
        <v>0</v>
      </c>
      <c r="AJ20" s="213">
        <v>0</v>
      </c>
      <c r="AK20" s="213">
        <v>0</v>
      </c>
      <c r="AL20" s="213">
        <v>0</v>
      </c>
      <c r="AM20" s="213">
        <v>0</v>
      </c>
      <c r="AN20" s="213">
        <v>0</v>
      </c>
      <c r="AO20" s="213">
        <v>0</v>
      </c>
      <c r="AP20" s="213">
        <v>0</v>
      </c>
      <c r="AQ20" s="213">
        <v>0</v>
      </c>
      <c r="AR20" s="213">
        <v>0</v>
      </c>
      <c r="AS20" s="213">
        <v>0</v>
      </c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</row>
    <row r="21" spans="1:108" ht="20.100000000000001" hidden="1" customHeight="1">
      <c r="A21" s="206" t="s">
        <v>1067</v>
      </c>
      <c r="B21" s="213">
        <v>0.8075</v>
      </c>
      <c r="C21" s="213">
        <v>0</v>
      </c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0</v>
      </c>
      <c r="Q21" s="213">
        <v>0</v>
      </c>
      <c r="R21" s="213">
        <v>0</v>
      </c>
      <c r="S21" s="213">
        <v>0</v>
      </c>
      <c r="T21" s="213">
        <v>0</v>
      </c>
      <c r="U21" s="213">
        <v>0</v>
      </c>
      <c r="V21" s="213">
        <v>0</v>
      </c>
      <c r="W21" s="213">
        <v>0</v>
      </c>
      <c r="X21" s="213">
        <v>0</v>
      </c>
      <c r="Y21" s="213">
        <v>0</v>
      </c>
      <c r="Z21" s="213">
        <v>0</v>
      </c>
      <c r="AA21" s="213">
        <v>0</v>
      </c>
      <c r="AB21" s="213">
        <v>0</v>
      </c>
      <c r="AC21" s="213">
        <v>0</v>
      </c>
      <c r="AD21" s="213">
        <v>0</v>
      </c>
      <c r="AE21" s="213">
        <v>0</v>
      </c>
      <c r="AF21" s="213">
        <v>0</v>
      </c>
      <c r="AG21" s="213">
        <v>0</v>
      </c>
      <c r="AH21" s="213">
        <v>0</v>
      </c>
      <c r="AI21" s="213">
        <v>0</v>
      </c>
      <c r="AJ21" s="213">
        <v>0</v>
      </c>
      <c r="AK21" s="213">
        <v>0</v>
      </c>
      <c r="AL21" s="213">
        <v>0</v>
      </c>
      <c r="AM21" s="213">
        <v>0</v>
      </c>
      <c r="AN21" s="213">
        <v>0</v>
      </c>
      <c r="AO21" s="213">
        <v>0</v>
      </c>
      <c r="AP21" s="213">
        <v>0</v>
      </c>
      <c r="AQ21" s="213">
        <v>0</v>
      </c>
      <c r="AR21" s="213">
        <v>0</v>
      </c>
      <c r="AS21" s="213">
        <v>0</v>
      </c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</row>
    <row r="22" spans="1:108" ht="12" customHeight="1">
      <c r="A22" s="197"/>
      <c r="B22" s="209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</row>
    <row r="23" spans="1:108" s="222" customFormat="1" ht="20.100000000000001" customHeight="1" thickBot="1">
      <c r="A23" s="231" t="s">
        <v>1068</v>
      </c>
      <c r="B23" s="232">
        <v>5.4970819128760944</v>
      </c>
      <c r="C23" s="232">
        <v>5.7955870175187263</v>
      </c>
      <c r="D23" s="232">
        <v>5.7602590968246972</v>
      </c>
      <c r="E23" s="232">
        <v>5.8862571130457084</v>
      </c>
      <c r="F23" s="232">
        <v>5.9775</v>
      </c>
      <c r="G23" s="232">
        <v>5.950678402136961</v>
      </c>
      <c r="H23" s="232">
        <v>5.9945239830359753</v>
      </c>
      <c r="I23" s="232">
        <v>5.9382241615719495</v>
      </c>
      <c r="J23" s="232">
        <v>5.899260898123786</v>
      </c>
      <c r="K23" s="232">
        <v>5.9558333333333335</v>
      </c>
      <c r="L23" s="232">
        <v>5.9141666666666666</v>
      </c>
      <c r="M23" s="232">
        <v>5.8683333333333332</v>
      </c>
      <c r="N23" s="232">
        <v>5.9321509185674257</v>
      </c>
      <c r="O23" s="232">
        <v>5.8727132587496271</v>
      </c>
      <c r="P23" s="232">
        <v>5.8069684845491096</v>
      </c>
      <c r="Q23" s="232">
        <v>5.8214419822941892</v>
      </c>
      <c r="R23" s="232">
        <v>5.7895804497366647</v>
      </c>
      <c r="S23" s="232">
        <v>5.7661225041568791</v>
      </c>
      <c r="T23" s="232">
        <v>5.9155370391401023</v>
      </c>
      <c r="U23" s="232">
        <v>5.8936481117608288</v>
      </c>
      <c r="V23" s="232">
        <v>5.8337981270978458</v>
      </c>
      <c r="W23" s="232">
        <v>5.8462985424884932</v>
      </c>
      <c r="X23" s="232">
        <v>5.8251261556379044</v>
      </c>
      <c r="Y23" s="232">
        <v>5.7869516687967142</v>
      </c>
      <c r="Z23" s="232">
        <v>5.7629539539885037</v>
      </c>
      <c r="AA23" s="232">
        <v>5.7168059880691411</v>
      </c>
      <c r="AB23" s="232">
        <v>5.6347232683106618</v>
      </c>
      <c r="AC23" s="232">
        <v>5.7553067936113571</v>
      </c>
      <c r="AD23" s="232">
        <v>5.7427416729766554</v>
      </c>
      <c r="AE23" s="232">
        <v>5.6870392841606989</v>
      </c>
      <c r="AF23" s="232">
        <v>5.7090966534020353</v>
      </c>
      <c r="AG23" s="232">
        <v>5.6654903350537937</v>
      </c>
      <c r="AH23" s="232">
        <v>5.6407034480367289</v>
      </c>
      <c r="AI23" s="232">
        <v>5.6701574888628699</v>
      </c>
      <c r="AJ23" s="232">
        <v>5.6875856954516788</v>
      </c>
      <c r="AK23" s="232">
        <v>5.6451827512720438</v>
      </c>
      <c r="AL23" s="232">
        <v>5.9182050025275652</v>
      </c>
      <c r="AM23" s="232">
        <v>5.8673218070172961</v>
      </c>
      <c r="AN23" s="232">
        <v>5.8965305142891058</v>
      </c>
      <c r="AO23" s="232">
        <v>5.9164046082309643</v>
      </c>
      <c r="AP23" s="232">
        <v>5.9631526742525738</v>
      </c>
      <c r="AQ23" s="232">
        <v>5.9475700786469945</v>
      </c>
      <c r="AR23" s="232">
        <v>5.9669519562302327</v>
      </c>
      <c r="AS23" s="232">
        <v>5.9538940369247246</v>
      </c>
      <c r="AT23" s="232">
        <v>6.0084286025207021</v>
      </c>
      <c r="AU23" s="232">
        <v>6.0582182073397384</v>
      </c>
      <c r="AV23" s="232">
        <v>6.0609066657201618</v>
      </c>
      <c r="AW23" s="232">
        <v>6.1093261527498859</v>
      </c>
      <c r="AX23" s="232">
        <v>6.1913032699276291</v>
      </c>
      <c r="AY23" s="232">
        <v>6.1758856828785236</v>
      </c>
      <c r="AZ23" s="232">
        <v>6.1499269435095778</v>
      </c>
      <c r="BA23" s="232">
        <v>6.3549712245908587</v>
      </c>
      <c r="BB23" s="232">
        <v>6.3083737738744157</v>
      </c>
      <c r="BC23" s="232">
        <v>6.2707611862040089</v>
      </c>
      <c r="BD23" s="232">
        <v>6.2138621568790677</v>
      </c>
      <c r="BE23" s="232">
        <v>6.1950829750363861</v>
      </c>
      <c r="BF23" s="232">
        <v>6.4278122054131837</v>
      </c>
      <c r="BG23" s="232">
        <v>6.5535841555115724</v>
      </c>
      <c r="BH23" s="232">
        <v>6.5557249752289213</v>
      </c>
      <c r="BI23" s="232">
        <v>6.5609649658263987</v>
      </c>
      <c r="BJ23" s="232">
        <v>6.3501951265970717</v>
      </c>
      <c r="BK23" s="232">
        <v>6.5189591369282969</v>
      </c>
      <c r="BL23" s="232">
        <v>6.4849080588169619</v>
      </c>
      <c r="BM23" s="232">
        <v>6.6973209216885401</v>
      </c>
      <c r="BN23" s="232">
        <v>6.6431312882169058</v>
      </c>
      <c r="BO23" s="232">
        <v>6.6015336641069498</v>
      </c>
      <c r="BP23" s="232">
        <v>6.5941381265567385</v>
      </c>
      <c r="BQ23" s="232">
        <v>6.5913929222445109</v>
      </c>
      <c r="BR23" s="232">
        <v>6.5636176378189219</v>
      </c>
      <c r="BS23" s="232">
        <v>6.6444921626219493</v>
      </c>
      <c r="BT23" s="232">
        <v>6.5805420168096695</v>
      </c>
      <c r="BU23" s="232">
        <v>6.767594455378509</v>
      </c>
      <c r="BV23" s="232">
        <v>6.7182172829199516</v>
      </c>
      <c r="BW23" s="232">
        <v>6.6718381145027461</v>
      </c>
      <c r="BX23" s="232">
        <v>6.6069536160996645</v>
      </c>
      <c r="BY23" s="232">
        <v>6.6636864708751364</v>
      </c>
      <c r="BZ23" s="232">
        <v>6.62173521356363</v>
      </c>
      <c r="CA23" s="232">
        <v>6.5755717030066982</v>
      </c>
      <c r="CB23" s="232">
        <v>6.5228543367510952</v>
      </c>
      <c r="CC23" s="232">
        <v>6.5500649919015625</v>
      </c>
      <c r="CD23" s="232">
        <v>6.7449186485285502</v>
      </c>
      <c r="CE23" s="232">
        <v>6.8055214686876058</v>
      </c>
      <c r="CF23" s="232">
        <v>6.7521892529907053</v>
      </c>
      <c r="CG23" s="232">
        <v>6.6712708177332036</v>
      </c>
      <c r="CH23" s="232">
        <v>6.6106666802648792</v>
      </c>
      <c r="CI23" s="232">
        <v>6.7876120398412922</v>
      </c>
      <c r="CJ23" s="232">
        <v>6.7621819686107969</v>
      </c>
      <c r="CK23" s="232">
        <v>6.8281735347309924</v>
      </c>
      <c r="CL23" s="232">
        <v>6.73816840128418</v>
      </c>
      <c r="CM23" s="232">
        <v>6.6610301108572747</v>
      </c>
      <c r="CN23" s="232">
        <v>6.5915289022272976</v>
      </c>
      <c r="CO23" s="232">
        <v>6.5231064346427976</v>
      </c>
      <c r="CP23" s="232">
        <v>6.4931350080611407</v>
      </c>
      <c r="CQ23" s="232">
        <v>6.6416053389765191</v>
      </c>
      <c r="CR23" s="232">
        <v>7.1414052349396799</v>
      </c>
      <c r="CS23" s="232">
        <v>7.1379623674139623</v>
      </c>
      <c r="CT23" s="232">
        <v>7.0706817622924314</v>
      </c>
      <c r="CU23" s="232">
        <v>7.0190762948174141</v>
      </c>
      <c r="CV23" s="232">
        <v>6.9970746530420227</v>
      </c>
      <c r="CW23" s="232">
        <v>7.0922704202183633</v>
      </c>
      <c r="CX23" s="232">
        <v>7.1543778744887643</v>
      </c>
      <c r="CY23" s="232">
        <v>7.3027746205050228</v>
      </c>
      <c r="CZ23" s="232">
        <v>7.2222958936852271</v>
      </c>
      <c r="DA23" s="232">
        <v>7.1739089616395919</v>
      </c>
      <c r="DB23" s="232">
        <v>7.1414201154263779</v>
      </c>
      <c r="DC23" s="232">
        <v>7.2610802831131593</v>
      </c>
      <c r="DD23" s="232">
        <v>7.1966260715214911</v>
      </c>
    </row>
    <row r="24" spans="1:108" s="222" customFormat="1" ht="20.100000000000001" customHeight="1" thickTop="1">
      <c r="A24" s="225" t="s">
        <v>1069</v>
      </c>
      <c r="B24" s="230">
        <v>5.5350000000000001</v>
      </c>
      <c r="C24" s="230">
        <v>6.0750000000000002</v>
      </c>
      <c r="D24" s="230">
        <v>6.0116666666666667</v>
      </c>
      <c r="E24" s="230">
        <v>6.1924999999999999</v>
      </c>
      <c r="F24" s="230">
        <v>6.2981448597113561</v>
      </c>
      <c r="G24" s="230">
        <v>6.2467260910091262</v>
      </c>
      <c r="H24" s="230">
        <v>6.2925000000000004</v>
      </c>
      <c r="I24" s="230">
        <v>6.230833333333333</v>
      </c>
      <c r="J24" s="230">
        <v>6.1840002567598846</v>
      </c>
      <c r="K24" s="230">
        <v>6.2945818811545458</v>
      </c>
      <c r="L24" s="230">
        <v>6.2620092009538544</v>
      </c>
      <c r="M24" s="230">
        <v>6.2063764382351296</v>
      </c>
      <c r="N24" s="230">
        <v>6.2980631126255728</v>
      </c>
      <c r="O24" s="230">
        <v>6.2335663511191663</v>
      </c>
      <c r="P24" s="230">
        <v>6.1532931011722107</v>
      </c>
      <c r="Q24" s="230">
        <v>6.1973327460097041</v>
      </c>
      <c r="R24" s="230">
        <v>6.183084954728435</v>
      </c>
      <c r="S24" s="230">
        <v>6.1670314573565941</v>
      </c>
      <c r="T24" s="230">
        <v>6.3591334712025782</v>
      </c>
      <c r="U24" s="230">
        <v>6.3018870043005819</v>
      </c>
      <c r="V24" s="230">
        <v>6.2319390031838156</v>
      </c>
      <c r="W24" s="230">
        <v>6.2724628276712657</v>
      </c>
      <c r="X24" s="230">
        <v>6.2614447704511536</v>
      </c>
      <c r="Y24" s="230">
        <v>6.2187975928008568</v>
      </c>
      <c r="Z24" s="230">
        <v>6.2094162126968344</v>
      </c>
      <c r="AA24" s="230">
        <v>6.1481014425497529</v>
      </c>
      <c r="AB24" s="230">
        <v>6.0373368205058613</v>
      </c>
      <c r="AC24" s="230">
        <v>6.2110682589406423</v>
      </c>
      <c r="AD24" s="230">
        <v>6.2011295635481778</v>
      </c>
      <c r="AE24" s="230">
        <v>6.117566527060144</v>
      </c>
      <c r="AF24" s="230">
        <v>6.1429644599929851</v>
      </c>
      <c r="AG24" s="230">
        <v>6.0751420067864457</v>
      </c>
      <c r="AH24" s="230">
        <v>6.0488583160596852</v>
      </c>
      <c r="AI24" s="230">
        <v>6.1068955636560753</v>
      </c>
      <c r="AJ24" s="230">
        <v>6.146285114590107</v>
      </c>
      <c r="AK24" s="230">
        <v>6.0940314779416491</v>
      </c>
      <c r="AL24" s="230">
        <v>6.4347024718139236</v>
      </c>
      <c r="AM24" s="230">
        <v>6.3614715091882807</v>
      </c>
      <c r="AN24" s="230">
        <v>6.3238103899477522</v>
      </c>
      <c r="AO24" s="230">
        <v>6.3808390041893803</v>
      </c>
      <c r="AP24" s="230">
        <v>6.4602611814184074</v>
      </c>
      <c r="AQ24" s="230">
        <v>6.4436798472848835</v>
      </c>
      <c r="AR24" s="230">
        <v>6.4557658978032677</v>
      </c>
      <c r="AS24" s="230">
        <v>6.4570770366403032</v>
      </c>
      <c r="AT24" s="230">
        <v>6.3894130342542033</v>
      </c>
      <c r="AU24" s="230">
        <v>6.4800171775914448</v>
      </c>
      <c r="AV24" s="230">
        <v>6.4875918532804766</v>
      </c>
      <c r="AW24" s="230">
        <v>6.5439449944369583</v>
      </c>
      <c r="AX24" s="230">
        <v>6.6435659878399944</v>
      </c>
      <c r="AY24" s="230">
        <v>6.6229353882065638</v>
      </c>
      <c r="AZ24" s="230">
        <v>6.5486876102893916</v>
      </c>
      <c r="BA24" s="230">
        <v>6.8408570948409269</v>
      </c>
      <c r="BB24" s="230">
        <v>6.8045895590702177</v>
      </c>
      <c r="BC24" s="230">
        <v>6.7632769633784324</v>
      </c>
      <c r="BD24" s="230">
        <v>6.6893903591802442</v>
      </c>
      <c r="BE24" s="230">
        <v>6.6765127055317999</v>
      </c>
      <c r="BF24" s="230">
        <v>6.6026899264920811</v>
      </c>
      <c r="BG24" s="230">
        <v>6.7578331614803693</v>
      </c>
      <c r="BH24" s="230">
        <v>6.7851377371708921</v>
      </c>
      <c r="BI24" s="230">
        <v>6.8006274060976351</v>
      </c>
      <c r="BJ24" s="230">
        <v>6.7218278718604605</v>
      </c>
      <c r="BK24" s="230">
        <v>6.9370035995674693</v>
      </c>
      <c r="BL24" s="230">
        <v>6.8743403271981878</v>
      </c>
      <c r="BM24" s="230">
        <v>7.1218951607213601</v>
      </c>
      <c r="BN24" s="230">
        <v>7.0675280127522413</v>
      </c>
      <c r="BO24" s="230">
        <v>7.0261576087926132</v>
      </c>
      <c r="BP24" s="230">
        <v>7.0048382353163232</v>
      </c>
      <c r="BQ24" s="230">
        <v>7.0380687526580097</v>
      </c>
      <c r="BR24" s="230">
        <v>6.9608887760378844</v>
      </c>
      <c r="BS24" s="230">
        <v>7.0787961733908853</v>
      </c>
      <c r="BT24" s="230">
        <v>7.015152366289735</v>
      </c>
      <c r="BU24" s="230">
        <v>7.236581389727081</v>
      </c>
      <c r="BV24" s="230">
        <v>7.1795657925691687</v>
      </c>
      <c r="BW24" s="230">
        <v>7.1450402919986606</v>
      </c>
      <c r="BX24" s="230">
        <v>7.0655066609085653</v>
      </c>
      <c r="BY24" s="230">
        <v>7.1576316525800809</v>
      </c>
      <c r="BZ24" s="230">
        <v>7.1143382714592587</v>
      </c>
      <c r="CA24" s="230">
        <v>7.0594001901221803</v>
      </c>
      <c r="CB24" s="230">
        <v>7.0021395713876737</v>
      </c>
      <c r="CC24" s="230">
        <v>6.9905949377070291</v>
      </c>
      <c r="CD24" s="230">
        <v>7.0479038585017362</v>
      </c>
      <c r="CE24" s="230">
        <v>7.1519334831894525</v>
      </c>
      <c r="CF24" s="230">
        <v>7.1005500920750793</v>
      </c>
      <c r="CG24" s="230">
        <v>7.0199436126030683</v>
      </c>
      <c r="CH24" s="230">
        <v>6.9558115397573141</v>
      </c>
      <c r="CI24" s="230">
        <v>7.1448038917616614</v>
      </c>
      <c r="CJ24" s="230">
        <v>7.089002653229926</v>
      </c>
      <c r="CK24" s="230">
        <v>7.2006853558306014</v>
      </c>
      <c r="CL24" s="230">
        <v>7.12146957673421</v>
      </c>
      <c r="CM24" s="230">
        <v>7.043032145333088</v>
      </c>
      <c r="CN24" s="230">
        <v>6.9487661439454271</v>
      </c>
      <c r="CO24" s="230">
        <v>6.8766574623815888</v>
      </c>
      <c r="CP24" s="230">
        <v>6.795249051915512</v>
      </c>
      <c r="CQ24" s="230">
        <v>6.9725999999999999</v>
      </c>
      <c r="CR24" s="230">
        <v>7.51335</v>
      </c>
      <c r="CS24" s="230">
        <v>7.5001699999999998</v>
      </c>
      <c r="CT24" s="230">
        <v>7.42577</v>
      </c>
      <c r="CU24" s="230">
        <v>7.3741988553967328</v>
      </c>
      <c r="CV24" s="230">
        <v>7.3045043600868587</v>
      </c>
      <c r="CW24" s="230">
        <v>7.4190800000000001</v>
      </c>
      <c r="CX24" s="230">
        <v>7.4977499999999999</v>
      </c>
      <c r="CY24" s="230">
        <v>7.6732199999999997</v>
      </c>
      <c r="CZ24" s="230">
        <v>7.58596</v>
      </c>
      <c r="DA24" s="230">
        <v>7.5361099999999999</v>
      </c>
      <c r="DB24" s="230">
        <v>7.44909</v>
      </c>
      <c r="DC24" s="230">
        <v>7.5843299999999996</v>
      </c>
      <c r="DD24" s="230">
        <v>7.53552</v>
      </c>
    </row>
    <row r="25" spans="1:108" ht="20.100000000000001" customHeight="1">
      <c r="A25" s="206" t="s">
        <v>1070</v>
      </c>
      <c r="B25" s="213">
        <v>5.9450000000000003</v>
      </c>
      <c r="C25" s="213">
        <v>6.6792799121902924</v>
      </c>
      <c r="D25" s="213">
        <v>6.6091666666666669</v>
      </c>
      <c r="E25" s="213">
        <v>6.8191666666666668</v>
      </c>
      <c r="F25" s="213">
        <v>6.8211403791596048</v>
      </c>
      <c r="G25" s="213">
        <v>6.7650021819839417</v>
      </c>
      <c r="H25" s="213">
        <v>6.7616666666666667</v>
      </c>
      <c r="I25" s="213">
        <v>6.685833333333334</v>
      </c>
      <c r="J25" s="213">
        <v>6.6124621970119888</v>
      </c>
      <c r="K25" s="213">
        <v>6.7413048076484889</v>
      </c>
      <c r="L25" s="213">
        <v>6.7342922746281095</v>
      </c>
      <c r="M25" s="213">
        <v>6.6966806050413688</v>
      </c>
      <c r="N25" s="213">
        <v>6.6882712573062131</v>
      </c>
      <c r="O25" s="213">
        <v>6.6474068524774799</v>
      </c>
      <c r="P25" s="213">
        <v>6.5769731632230304</v>
      </c>
      <c r="Q25" s="213">
        <v>6.5932466713308662</v>
      </c>
      <c r="R25" s="213">
        <v>6.5842627081739025</v>
      </c>
      <c r="S25" s="213">
        <v>6.6308472451805045</v>
      </c>
      <c r="T25" s="213">
        <v>6.8252204237567256</v>
      </c>
      <c r="U25" s="213">
        <v>6.7701170977627951</v>
      </c>
      <c r="V25" s="213">
        <v>6.6980952279395138</v>
      </c>
      <c r="W25" s="213">
        <v>6.7203834328860594</v>
      </c>
      <c r="X25" s="213">
        <v>6.713622043782828</v>
      </c>
      <c r="Y25" s="213">
        <v>6.6547985121722801</v>
      </c>
      <c r="Z25" s="213">
        <v>6.6352166748313417</v>
      </c>
      <c r="AA25" s="213">
        <v>6.5914892494970276</v>
      </c>
      <c r="AB25" s="213">
        <v>6.5182704205004178</v>
      </c>
      <c r="AC25" s="213">
        <v>6.6452921220878522</v>
      </c>
      <c r="AD25" s="213">
        <v>6.6326318021004838</v>
      </c>
      <c r="AE25" s="213">
        <v>6.5707182453074893</v>
      </c>
      <c r="AF25" s="213">
        <v>6.5530756499622642</v>
      </c>
      <c r="AG25" s="213">
        <v>6.5067070012291053</v>
      </c>
      <c r="AH25" s="213">
        <v>6.489175904601904</v>
      </c>
      <c r="AI25" s="213">
        <v>6.554863001995507</v>
      </c>
      <c r="AJ25" s="213">
        <v>6.6397081297532958</v>
      </c>
      <c r="AK25" s="213">
        <v>6.5836507143092318</v>
      </c>
      <c r="AL25" s="213">
        <v>7.0737331486373014</v>
      </c>
      <c r="AM25" s="213">
        <v>7.0209873461148531</v>
      </c>
      <c r="AN25" s="213">
        <v>6.962671053960741</v>
      </c>
      <c r="AO25" s="213">
        <v>6.9889976816067891</v>
      </c>
      <c r="AP25" s="213">
        <v>6.9678463380632296</v>
      </c>
      <c r="AQ25" s="213">
        <v>6.9396411176115231</v>
      </c>
      <c r="AR25" s="213">
        <v>6.9776037233527974</v>
      </c>
      <c r="AS25" s="213">
        <v>6.9712457835836714</v>
      </c>
      <c r="AT25" s="213">
        <v>6.8963871938720693</v>
      </c>
      <c r="AU25" s="213">
        <v>7.0122099817895363</v>
      </c>
      <c r="AV25" s="213">
        <v>7.0244914473630375</v>
      </c>
      <c r="AW25" s="213">
        <v>7.1345962008293853</v>
      </c>
      <c r="AX25" s="213">
        <v>7.2763434212612808</v>
      </c>
      <c r="AY25" s="213">
        <v>7.2523618752785195</v>
      </c>
      <c r="AZ25" s="213">
        <v>7.2165821795389187</v>
      </c>
      <c r="BA25" s="213">
        <v>7.3128447520107009</v>
      </c>
      <c r="BB25" s="213">
        <v>7.2810312642852413</v>
      </c>
      <c r="BC25" s="213">
        <v>7.2651144067565969</v>
      </c>
      <c r="BD25" s="213">
        <v>7.2184571690634849</v>
      </c>
      <c r="BE25" s="213">
        <v>7.1954366510948127</v>
      </c>
      <c r="BF25" s="213">
        <v>7.1197705047628492</v>
      </c>
      <c r="BG25" s="213">
        <v>7.2657340297898196</v>
      </c>
      <c r="BH25" s="213">
        <v>7.3422999272634213</v>
      </c>
      <c r="BI25" s="213">
        <v>7.3210579844508192</v>
      </c>
      <c r="BJ25" s="213">
        <v>7.2762097793902898</v>
      </c>
      <c r="BK25" s="213">
        <v>7.5405055358665569</v>
      </c>
      <c r="BL25" s="213">
        <v>7.4642196966833145</v>
      </c>
      <c r="BM25" s="213">
        <v>7.7605754062606174</v>
      </c>
      <c r="BN25" s="213">
        <v>7.718661814777616</v>
      </c>
      <c r="BO25" s="213">
        <v>7.6766475615640903</v>
      </c>
      <c r="BP25" s="213">
        <v>7.6324685811387232</v>
      </c>
      <c r="BQ25" s="213">
        <v>7.611173010538991</v>
      </c>
      <c r="BR25" s="213">
        <v>7.5357250902359336</v>
      </c>
      <c r="BS25" s="213">
        <v>7.6453781978289763</v>
      </c>
      <c r="BT25" s="213">
        <v>7.6017298421937518</v>
      </c>
      <c r="BU25" s="213">
        <v>7.6142116640418536</v>
      </c>
      <c r="BV25" s="213">
        <v>7.5684879948253814</v>
      </c>
      <c r="BW25" s="213">
        <v>7.5382942570123994</v>
      </c>
      <c r="BX25" s="213">
        <v>7.4713662328349653</v>
      </c>
      <c r="BY25" s="213">
        <v>7.548512041533507</v>
      </c>
      <c r="BZ25" s="213">
        <v>7.5013686097280727</v>
      </c>
      <c r="CA25" s="213">
        <v>7.4470717040175076</v>
      </c>
      <c r="CB25" s="213">
        <v>7.406627119562363</v>
      </c>
      <c r="CC25" s="213">
        <v>7.3898368590670893</v>
      </c>
      <c r="CD25" s="213">
        <v>7.4738376165922382</v>
      </c>
      <c r="CE25" s="213">
        <v>7.5555172016934442</v>
      </c>
      <c r="CF25" s="213">
        <v>7.5055948730416775</v>
      </c>
      <c r="CG25" s="213">
        <v>7.442984267526044</v>
      </c>
      <c r="CH25" s="213">
        <v>7.4042326830627196</v>
      </c>
      <c r="CI25" s="213">
        <v>7.621935639081733</v>
      </c>
      <c r="CJ25" s="213">
        <v>7.5974940192124913</v>
      </c>
      <c r="CK25" s="213">
        <v>7.681573108049494</v>
      </c>
      <c r="CL25" s="213">
        <v>7.6178673511982504</v>
      </c>
      <c r="CM25" s="213">
        <v>7.551537568367082</v>
      </c>
      <c r="CN25" s="213">
        <v>7.4909894100241203</v>
      </c>
      <c r="CO25" s="213">
        <v>7.4216407431295117</v>
      </c>
      <c r="CP25" s="213">
        <v>7.3373776643689679</v>
      </c>
      <c r="CQ25" s="213">
        <v>7.5255200000000002</v>
      </c>
      <c r="CR25" s="213">
        <v>8.2112300000000005</v>
      </c>
      <c r="CS25" s="213">
        <v>8.1505299999999998</v>
      </c>
      <c r="CT25" s="213">
        <v>8.0882900000000006</v>
      </c>
      <c r="CU25" s="213">
        <v>8.0239303810533809</v>
      </c>
      <c r="CV25" s="213">
        <v>7.9389162904309494</v>
      </c>
      <c r="CW25" s="213">
        <v>8.0335599999999996</v>
      </c>
      <c r="CX25" s="213">
        <v>7.9754399999999999</v>
      </c>
      <c r="CY25" s="213">
        <v>8.1778300000000002</v>
      </c>
      <c r="CZ25" s="213">
        <v>8.11632</v>
      </c>
      <c r="DA25" s="213">
        <v>8.0520899999999997</v>
      </c>
      <c r="DB25" s="213">
        <v>7.9679099999999998</v>
      </c>
      <c r="DC25" s="213">
        <v>8.07043</v>
      </c>
      <c r="DD25" s="213">
        <v>8.0263799999999996</v>
      </c>
    </row>
    <row r="26" spans="1:108" ht="20.100000000000001" customHeight="1">
      <c r="A26" s="206" t="s">
        <v>1071</v>
      </c>
      <c r="B26" s="213">
        <v>3.4449999999999998</v>
      </c>
      <c r="C26" s="213">
        <v>3.4852396213928336</v>
      </c>
      <c r="D26" s="213">
        <v>3.3991666666666664</v>
      </c>
      <c r="E26" s="213">
        <v>3.3766666666666669</v>
      </c>
      <c r="F26" s="213">
        <v>3.709945245435335</v>
      </c>
      <c r="G26" s="213">
        <v>3.6233709912666918</v>
      </c>
      <c r="H26" s="213">
        <v>3.5783333333333331</v>
      </c>
      <c r="I26" s="213">
        <v>3.4916666666666667</v>
      </c>
      <c r="J26" s="213">
        <v>3.4366400664568588</v>
      </c>
      <c r="K26" s="213">
        <v>3.3039291563300686</v>
      </c>
      <c r="L26" s="213">
        <v>3.2186838335215007</v>
      </c>
      <c r="M26" s="213">
        <v>3.1897186055252962</v>
      </c>
      <c r="N26" s="213">
        <v>3.5862300984598012</v>
      </c>
      <c r="O26" s="213">
        <v>3.5037686340371406</v>
      </c>
      <c r="P26" s="213">
        <v>3.418572448746783</v>
      </c>
      <c r="Q26" s="213">
        <v>3.4064593082023293</v>
      </c>
      <c r="R26" s="213">
        <v>3.4075995800492933</v>
      </c>
      <c r="S26" s="213">
        <v>3.3223157582878398</v>
      </c>
      <c r="T26" s="213">
        <v>3.551868532817025</v>
      </c>
      <c r="U26" s="213">
        <v>3.4658727359993957</v>
      </c>
      <c r="V26" s="213">
        <v>3.4181702527386553</v>
      </c>
      <c r="W26" s="213">
        <v>3.3324635440691135</v>
      </c>
      <c r="X26" s="213">
        <v>3.2467685941519338</v>
      </c>
      <c r="Y26" s="213">
        <v>3.2311848507664478</v>
      </c>
      <c r="Z26" s="213">
        <v>3.1454881327052449</v>
      </c>
      <c r="AA26" s="213">
        <v>3.0625418960913646</v>
      </c>
      <c r="AB26" s="213">
        <v>2.9768681247156366</v>
      </c>
      <c r="AC26" s="213">
        <v>2.9598852904890056</v>
      </c>
      <c r="AD26" s="213">
        <v>2.958840377133237</v>
      </c>
      <c r="AE26" s="213">
        <v>2.872923016884243</v>
      </c>
      <c r="AF26" s="213">
        <v>3.0158624731991233</v>
      </c>
      <c r="AG26" s="213">
        <v>2.9309578769326063</v>
      </c>
      <c r="AH26" s="213">
        <v>2.8793296241775024</v>
      </c>
      <c r="AI26" s="213">
        <v>2.7939520723407387</v>
      </c>
      <c r="AJ26" s="213">
        <v>2.7085813867239419</v>
      </c>
      <c r="AK26" s="213">
        <v>2.6860302504686122</v>
      </c>
      <c r="AL26" s="213">
        <v>2.6006358789532631</v>
      </c>
      <c r="AM26" s="213">
        <v>2.5179874392399051</v>
      </c>
      <c r="AN26" s="213">
        <v>2.4493637406422724</v>
      </c>
      <c r="AO26" s="213">
        <v>2.4364454280890042</v>
      </c>
      <c r="AP26" s="213">
        <v>2.7608965669128445</v>
      </c>
      <c r="AQ26" s="213">
        <v>2.7406522458456162</v>
      </c>
      <c r="AR26" s="213">
        <v>2.6591922911059682</v>
      </c>
      <c r="AS26" s="213">
        <v>2.5757938092751655</v>
      </c>
      <c r="AT26" s="213">
        <v>2.5274514654234563</v>
      </c>
      <c r="AU26" s="213">
        <v>2.4225218116466594</v>
      </c>
      <c r="AV26" s="213">
        <v>2.33697280755867</v>
      </c>
      <c r="AW26" s="213">
        <v>2.3071911233482738</v>
      </c>
      <c r="AX26" s="213">
        <v>2.2216195927993252</v>
      </c>
      <c r="AY26" s="213">
        <v>2.1372894873925734</v>
      </c>
      <c r="AZ26" s="213">
        <v>2.0450325242390073</v>
      </c>
      <c r="BA26" s="213">
        <v>2.8540534049741924</v>
      </c>
      <c r="BB26" s="213">
        <v>2.8560681204339944</v>
      </c>
      <c r="BC26" s="213">
        <v>2.7473094843318107</v>
      </c>
      <c r="BD26" s="213">
        <v>2.6653325996801107</v>
      </c>
      <c r="BE26" s="213">
        <v>2.4822198246372045</v>
      </c>
      <c r="BF26" s="213">
        <v>2.4477089086093713</v>
      </c>
      <c r="BG26" s="213">
        <v>2.3523098357054502</v>
      </c>
      <c r="BH26" s="213">
        <v>2.2677597608292586</v>
      </c>
      <c r="BI26" s="213">
        <v>2.2668573113359458</v>
      </c>
      <c r="BJ26" s="213">
        <v>2.1823587513248399</v>
      </c>
      <c r="BK26" s="213">
        <v>2.0977198649692315</v>
      </c>
      <c r="BL26" s="213">
        <v>2.0132204069135842</v>
      </c>
      <c r="BM26" s="213">
        <v>1.9287229638862371</v>
      </c>
      <c r="BN26" s="213">
        <v>1.8912503957825815</v>
      </c>
      <c r="BO26" s="213">
        <v>1.8067122545058194</v>
      </c>
      <c r="BP26" s="213">
        <v>1.7248977136561221</v>
      </c>
      <c r="BQ26" s="213">
        <v>1.6403608990200089</v>
      </c>
      <c r="BR26" s="213">
        <v>1.5883727610243137</v>
      </c>
      <c r="BS26" s="213">
        <v>1.5041284649302074</v>
      </c>
      <c r="BT26" s="213">
        <v>1.419886486240951</v>
      </c>
      <c r="BU26" s="213">
        <v>2.78291649136685</v>
      </c>
      <c r="BV26" s="213">
        <v>2.6995003709141567</v>
      </c>
      <c r="BW26" s="213">
        <v>2.6220664549991892</v>
      </c>
      <c r="BX26" s="213">
        <v>2.5385751818891018</v>
      </c>
      <c r="BY26" s="213">
        <v>2.4551060148992265</v>
      </c>
      <c r="BZ26" s="213">
        <v>2.4869096913847071</v>
      </c>
      <c r="CA26" s="213">
        <v>2.403187333406001</v>
      </c>
      <c r="CB26" s="213">
        <v>2.322168506272714</v>
      </c>
      <c r="CC26" s="213">
        <v>2.23844972943375</v>
      </c>
      <c r="CD26" s="213">
        <v>2.2469936084122017</v>
      </c>
      <c r="CE26" s="213">
        <v>2.1635060656863012</v>
      </c>
      <c r="CF26" s="213">
        <v>2.0800193677576022</v>
      </c>
      <c r="CG26" s="213">
        <v>1.9992265866640033</v>
      </c>
      <c r="CH26" s="213">
        <v>1.9157415309703956</v>
      </c>
      <c r="CI26" s="213">
        <v>1.8349503275877284</v>
      </c>
      <c r="CJ26" s="213">
        <v>1.751466888959228</v>
      </c>
      <c r="CK26" s="213">
        <v>1.6679842627394492</v>
      </c>
      <c r="CL26" s="213">
        <v>1.6656891092206501</v>
      </c>
      <c r="CM26" s="213">
        <v>1.5821779689780067</v>
      </c>
      <c r="CN26" s="213">
        <v>4.1305768646777699</v>
      </c>
      <c r="CO26" s="213">
        <v>4.0407782157060756</v>
      </c>
      <c r="CP26" s="213">
        <v>4.0262382150143567</v>
      </c>
      <c r="CQ26" s="213">
        <v>3.93692960719657</v>
      </c>
      <c r="CR26" s="213">
        <v>3.8476193381533501</v>
      </c>
      <c r="CS26" s="213">
        <v>3.7611885026356302</v>
      </c>
      <c r="CT26" s="213">
        <v>3.6718750902041299</v>
      </c>
      <c r="CU26" s="213">
        <v>3.5854413049467744</v>
      </c>
      <c r="CV26" s="213">
        <v>3.4961249298527135</v>
      </c>
      <c r="CW26" s="213">
        <v>3.4068071139392999</v>
      </c>
      <c r="CX26" s="213">
        <v>4.6670683077042101</v>
      </c>
      <c r="CY26" s="213">
        <v>4.5778455900345998</v>
      </c>
      <c r="CZ26" s="213">
        <v>4.5899046742565597</v>
      </c>
      <c r="DA26" s="213">
        <v>4.5008652300975198</v>
      </c>
      <c r="DB26" s="213">
        <v>4.5297515177888696</v>
      </c>
      <c r="DC26" s="213">
        <v>4.44112347662597</v>
      </c>
      <c r="DD26" s="213">
        <v>4.35248250029679</v>
      </c>
    </row>
    <row r="27" spans="1:108" ht="20.100000000000001" customHeight="1">
      <c r="A27" s="206" t="s">
        <v>1072</v>
      </c>
      <c r="B27" s="213">
        <v>5.6541666666666659</v>
      </c>
      <c r="C27" s="213">
        <v>5.9670425795919195</v>
      </c>
      <c r="D27" s="213">
        <v>6.0075000000000003</v>
      </c>
      <c r="E27" s="213">
        <v>6.310833333333334</v>
      </c>
      <c r="F27" s="213">
        <v>6.7171061607334073</v>
      </c>
      <c r="G27" s="213">
        <v>6.8250270009750045</v>
      </c>
      <c r="H27" s="213">
        <v>6.7408333333333337</v>
      </c>
      <c r="I27" s="213">
        <v>6.8758333333333335</v>
      </c>
      <c r="J27" s="213">
        <v>6.9843025333986697</v>
      </c>
      <c r="K27" s="213">
        <v>7.2141994958512177</v>
      </c>
      <c r="L27" s="213">
        <v>7.1296176271422276</v>
      </c>
      <c r="M27" s="213">
        <v>7.0450593832300576</v>
      </c>
      <c r="N27" s="213">
        <v>6.9605240998369995</v>
      </c>
      <c r="O27" s="213">
        <v>6.8760111374057296</v>
      </c>
      <c r="P27" s="213">
        <v>6.7915198798608278</v>
      </c>
      <c r="Q27" s="213">
        <v>7.0970682333990238</v>
      </c>
      <c r="R27" s="213">
        <v>7.0124575854596563</v>
      </c>
      <c r="S27" s="213">
        <v>6.9278711068700636</v>
      </c>
      <c r="T27" s="213">
        <v>6.8433081180645532</v>
      </c>
      <c r="U27" s="213">
        <v>6.7587679647169345</v>
      </c>
      <c r="V27" s="213">
        <v>6.6742500165538106</v>
      </c>
      <c r="W27" s="213">
        <v>6.9729363917492426</v>
      </c>
      <c r="X27" s="213">
        <v>6.8882946319502443</v>
      </c>
      <c r="Y27" s="213">
        <v>6.8036776302099247</v>
      </c>
      <c r="Z27" s="213">
        <v>6.7190846903912815</v>
      </c>
      <c r="AA27" s="213">
        <v>6.6345151422334823</v>
      </c>
      <c r="AB27" s="213">
        <v>6.5499683401297988</v>
      </c>
      <c r="AC27" s="213">
        <v>6.9020222846712791</v>
      </c>
      <c r="AD27" s="213">
        <v>6.8173273601893634</v>
      </c>
      <c r="AE27" s="213">
        <v>6.7326581997364654</v>
      </c>
      <c r="AF27" s="213">
        <v>6.6480140789073348</v>
      </c>
      <c r="AG27" s="213">
        <v>6.5646807455762852</v>
      </c>
      <c r="AH27" s="213">
        <v>6.4787981917813653</v>
      </c>
      <c r="AI27" s="213">
        <v>6.7587792301388285</v>
      </c>
      <c r="AJ27" s="213">
        <v>6.6488013709946765</v>
      </c>
      <c r="AK27" s="213">
        <v>6.5641084939831584</v>
      </c>
      <c r="AL27" s="213">
        <v>6.4794411371691716</v>
      </c>
      <c r="AM27" s="213">
        <v>6.3947985886706196</v>
      </c>
      <c r="AN27" s="213">
        <v>6.3101801628396563</v>
      </c>
      <c r="AO27" s="213">
        <v>6.620464391176804</v>
      </c>
      <c r="AP27" s="213">
        <v>6.5353910804619142</v>
      </c>
      <c r="AQ27" s="213">
        <v>6.4503185582440681</v>
      </c>
      <c r="AR27" s="213">
        <v>6.3735410520585525</v>
      </c>
      <c r="AS27" s="213">
        <v>6.2884398265137369</v>
      </c>
      <c r="AT27" s="213">
        <v>6.2033394087940508</v>
      </c>
      <c r="AU27" s="213">
        <v>6.4687279832687352</v>
      </c>
      <c r="AV27" s="213">
        <v>6.3835708809044673</v>
      </c>
      <c r="AW27" s="213">
        <v>6.2984145968314715</v>
      </c>
      <c r="AX27" s="213">
        <v>6.479306108060352</v>
      </c>
      <c r="AY27" s="213">
        <v>6.3938822473099863</v>
      </c>
      <c r="AZ27" s="213">
        <v>6.3084588100326764</v>
      </c>
      <c r="BA27" s="213">
        <v>6.5199245275750348</v>
      </c>
      <c r="BB27" s="213">
        <v>6.4343281259525469</v>
      </c>
      <c r="BC27" s="213">
        <v>6.3487318841592124</v>
      </c>
      <c r="BD27" s="213">
        <v>6.263137038480358</v>
      </c>
      <c r="BE27" s="213">
        <v>6.1775436080672277</v>
      </c>
      <c r="BF27" s="213">
        <v>6.0919516126206705</v>
      </c>
      <c r="BG27" s="213">
        <v>6.3491767680277622</v>
      </c>
      <c r="BH27" s="213">
        <v>6.2635092894807212</v>
      </c>
      <c r="BI27" s="213">
        <v>6.1778431845192987</v>
      </c>
      <c r="BJ27" s="213">
        <v>6.0921784713027316</v>
      </c>
      <c r="BK27" s="213">
        <v>6.0065151684892246</v>
      </c>
      <c r="BL27" s="213">
        <v>5.9208532952658137</v>
      </c>
      <c r="BM27" s="213">
        <v>6.1683893140282597</v>
      </c>
      <c r="BN27" s="213">
        <v>6.08264644537409</v>
      </c>
      <c r="BO27" s="213">
        <v>5.9969397139867437</v>
      </c>
      <c r="BP27" s="213">
        <v>6.2652324996175279</v>
      </c>
      <c r="BQ27" s="213">
        <v>6.3549825508025606</v>
      </c>
      <c r="BR27" s="213">
        <v>6.2691998349366225</v>
      </c>
      <c r="BS27" s="213">
        <v>6.472839112815949</v>
      </c>
      <c r="BT27" s="213">
        <v>6.3870682944727299</v>
      </c>
      <c r="BU27" s="213">
        <v>6.3012962899695788</v>
      </c>
      <c r="BV27" s="213">
        <v>6.2155231110261955</v>
      </c>
      <c r="BW27" s="213">
        <v>6.1297456355655093</v>
      </c>
      <c r="BX27" s="213">
        <v>6.043970183454686</v>
      </c>
      <c r="BY27" s="213">
        <v>6.2749229629504768</v>
      </c>
      <c r="BZ27" s="213">
        <v>6.1893742857592153</v>
      </c>
      <c r="CA27" s="213">
        <v>6.1035322388871318</v>
      </c>
      <c r="CB27" s="213">
        <v>6.0176887746364844</v>
      </c>
      <c r="CC27" s="213">
        <v>5.9318440867335296</v>
      </c>
      <c r="CD27" s="213">
        <v>5.8459981831663699</v>
      </c>
      <c r="CE27" s="213">
        <v>6.0667817771671988</v>
      </c>
      <c r="CF27" s="213">
        <v>5.9808641566372671</v>
      </c>
      <c r="CG27" s="213">
        <v>5.8949452274876197</v>
      </c>
      <c r="CH27" s="213">
        <v>5.8090249701250256</v>
      </c>
      <c r="CI27" s="213">
        <v>5.7231043431251845</v>
      </c>
      <c r="CJ27" s="213">
        <v>5.6371805595402478</v>
      </c>
      <c r="CK27" s="213">
        <v>5.846922733756208</v>
      </c>
      <c r="CL27" s="213">
        <v>5.7609216108488797</v>
      </c>
      <c r="CM27" s="213">
        <v>5.6749190033183687</v>
      </c>
      <c r="CN27" s="213">
        <v>5.5889149825256919</v>
      </c>
      <c r="CO27" s="213">
        <v>5.5029095814697548</v>
      </c>
      <c r="CP27" s="213">
        <v>5.4169027842956119</v>
      </c>
      <c r="CQ27" s="213">
        <v>5.6149903699933503</v>
      </c>
      <c r="CR27" s="213">
        <v>5.5288981458272204</v>
      </c>
      <c r="CS27" s="213">
        <v>5.4428043854766202</v>
      </c>
      <c r="CT27" s="213">
        <v>5.3567091055780303</v>
      </c>
      <c r="CU27" s="213">
        <v>5.2706123214297982</v>
      </c>
      <c r="CV27" s="213">
        <v>5.1845140935490086</v>
      </c>
      <c r="CW27" s="213">
        <v>5.3702989079440302</v>
      </c>
      <c r="CX27" s="213">
        <v>5.2841075492663903</v>
      </c>
      <c r="CY27" s="213">
        <v>5.1979145579789403</v>
      </c>
      <c r="CZ27" s="213">
        <v>5.1117199505524997</v>
      </c>
      <c r="DA27" s="213">
        <v>5.0255237438018003</v>
      </c>
      <c r="DB27" s="213">
        <v>4.9393259549055903</v>
      </c>
      <c r="DC27" s="213">
        <v>5.1121226532150601</v>
      </c>
      <c r="DD27" s="213">
        <v>5.0258235086409897</v>
      </c>
    </row>
    <row r="28" spans="1:108" ht="20.100000000000001" hidden="1" customHeight="1">
      <c r="A28" s="206" t="s">
        <v>1073</v>
      </c>
      <c r="B28" s="213">
        <v>6.1574999999999998</v>
      </c>
      <c r="C28" s="213">
        <v>3.1463626601209036</v>
      </c>
      <c r="D28" s="213">
        <v>3.06</v>
      </c>
      <c r="E28" s="213">
        <v>2.9741666666666666</v>
      </c>
      <c r="F28" s="213">
        <v>2.8963626601209049</v>
      </c>
      <c r="G28" s="213">
        <v>3.1220624800163854</v>
      </c>
      <c r="H28" s="213">
        <v>3.0383333333333336</v>
      </c>
      <c r="I28" s="213">
        <v>2.9525000000000001</v>
      </c>
      <c r="J28" s="213">
        <v>2.8692847022386085</v>
      </c>
      <c r="K28" s="213">
        <v>2.7833333333333332</v>
      </c>
      <c r="L28" s="213">
        <v>2.6966666666666668</v>
      </c>
      <c r="M28" s="213">
        <v>2.9405435024968134</v>
      </c>
      <c r="N28" s="213">
        <v>2.8546428947081899</v>
      </c>
      <c r="O28" s="213">
        <v>2.7710504563498048</v>
      </c>
      <c r="P28" s="213">
        <v>2.6846870442956114</v>
      </c>
      <c r="Q28" s="213">
        <v>2.5982615480114264</v>
      </c>
      <c r="R28" s="213">
        <v>2.5178575573011979</v>
      </c>
      <c r="S28" s="213">
        <v>2.7370820317649351</v>
      </c>
      <c r="T28" s="213">
        <v>2.6537346390573626</v>
      </c>
      <c r="U28" s="213">
        <v>2.5674615323820467</v>
      </c>
      <c r="V28" s="213">
        <v>2.4843824068818772</v>
      </c>
      <c r="W28" s="213">
        <v>2.3980958128524179</v>
      </c>
      <c r="X28" s="213">
        <v>2.3104569159822268</v>
      </c>
      <c r="Y28" s="213">
        <v>2.528786780393657</v>
      </c>
      <c r="Z28" s="213">
        <v>2.4410217316629423</v>
      </c>
      <c r="AA28" s="213">
        <v>2.3570789579323805</v>
      </c>
      <c r="AB28" s="213">
        <v>2.2701697493496726</v>
      </c>
      <c r="AC28" s="213">
        <v>2.1838384228378778</v>
      </c>
      <c r="AD28" s="213">
        <v>2.1058827803704192</v>
      </c>
      <c r="AE28" s="213">
        <v>2.3172914492625596</v>
      </c>
      <c r="AF28" s="213">
        <v>2.2343396538262268</v>
      </c>
      <c r="AG28" s="213">
        <v>2.1496174702800492</v>
      </c>
      <c r="AH28" s="213">
        <v>2.0666462862006862</v>
      </c>
      <c r="AI28" s="213">
        <v>1.9807068697881587</v>
      </c>
      <c r="AJ28" s="213">
        <v>1.8940472120823582</v>
      </c>
      <c r="AK28" s="213">
        <v>2.1047103234774225</v>
      </c>
      <c r="AL28" s="213">
        <v>2.0190305091513645</v>
      </c>
      <c r="AM28" s="213">
        <v>1.9355866604179679</v>
      </c>
      <c r="AN28" s="213">
        <v>1.849365931361536</v>
      </c>
      <c r="AO28" s="213">
        <v>1.7451521868037183</v>
      </c>
      <c r="AP28" s="213">
        <v>1.6842305135223119</v>
      </c>
      <c r="AQ28" s="213">
        <v>1.8885273476022197</v>
      </c>
      <c r="AR28" s="213">
        <v>1.8051048270210928</v>
      </c>
      <c r="AS28" s="213">
        <v>1.7177032887422168</v>
      </c>
      <c r="AT28" s="213">
        <v>1.6344315775217171</v>
      </c>
      <c r="AU28" s="213">
        <v>1.5494325247363478</v>
      </c>
      <c r="AV28" s="213">
        <v>1.4630642991146738</v>
      </c>
      <c r="AW28" s="213">
        <v>1.6664701328171818</v>
      </c>
      <c r="AX28" s="213">
        <v>1.5809550855863108</v>
      </c>
      <c r="AY28" s="213">
        <v>1.496654819162661</v>
      </c>
      <c r="AZ28" s="213">
        <v>1.4099547834454988</v>
      </c>
      <c r="BA28" s="213">
        <v>1.3274904775428789</v>
      </c>
      <c r="BB28" s="213">
        <v>1.25021221733101</v>
      </c>
      <c r="BC28" s="213">
        <v>1.4222626566919296</v>
      </c>
      <c r="BD28" s="213">
        <v>1.3389293233585966</v>
      </c>
      <c r="BE28" s="213">
        <v>1.2528182122474854</v>
      </c>
      <c r="BF28" s="213">
        <v>1.1694848789141523</v>
      </c>
      <c r="BG28" s="213">
        <v>1.0833737678030413</v>
      </c>
      <c r="BH28" s="213">
        <v>0.99726265669193026</v>
      </c>
      <c r="BI28" s="213">
        <v>1.1894634273149511</v>
      </c>
      <c r="BJ28" s="213">
        <v>1.1033523162038401</v>
      </c>
      <c r="BK28" s="213">
        <v>1.0200189828705066</v>
      </c>
      <c r="BL28" s="213">
        <v>0.93390787175939571</v>
      </c>
      <c r="BM28" s="213">
        <v>0.84779676064828458</v>
      </c>
      <c r="BN28" s="213">
        <v>0.76724120509272908</v>
      </c>
      <c r="BO28" s="213">
        <v>0.95233738907754539</v>
      </c>
      <c r="BP28" s="213">
        <v>0.86900405574421247</v>
      </c>
      <c r="BQ28" s="213">
        <v>0.78289294463310111</v>
      </c>
      <c r="BR28" s="213">
        <v>0.69955961129976774</v>
      </c>
      <c r="BS28" s="213">
        <v>0.6134485001886566</v>
      </c>
      <c r="BT28" s="213">
        <v>0.52733738907754546</v>
      </c>
      <c r="BU28" s="213">
        <v>0.70918197652963033</v>
      </c>
      <c r="BV28" s="213">
        <v>0.62307086541851919</v>
      </c>
      <c r="BW28" s="213">
        <v>0.53973746140299039</v>
      </c>
      <c r="BX28" s="213">
        <v>0.45362635029187914</v>
      </c>
      <c r="BY28" s="213">
        <v>0.36751523918076817</v>
      </c>
      <c r="BZ28" s="213">
        <v>0.28973746140299039</v>
      </c>
      <c r="CA28" s="213">
        <v>0.46666666666666667</v>
      </c>
      <c r="CB28" s="213">
        <v>0.38333333333333336</v>
      </c>
      <c r="CC28" s="213">
        <v>0.29722222222222222</v>
      </c>
      <c r="CD28" s="213">
        <v>0.21388888888888888</v>
      </c>
      <c r="CE28" s="213">
        <v>0.12777777777777777</v>
      </c>
      <c r="CF28" s="213">
        <v>4.1666666666666664E-2</v>
      </c>
      <c r="CG28" s="213">
        <v>0</v>
      </c>
      <c r="CH28" s="213">
        <v>0</v>
      </c>
      <c r="CI28" s="213">
        <v>0</v>
      </c>
      <c r="CJ28" s="213">
        <v>0</v>
      </c>
      <c r="CK28" s="213">
        <v>0</v>
      </c>
      <c r="CL28" s="213">
        <v>0</v>
      </c>
      <c r="CM28" s="213">
        <v>0</v>
      </c>
      <c r="CN28" s="213">
        <v>0</v>
      </c>
      <c r="CO28" s="213">
        <v>0</v>
      </c>
      <c r="CP28" s="213">
        <v>0</v>
      </c>
      <c r="CQ28" s="213">
        <v>0</v>
      </c>
      <c r="CR28" s="213">
        <v>0</v>
      </c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</row>
    <row r="29" spans="1:108" ht="20.100000000000001" hidden="1" customHeight="1">
      <c r="A29" s="206" t="s">
        <v>1074</v>
      </c>
      <c r="B29" s="213">
        <v>0.93583333333333341</v>
      </c>
      <c r="C29" s="213">
        <v>0.46750000000000003</v>
      </c>
      <c r="D29" s="213">
        <v>0.38416666666666671</v>
      </c>
      <c r="E29" s="213">
        <v>0.29916666666666664</v>
      </c>
      <c r="F29" s="213">
        <v>0.22022689035168286</v>
      </c>
      <c r="G29" s="213">
        <v>0.13424372241698015</v>
      </c>
      <c r="H29" s="213">
        <v>0.25</v>
      </c>
      <c r="I29" s="213">
        <v>0.16416666666666666</v>
      </c>
      <c r="J29" s="213">
        <v>8.0555555555555561E-2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>
        <v>0</v>
      </c>
      <c r="Q29" s="213">
        <v>0</v>
      </c>
      <c r="R29" s="213">
        <v>0</v>
      </c>
      <c r="S29" s="213">
        <v>0</v>
      </c>
      <c r="T29" s="213">
        <v>0</v>
      </c>
      <c r="U29" s="213">
        <v>0</v>
      </c>
      <c r="V29" s="213">
        <v>0</v>
      </c>
      <c r="W29" s="213">
        <v>0</v>
      </c>
      <c r="X29" s="213">
        <v>0</v>
      </c>
      <c r="Y29" s="213">
        <v>0</v>
      </c>
      <c r="Z29" s="213">
        <v>0</v>
      </c>
      <c r="AA29" s="213">
        <v>0</v>
      </c>
      <c r="AB29" s="213">
        <v>0</v>
      </c>
      <c r="AC29" s="213">
        <v>0</v>
      </c>
      <c r="AD29" s="213">
        <v>0</v>
      </c>
      <c r="AE29" s="213">
        <v>0</v>
      </c>
      <c r="AF29" s="213">
        <v>0</v>
      </c>
      <c r="AG29" s="213">
        <v>0</v>
      </c>
      <c r="AH29" s="213">
        <v>0</v>
      </c>
      <c r="AI29" s="213">
        <v>0</v>
      </c>
      <c r="AJ29" s="213">
        <v>0</v>
      </c>
      <c r="AK29" s="213">
        <v>0</v>
      </c>
      <c r="AL29" s="213">
        <v>0</v>
      </c>
      <c r="AM29" s="213">
        <v>0</v>
      </c>
      <c r="AN29" s="213">
        <v>0</v>
      </c>
      <c r="AO29" s="213">
        <v>0</v>
      </c>
      <c r="AP29" s="213">
        <v>0</v>
      </c>
      <c r="AQ29" s="213">
        <v>0</v>
      </c>
      <c r="AR29" s="213">
        <v>0</v>
      </c>
      <c r="AS29" s="213">
        <v>0</v>
      </c>
      <c r="AT29" s="213">
        <v>0</v>
      </c>
      <c r="AU29" s="213">
        <v>0</v>
      </c>
      <c r="AV29" s="213">
        <v>0</v>
      </c>
      <c r="AW29" s="213">
        <v>0</v>
      </c>
      <c r="AX29" s="213">
        <v>0</v>
      </c>
      <c r="AY29" s="213">
        <v>0</v>
      </c>
      <c r="AZ29" s="213">
        <v>0</v>
      </c>
      <c r="BA29" s="213">
        <v>0</v>
      </c>
      <c r="BB29" s="213">
        <v>0</v>
      </c>
      <c r="BC29" s="213">
        <v>0</v>
      </c>
      <c r="BD29" s="213">
        <v>0</v>
      </c>
      <c r="BE29" s="213">
        <v>0</v>
      </c>
      <c r="BF29" s="213">
        <v>0</v>
      </c>
      <c r="BG29" s="213">
        <v>0</v>
      </c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>
        <v>3.5330398918439223</v>
      </c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</row>
    <row r="30" spans="1:108" s="222" customFormat="1" ht="20.100000000000001" customHeight="1">
      <c r="A30" s="225" t="s">
        <v>1075</v>
      </c>
      <c r="B30" s="230">
        <v>5.3338643557636436</v>
      </c>
      <c r="C30" s="230">
        <v>4.7824999999999998</v>
      </c>
      <c r="D30" s="230">
        <v>4.8308240114196694</v>
      </c>
      <c r="E30" s="230">
        <v>4.7683763958790992</v>
      </c>
      <c r="F30" s="230">
        <v>4.815833333333333</v>
      </c>
      <c r="G30" s="230">
        <v>4.8558333333333339</v>
      </c>
      <c r="H30" s="230">
        <v>4.8758333333333335</v>
      </c>
      <c r="I30" s="230">
        <v>4.8499999999999996</v>
      </c>
      <c r="J30" s="230">
        <v>4.8183333333333334</v>
      </c>
      <c r="K30" s="230">
        <v>4.746666666666667</v>
      </c>
      <c r="L30" s="230">
        <v>4.6808333333333332</v>
      </c>
      <c r="M30" s="230">
        <v>4.6725000000000003</v>
      </c>
      <c r="N30" s="230">
        <v>4.6466666666666665</v>
      </c>
      <c r="O30" s="230">
        <v>4.6174999999999997</v>
      </c>
      <c r="P30" s="230">
        <v>4.6025</v>
      </c>
      <c r="Q30" s="230">
        <v>4.5358333333333336</v>
      </c>
      <c r="R30" s="230">
        <v>4.4383333333333335</v>
      </c>
      <c r="S30" s="230">
        <v>4.4266666666666667</v>
      </c>
      <c r="T30" s="230">
        <v>4.4483333333333333</v>
      </c>
      <c r="U30" s="230">
        <v>4.5266666666666664</v>
      </c>
      <c r="V30" s="230">
        <v>4.49</v>
      </c>
      <c r="W30" s="230">
        <v>4.4266666666666667</v>
      </c>
      <c r="X30" s="230">
        <v>4.3766666666666669</v>
      </c>
      <c r="Y30" s="230">
        <v>4.3691666666666666</v>
      </c>
      <c r="Z30" s="230">
        <v>4.3241666666666667</v>
      </c>
      <c r="AA30" s="230">
        <v>4.3366666666666669</v>
      </c>
      <c r="AB30" s="230">
        <v>4.3483333333333336</v>
      </c>
      <c r="AC30" s="230">
        <v>4.29</v>
      </c>
      <c r="AD30" s="230">
        <v>4.2608333333333333</v>
      </c>
      <c r="AE30" s="230">
        <v>4.2641666666666671</v>
      </c>
      <c r="AF30" s="230">
        <v>4.2649999999999997</v>
      </c>
      <c r="AG30" s="230">
        <v>4.2508333333333335</v>
      </c>
      <c r="AH30" s="230">
        <v>4.2225000000000001</v>
      </c>
      <c r="AI30" s="230">
        <v>4.1691666666666665</v>
      </c>
      <c r="AJ30" s="230">
        <v>4.0999999999999996</v>
      </c>
      <c r="AK30" s="230">
        <v>4.0633333333333335</v>
      </c>
      <c r="AL30" s="230">
        <v>4.0558333333333332</v>
      </c>
      <c r="AM30" s="230">
        <v>4.0599999999999996</v>
      </c>
      <c r="AN30" s="230">
        <v>4.2166666666666668</v>
      </c>
      <c r="AO30" s="230">
        <v>4.1833333333333336</v>
      </c>
      <c r="AP30" s="230">
        <v>4.1266666666666669</v>
      </c>
      <c r="AQ30" s="230">
        <v>4.1058333333333339</v>
      </c>
      <c r="AR30" s="230">
        <v>4.1150000000000002</v>
      </c>
      <c r="AS30" s="230">
        <v>4.0516666666666667</v>
      </c>
      <c r="AT30" s="230">
        <v>4.6558333333333328</v>
      </c>
      <c r="AU30" s="230">
        <v>4.5874999999999995</v>
      </c>
      <c r="AV30" s="230">
        <v>4.5408333333333335</v>
      </c>
      <c r="AW30" s="230">
        <v>4.5166666666666666</v>
      </c>
      <c r="AX30" s="230">
        <v>4.5158333333333331</v>
      </c>
      <c r="AY30" s="230">
        <v>4.5166666666666666</v>
      </c>
      <c r="AZ30" s="230">
        <v>4.8133333333333335</v>
      </c>
      <c r="BA30" s="230">
        <v>4.7841666666666667</v>
      </c>
      <c r="BB30" s="230">
        <v>4.6866666666666665</v>
      </c>
      <c r="BC30" s="230">
        <v>4.6591666666666667</v>
      </c>
      <c r="BD30" s="230">
        <v>4.645833333333333</v>
      </c>
      <c r="BE30" s="230">
        <v>4.6183333333333332</v>
      </c>
      <c r="BF30" s="230">
        <v>5.6608333333333336</v>
      </c>
      <c r="BG30" s="230">
        <v>5.6716666666666669</v>
      </c>
      <c r="BH30" s="230">
        <v>5.5841666666666674</v>
      </c>
      <c r="BI30" s="230">
        <v>5.5775000000000006</v>
      </c>
      <c r="BJ30" s="230">
        <v>4.0891666666666664</v>
      </c>
      <c r="BK30" s="230">
        <v>4.0058333333333334</v>
      </c>
      <c r="BL30" s="230">
        <v>4.0708333333333337</v>
      </c>
      <c r="BM30" s="230">
        <v>4.0409124384428727</v>
      </c>
      <c r="BN30" s="230">
        <v>3.9762942698135952</v>
      </c>
      <c r="BO30" s="230">
        <v>3.9429555806936052</v>
      </c>
      <c r="BP30" s="230">
        <v>3.8700339558371297</v>
      </c>
      <c r="BQ30" s="230">
        <v>3.7682114111390463</v>
      </c>
      <c r="BR30" s="230">
        <v>3.9772079781206591</v>
      </c>
      <c r="BS30" s="230">
        <v>3.9164434093759639</v>
      </c>
      <c r="BT30" s="230">
        <v>3.8909547420005448</v>
      </c>
      <c r="BU30" s="230">
        <v>3.8534118597339124</v>
      </c>
      <c r="BV30" s="230">
        <v>3.8664673824798443</v>
      </c>
      <c r="BW30" s="230">
        <v>3.8042236443344248</v>
      </c>
      <c r="BX30" s="230">
        <v>3.8658634792208604</v>
      </c>
      <c r="BY30" s="230">
        <v>3.8122955222605399</v>
      </c>
      <c r="BZ30" s="230">
        <v>3.7533370504541028</v>
      </c>
      <c r="CA30" s="230">
        <v>3.7324297097214991</v>
      </c>
      <c r="CB30" s="230">
        <v>3.7405773553124981</v>
      </c>
      <c r="CC30" s="230">
        <v>3.8409809725226665</v>
      </c>
      <c r="CD30" s="230">
        <v>3.6313357764020155</v>
      </c>
      <c r="CE30" s="230">
        <v>3.6385437071803164</v>
      </c>
      <c r="CF30" s="230">
        <v>3.6009821264664694</v>
      </c>
      <c r="CG30" s="230">
        <v>3.5252687842630634</v>
      </c>
      <c r="CH30" s="230">
        <v>3.6121787857977532</v>
      </c>
      <c r="CI30" s="230">
        <v>3.5660566225896195</v>
      </c>
      <c r="CJ30" s="230">
        <v>3.7576689989841734</v>
      </c>
      <c r="CK30" s="230">
        <v>3.6520990302977641</v>
      </c>
      <c r="CL30" s="230">
        <v>3.5951547215640098</v>
      </c>
      <c r="CM30" s="230">
        <v>3.5330398918439223</v>
      </c>
      <c r="CN30" s="230">
        <v>3.5118984469637788</v>
      </c>
      <c r="CO30" s="230">
        <v>3.4932014082784169</v>
      </c>
      <c r="CP30" s="230">
        <v>3.7098972019376033</v>
      </c>
      <c r="CQ30" s="230">
        <v>3.67998</v>
      </c>
      <c r="CR30" s="230">
        <v>3.6138300000000001</v>
      </c>
      <c r="CS30" s="230">
        <v>3.5857899999999998</v>
      </c>
      <c r="CT30" s="230">
        <v>3.5613170871155524</v>
      </c>
      <c r="CU30" s="230">
        <v>3.5123000000000002</v>
      </c>
      <c r="CV30" s="230">
        <v>3.7590300000000001</v>
      </c>
      <c r="CW30" s="230">
        <v>3.71408</v>
      </c>
      <c r="CX30" s="230">
        <v>3.6924999999999999</v>
      </c>
      <c r="CY30" s="230">
        <v>3.6475</v>
      </c>
      <c r="CZ30" s="230">
        <v>3.6082800000000002</v>
      </c>
      <c r="DA30" s="230">
        <v>3.54705</v>
      </c>
      <c r="DB30" s="230">
        <v>3.7999499999999999</v>
      </c>
      <c r="DC30" s="230">
        <v>3.81169</v>
      </c>
      <c r="DD30" s="230">
        <v>3.7322099999999998</v>
      </c>
    </row>
    <row r="31" spans="1:108" ht="20.100000000000001" customHeight="1">
      <c r="A31" s="206" t="s">
        <v>1076</v>
      </c>
      <c r="B31" s="213" t="s">
        <v>1077</v>
      </c>
      <c r="C31" s="213" t="s">
        <v>1077</v>
      </c>
      <c r="D31" s="213" t="s">
        <v>1077</v>
      </c>
      <c r="E31" s="213" t="s">
        <v>1077</v>
      </c>
      <c r="F31" s="213">
        <v>5.2474999999999996</v>
      </c>
      <c r="G31" s="213">
        <v>5.2474999999999996</v>
      </c>
      <c r="H31" s="213">
        <v>5.2058333333333335</v>
      </c>
      <c r="I31" s="213">
        <v>5.1858333333333331</v>
      </c>
      <c r="J31" s="213">
        <v>5.14</v>
      </c>
      <c r="K31" s="213">
        <v>5.0683333333333334</v>
      </c>
      <c r="L31" s="213">
        <v>5.0025000000000004</v>
      </c>
      <c r="M31" s="213">
        <v>5.0008333333333335</v>
      </c>
      <c r="N31" s="213">
        <v>4.9383333333333335</v>
      </c>
      <c r="O31" s="213">
        <v>4.9141666666666666</v>
      </c>
      <c r="P31" s="213">
        <v>4.8841666666666663</v>
      </c>
      <c r="Q31" s="213">
        <v>4.8224999999999998</v>
      </c>
      <c r="R31" s="213">
        <v>4.7149999999999999</v>
      </c>
      <c r="S31" s="213">
        <v>4.7066666666666661</v>
      </c>
      <c r="T31" s="213">
        <v>4.6974999999999998</v>
      </c>
      <c r="U31" s="213">
        <v>4.7866666666666662</v>
      </c>
      <c r="V31" s="213">
        <v>4.7416666666666663</v>
      </c>
      <c r="W31" s="213">
        <v>4.68</v>
      </c>
      <c r="X31" s="213">
        <v>4.6349999999999998</v>
      </c>
      <c r="Y31" s="213">
        <v>4.6341666666666663</v>
      </c>
      <c r="Z31" s="213">
        <v>4.5599999999999996</v>
      </c>
      <c r="AA31" s="213">
        <v>4.5816666666666661</v>
      </c>
      <c r="AB31" s="213">
        <v>4.5808333333333335</v>
      </c>
      <c r="AC31" s="213">
        <v>4.5258333333333338</v>
      </c>
      <c r="AD31" s="213">
        <v>4.5008333333333335</v>
      </c>
      <c r="AE31" s="213">
        <v>4.5125000000000002</v>
      </c>
      <c r="AF31" s="213">
        <v>4.4883333333333333</v>
      </c>
      <c r="AG31" s="213">
        <v>4.4833333333333334</v>
      </c>
      <c r="AH31" s="213">
        <v>4.4358333333333331</v>
      </c>
      <c r="AI31" s="213">
        <v>4.3858333333333333</v>
      </c>
      <c r="AJ31" s="213">
        <v>4.3116666666666665</v>
      </c>
      <c r="AK31" s="213">
        <v>4.2766666666666664</v>
      </c>
      <c r="AL31" s="213">
        <v>4.2433333333333332</v>
      </c>
      <c r="AM31" s="213">
        <v>4.2616666666666667</v>
      </c>
      <c r="AN31" s="213">
        <v>4.4508333333333328</v>
      </c>
      <c r="AO31" s="213">
        <v>4.4249999999999998</v>
      </c>
      <c r="AP31" s="213">
        <v>4.3658333333333337</v>
      </c>
      <c r="AQ31" s="213">
        <v>4.3449999999999998</v>
      </c>
      <c r="AR31" s="213">
        <v>4.3291666666666666</v>
      </c>
      <c r="AS31" s="213">
        <v>4.2683333333333335</v>
      </c>
      <c r="AT31" s="213">
        <v>4.9575000000000005</v>
      </c>
      <c r="AU31" s="213">
        <v>4.8883333333333328</v>
      </c>
      <c r="AV31" s="213">
        <v>4.8449999999999998</v>
      </c>
      <c r="AW31" s="213">
        <v>4.8224999999999998</v>
      </c>
      <c r="AX31" s="213">
        <v>4.7958333333333334</v>
      </c>
      <c r="AY31" s="213">
        <v>4.8049999999999997</v>
      </c>
      <c r="AZ31" s="213">
        <v>5.17</v>
      </c>
      <c r="BA31" s="213">
        <v>5.2116666666666669</v>
      </c>
      <c r="BB31" s="213">
        <v>5.125</v>
      </c>
      <c r="BC31" s="213">
        <v>5.104166666666667</v>
      </c>
      <c r="BD31" s="213">
        <v>5.0741666666666667</v>
      </c>
      <c r="BE31" s="213">
        <v>5.0633333333333335</v>
      </c>
      <c r="BF31" s="213">
        <v>6.7525000000000004</v>
      </c>
      <c r="BG31" s="213">
        <v>6.8116666666666665</v>
      </c>
      <c r="BH31" s="213">
        <v>6.7408333333333337</v>
      </c>
      <c r="BI31" s="213">
        <v>6.7225000000000001</v>
      </c>
      <c r="BJ31" s="213">
        <v>5.0758333333333328</v>
      </c>
      <c r="BK31" s="213">
        <v>5.0616666666666665</v>
      </c>
      <c r="BL31" s="213">
        <v>5.059166666666667</v>
      </c>
      <c r="BM31" s="213">
        <v>5.0291666666666668</v>
      </c>
      <c r="BN31" s="213">
        <v>4.9649999999999999</v>
      </c>
      <c r="BO31" s="213">
        <v>4.9750000000000005</v>
      </c>
      <c r="BP31" s="213">
        <v>4.8916666666666666</v>
      </c>
      <c r="BQ31" s="213">
        <v>4.8049999999999997</v>
      </c>
      <c r="BR31" s="213">
        <v>4.9547546451590456</v>
      </c>
      <c r="BS31" s="213">
        <v>4.9114669550882333</v>
      </c>
      <c r="BT31" s="213">
        <v>4.9191999161848372</v>
      </c>
      <c r="BU31" s="213">
        <v>4.9156190528246446</v>
      </c>
      <c r="BV31" s="213">
        <v>4.9267305564216981</v>
      </c>
      <c r="BW31" s="213">
        <v>4.9118709581789171</v>
      </c>
      <c r="BX31" s="213">
        <v>4.9825029253168838</v>
      </c>
      <c r="BY31" s="213">
        <v>4.9500357618815771</v>
      </c>
      <c r="BZ31" s="213">
        <v>4.8655208204015965</v>
      </c>
      <c r="CA31" s="213">
        <v>4.882571644892697</v>
      </c>
      <c r="CB31" s="213">
        <v>4.9253275219325738</v>
      </c>
      <c r="CC31" s="213">
        <v>4.9920491850472306</v>
      </c>
      <c r="CD31" s="213">
        <v>6.0529791460450255</v>
      </c>
      <c r="CE31" s="213">
        <v>6.2827038720796526</v>
      </c>
      <c r="CF31" s="213">
        <v>6.2791838327342635</v>
      </c>
      <c r="CG31" s="213">
        <v>6.1854595213009915</v>
      </c>
      <c r="CH31" s="213">
        <v>6.328981666290872</v>
      </c>
      <c r="CI31" s="213">
        <v>6.3614342451989687</v>
      </c>
      <c r="CJ31" s="213">
        <v>6.3820757941443036</v>
      </c>
      <c r="CK31" s="213">
        <v>6.386652245768432</v>
      </c>
      <c r="CL31" s="213">
        <v>6.3306902658436197</v>
      </c>
      <c r="CM31" s="213">
        <v>6.2527411339425205</v>
      </c>
      <c r="CN31" s="213">
        <v>6.1870163546818162</v>
      </c>
      <c r="CO31" s="213">
        <v>6.2409766386677106</v>
      </c>
      <c r="CP31" s="213">
        <v>6.2284736246002765</v>
      </c>
      <c r="CQ31" s="213">
        <v>6.2592427484659696</v>
      </c>
      <c r="CR31" s="213">
        <v>6.1907241768058796</v>
      </c>
      <c r="CS31" s="213">
        <v>6.1296714707078896</v>
      </c>
      <c r="CT31" s="213">
        <v>6.0607897627650367</v>
      </c>
      <c r="CU31" s="213">
        <v>6.0683364785917799</v>
      </c>
      <c r="CV31" s="213">
        <v>6.02251930480071</v>
      </c>
      <c r="CW31" s="213">
        <v>6.0258190317305997</v>
      </c>
      <c r="CX31" s="213">
        <v>6.0168867930338203</v>
      </c>
      <c r="CY31" s="213">
        <v>5.9345165338692603</v>
      </c>
      <c r="CZ31" s="213">
        <v>5.84608950361923</v>
      </c>
      <c r="DA31" s="213">
        <v>5.8421582141124402</v>
      </c>
      <c r="DB31" s="213">
        <v>5.8195121659010098</v>
      </c>
      <c r="DC31" s="213">
        <v>5.9961953321033397</v>
      </c>
      <c r="DD31" s="213">
        <v>5.9255933571794097</v>
      </c>
    </row>
    <row r="32" spans="1:108" ht="20.100000000000001" customHeight="1">
      <c r="A32" s="206" t="s">
        <v>1078</v>
      </c>
      <c r="B32" s="213" t="s">
        <v>1077</v>
      </c>
      <c r="C32" s="213" t="s">
        <v>1077</v>
      </c>
      <c r="D32" s="213" t="s">
        <v>1077</v>
      </c>
      <c r="E32" s="213" t="s">
        <v>1077</v>
      </c>
      <c r="F32" s="213">
        <v>2.9933333333333336</v>
      </c>
      <c r="G32" s="213">
        <v>3.1083333333333329</v>
      </c>
      <c r="H32" s="213">
        <v>3.2833333333333332</v>
      </c>
      <c r="I32" s="213">
        <v>3.23</v>
      </c>
      <c r="J32" s="213">
        <v>3.2433333333333336</v>
      </c>
      <c r="K32" s="213">
        <v>3.1758333333333333</v>
      </c>
      <c r="L32" s="213">
        <v>3.1150000000000002</v>
      </c>
      <c r="M32" s="213">
        <v>3.1133333333333333</v>
      </c>
      <c r="N32" s="213">
        <v>3.1841666666666666</v>
      </c>
      <c r="O32" s="213">
        <v>3.1475</v>
      </c>
      <c r="P32" s="213">
        <v>3.1841666666666666</v>
      </c>
      <c r="Q32" s="213">
        <v>3.1150000000000002</v>
      </c>
      <c r="R32" s="213">
        <v>3.0691666666666664</v>
      </c>
      <c r="S32" s="213">
        <v>3.0416666666666665</v>
      </c>
      <c r="T32" s="213">
        <v>3.1416666666666671</v>
      </c>
      <c r="U32" s="213">
        <v>3.1091666666666669</v>
      </c>
      <c r="V32" s="213">
        <v>3.1641666666666666</v>
      </c>
      <c r="W32" s="213">
        <v>3.0916666666666668</v>
      </c>
      <c r="X32" s="213">
        <v>3.0233333333333334</v>
      </c>
      <c r="Y32" s="213">
        <v>3.0091666666666668</v>
      </c>
      <c r="Z32" s="213">
        <v>3.0908333333333338</v>
      </c>
      <c r="AA32" s="213">
        <v>3.0908333333333338</v>
      </c>
      <c r="AB32" s="213">
        <v>3.1324999999999998</v>
      </c>
      <c r="AC32" s="213">
        <v>3.0741666666666667</v>
      </c>
      <c r="AD32" s="213">
        <v>3.0016666666666669</v>
      </c>
      <c r="AE32" s="213">
        <v>2.9583333333333335</v>
      </c>
      <c r="AF32" s="213">
        <v>3.0358333333333332</v>
      </c>
      <c r="AG32" s="213">
        <v>2.9950000000000001</v>
      </c>
      <c r="AH32" s="213">
        <v>3.0233333333333334</v>
      </c>
      <c r="AI32" s="213">
        <v>2.9591666666666665</v>
      </c>
      <c r="AJ32" s="213">
        <v>2.9449999999999998</v>
      </c>
      <c r="AK32" s="213">
        <v>2.9049999999999998</v>
      </c>
      <c r="AL32" s="213">
        <v>2.9924999999999997</v>
      </c>
      <c r="AM32" s="213">
        <v>2.95</v>
      </c>
      <c r="AN32" s="213">
        <v>2.99</v>
      </c>
      <c r="AO32" s="213">
        <v>2.9691666666666667</v>
      </c>
      <c r="AP32" s="213">
        <v>2.9283333333333332</v>
      </c>
      <c r="AQ32" s="213">
        <v>2.89</v>
      </c>
      <c r="AR32" s="213">
        <v>2.9708333333333332</v>
      </c>
      <c r="AS32" s="213">
        <v>2.9224999999999999</v>
      </c>
      <c r="AT32" s="213">
        <v>2.9233333333333333</v>
      </c>
      <c r="AU32" s="213">
        <v>2.8633333333333333</v>
      </c>
      <c r="AV32" s="213">
        <v>2.8058333333333336</v>
      </c>
      <c r="AW32" s="213">
        <v>2.7633333333333332</v>
      </c>
      <c r="AX32" s="213">
        <v>2.855</v>
      </c>
      <c r="AY32" s="213">
        <v>2.8025000000000002</v>
      </c>
      <c r="AZ32" s="213">
        <v>3.24</v>
      </c>
      <c r="BA32" s="213">
        <v>2.7733333333333334</v>
      </c>
      <c r="BB32" s="213">
        <v>2.645</v>
      </c>
      <c r="BC32" s="213">
        <v>2.5966666666666667</v>
      </c>
      <c r="BD32" s="213">
        <v>2.7550000000000003</v>
      </c>
      <c r="BE32" s="213">
        <v>2.7033333333333331</v>
      </c>
      <c r="BF32" s="213">
        <v>2.7424999999999997</v>
      </c>
      <c r="BG32" s="213">
        <v>2.6766666666666663</v>
      </c>
      <c r="BH32" s="213">
        <v>2.6149999999999998</v>
      </c>
      <c r="BI32" s="213">
        <v>2.5608333333333335</v>
      </c>
      <c r="BJ32" s="213">
        <v>2.5791666666666666</v>
      </c>
      <c r="BK32" s="213">
        <v>2.5308333333333333</v>
      </c>
      <c r="BL32" s="213">
        <v>2.6033333333333331</v>
      </c>
      <c r="BM32" s="213">
        <v>2.5308333333333333</v>
      </c>
      <c r="BN32" s="213">
        <v>2.4608333333333334</v>
      </c>
      <c r="BO32" s="213">
        <v>2.38</v>
      </c>
      <c r="BP32" s="213">
        <v>2.2966666666666664</v>
      </c>
      <c r="BQ32" s="213">
        <v>2.2108333333333334</v>
      </c>
      <c r="BR32" s="213">
        <v>2.456207280986284</v>
      </c>
      <c r="BS32" s="213">
        <v>2.4074827941717829</v>
      </c>
      <c r="BT32" s="213">
        <v>2.3563965502482587</v>
      </c>
      <c r="BU32" s="213">
        <v>2.318128705185861</v>
      </c>
      <c r="BV32" s="213">
        <v>2.3553157714187214</v>
      </c>
      <c r="BW32" s="213">
        <v>2.3125085599245949</v>
      </c>
      <c r="BX32" s="213">
        <v>2.4199753843796596</v>
      </c>
      <c r="BY32" s="213">
        <v>2.4113502894831242</v>
      </c>
      <c r="BZ32" s="213">
        <v>2.3449644249477006</v>
      </c>
      <c r="CA32" s="213">
        <v>2.278951907055403</v>
      </c>
      <c r="CB32" s="213">
        <v>2.3326126206674567</v>
      </c>
      <c r="CC32" s="213">
        <v>2.2886636190467011</v>
      </c>
      <c r="CD32" s="213">
        <v>2.4621500319696348</v>
      </c>
      <c r="CE32" s="213">
        <v>2.4956228983330386</v>
      </c>
      <c r="CF32" s="213">
        <v>2.431949508356765</v>
      </c>
      <c r="CG32" s="213">
        <v>2.3690690543456441</v>
      </c>
      <c r="CH32" s="213">
        <v>2.3793952915191685</v>
      </c>
      <c r="CI32" s="213">
        <v>2.3146605129336444</v>
      </c>
      <c r="CJ32" s="213">
        <v>2.473124379180073</v>
      </c>
      <c r="CK32" s="213">
        <v>2.4259320428726565</v>
      </c>
      <c r="CL32" s="213">
        <v>2.4203062826803499</v>
      </c>
      <c r="CM32" s="213">
        <v>2.3777736695860248</v>
      </c>
      <c r="CN32" s="213">
        <v>2.3528852054251472</v>
      </c>
      <c r="CO32" s="213">
        <v>2.3228999233088667</v>
      </c>
      <c r="CP32" s="213">
        <v>2.5040823663890879</v>
      </c>
      <c r="CQ32" s="213">
        <v>2.43242</v>
      </c>
      <c r="CR32" s="213">
        <v>2.3610199999999999</v>
      </c>
      <c r="CS32" s="213">
        <v>2.2955899999999998</v>
      </c>
      <c r="CT32" s="213">
        <v>2.279539960151626</v>
      </c>
      <c r="CU32" s="213">
        <v>2.23807</v>
      </c>
      <c r="CV32" s="213">
        <v>2.4626600000000001</v>
      </c>
      <c r="CW32" s="213">
        <v>2.4139599999999999</v>
      </c>
      <c r="CX32" s="213">
        <v>2.3482799999999999</v>
      </c>
      <c r="CY32" s="213">
        <v>2.2788200000000001</v>
      </c>
      <c r="CZ32" s="213">
        <v>2.26416</v>
      </c>
      <c r="DA32" s="213">
        <v>2.1889400000000001</v>
      </c>
      <c r="DB32" s="213">
        <v>2.4546100000000002</v>
      </c>
      <c r="DC32" s="213">
        <v>2.3798499999999998</v>
      </c>
      <c r="DD32" s="213">
        <v>2.3050099999999998</v>
      </c>
    </row>
    <row r="33" spans="1:108" ht="20.100000000000001" hidden="1" customHeight="1">
      <c r="A33" s="206" t="s">
        <v>1079</v>
      </c>
      <c r="B33" s="213" t="s">
        <v>1077</v>
      </c>
      <c r="C33" s="213">
        <v>0</v>
      </c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213">
        <v>0</v>
      </c>
      <c r="Q33" s="213">
        <v>0</v>
      </c>
      <c r="R33" s="213">
        <v>0</v>
      </c>
      <c r="S33" s="213">
        <v>0</v>
      </c>
      <c r="T33" s="213">
        <v>0</v>
      </c>
      <c r="U33" s="213">
        <v>0</v>
      </c>
      <c r="V33" s="213">
        <v>0</v>
      </c>
      <c r="W33" s="213">
        <v>0</v>
      </c>
      <c r="X33" s="213">
        <v>0</v>
      </c>
      <c r="Y33" s="213">
        <v>0</v>
      </c>
      <c r="Z33" s="213">
        <v>0</v>
      </c>
      <c r="AA33" s="213">
        <v>0</v>
      </c>
      <c r="AB33" s="213">
        <v>0</v>
      </c>
      <c r="AC33" s="213">
        <v>0</v>
      </c>
      <c r="AD33" s="213">
        <v>0</v>
      </c>
      <c r="AE33" s="213">
        <v>0</v>
      </c>
      <c r="AF33" s="213">
        <v>0</v>
      </c>
      <c r="AG33" s="213">
        <v>0</v>
      </c>
      <c r="AH33" s="213">
        <v>0</v>
      </c>
      <c r="AI33" s="213">
        <v>0</v>
      </c>
      <c r="AJ33" s="213">
        <v>0</v>
      </c>
      <c r="AK33" s="213">
        <v>0</v>
      </c>
      <c r="AL33" s="213">
        <v>0</v>
      </c>
      <c r="AM33" s="213">
        <v>0</v>
      </c>
      <c r="AN33" s="213">
        <v>0</v>
      </c>
      <c r="AO33" s="213">
        <v>0</v>
      </c>
      <c r="AP33" s="213">
        <v>0</v>
      </c>
      <c r="AQ33" s="213">
        <v>0</v>
      </c>
      <c r="AR33" s="213">
        <v>0</v>
      </c>
      <c r="AS33" s="213">
        <v>0</v>
      </c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</row>
    <row r="34" spans="1:108" ht="12" customHeight="1" thickBot="1">
      <c r="A34" s="228"/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</row>
    <row r="35" spans="1:108" ht="12" customHeight="1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</row>
    <row r="36" spans="1:108" ht="20.100000000000001" hidden="1" customHeight="1">
      <c r="A36" s="211" t="s">
        <v>1080</v>
      </c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</row>
    <row r="37" spans="1:108" ht="20.100000000000001" customHeight="1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</row>
  </sheetData>
  <printOptions horizontalCentered="1"/>
  <pageMargins left="0.39370078740157483" right="0.39370078740157483" top="0.39370078740157483" bottom="0.39370078740157483" header="0.51181102362204722" footer="0.39370078740157483"/>
  <pageSetup paperSize="9" scale="59" orientation="landscape" horizontalDpi="1200" verticalDpi="1200" r:id="rId1"/>
  <headerFooter alignWithMargins="0">
    <oddFooter>&amp;L&amp;"Trebuchet MS,Normal"&amp;8Relatório Mensal da Dívida Pública Federal&amp;C&amp;"Trebuchet MS,Normal"&amp;8Anexo 3.7&amp;R&amp;"Trebuchet MS,Normal"&amp;8Tesouro Nacional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540"/>
  <sheetViews>
    <sheetView workbookViewId="0">
      <selection activeCell="B2" sqref="B2"/>
    </sheetView>
  </sheetViews>
  <sheetFormatPr defaultRowHeight="15"/>
  <sheetData>
    <row r="1" spans="1:2">
      <c r="A1" t="s">
        <v>674</v>
      </c>
      <c r="B1" t="s">
        <v>1081</v>
      </c>
    </row>
    <row r="2" spans="1:2">
      <c r="A2" s="1">
        <v>25903</v>
      </c>
      <c r="B2">
        <v>1187</v>
      </c>
    </row>
    <row r="3" spans="1:2">
      <c r="A3" s="1">
        <v>25934</v>
      </c>
      <c r="B3">
        <v>1229</v>
      </c>
    </row>
    <row r="4" spans="1:2">
      <c r="A4" s="1">
        <v>25965</v>
      </c>
      <c r="B4">
        <v>1280</v>
      </c>
    </row>
    <row r="5" spans="1:2">
      <c r="A5" s="1">
        <v>25993</v>
      </c>
      <c r="B5">
        <v>1316</v>
      </c>
    </row>
    <row r="6" spans="1:2">
      <c r="A6" s="1">
        <v>26024</v>
      </c>
      <c r="B6">
        <v>1379</v>
      </c>
    </row>
    <row r="7" spans="1:2">
      <c r="A7" s="1">
        <v>26054</v>
      </c>
      <c r="B7">
        <v>1366</v>
      </c>
    </row>
    <row r="8" spans="1:2">
      <c r="A8" s="1">
        <v>26085</v>
      </c>
      <c r="B8">
        <v>1436</v>
      </c>
    </row>
    <row r="9" spans="1:2">
      <c r="A9" s="1">
        <v>26115</v>
      </c>
      <c r="B9">
        <v>1458</v>
      </c>
    </row>
    <row r="10" spans="1:2">
      <c r="A10" s="1">
        <v>26146</v>
      </c>
      <c r="B10">
        <v>1454</v>
      </c>
    </row>
    <row r="11" spans="1:2">
      <c r="A11" s="1">
        <v>26177</v>
      </c>
      <c r="B11">
        <v>1582</v>
      </c>
    </row>
    <row r="12" spans="1:2">
      <c r="A12" s="1">
        <v>26207</v>
      </c>
      <c r="B12">
        <v>1576</v>
      </c>
    </row>
    <row r="13" spans="1:2">
      <c r="A13" s="1">
        <v>26238</v>
      </c>
      <c r="B13">
        <v>1642</v>
      </c>
    </row>
    <row r="14" spans="1:2">
      <c r="A14" s="1">
        <v>26268</v>
      </c>
      <c r="B14">
        <v>1723</v>
      </c>
    </row>
    <row r="15" spans="1:2">
      <c r="A15" s="1">
        <v>26299</v>
      </c>
      <c r="B15">
        <v>1796</v>
      </c>
    </row>
    <row r="16" spans="1:2">
      <c r="A16" s="1">
        <v>26330</v>
      </c>
      <c r="B16">
        <v>1918</v>
      </c>
    </row>
    <row r="17" spans="1:2">
      <c r="A17" s="1">
        <v>26359</v>
      </c>
      <c r="B17">
        <v>2049</v>
      </c>
    </row>
    <row r="18" spans="1:2">
      <c r="A18" s="1">
        <v>26390</v>
      </c>
      <c r="B18">
        <v>2213</v>
      </c>
    </row>
    <row r="19" spans="1:2">
      <c r="A19" s="1">
        <v>26420</v>
      </c>
      <c r="B19">
        <v>2439</v>
      </c>
    </row>
    <row r="20" spans="1:2">
      <c r="A20" s="1">
        <v>26451</v>
      </c>
      <c r="B20">
        <v>2486</v>
      </c>
    </row>
    <row r="21" spans="1:2">
      <c r="A21" s="1">
        <v>26481</v>
      </c>
      <c r="B21">
        <v>2689</v>
      </c>
    </row>
    <row r="22" spans="1:2">
      <c r="A22" s="1">
        <v>26512</v>
      </c>
      <c r="B22">
        <v>3011</v>
      </c>
    </row>
    <row r="23" spans="1:2">
      <c r="A23" s="1">
        <v>26543</v>
      </c>
      <c r="B23">
        <v>3348</v>
      </c>
    </row>
    <row r="24" spans="1:2">
      <c r="A24" s="1">
        <v>26573</v>
      </c>
      <c r="B24">
        <v>3581</v>
      </c>
    </row>
    <row r="25" spans="1:2">
      <c r="A25" s="1">
        <v>26604</v>
      </c>
      <c r="B25">
        <v>3917</v>
      </c>
    </row>
    <row r="26" spans="1:2">
      <c r="A26" s="1">
        <v>26634</v>
      </c>
      <c r="B26">
        <v>4183</v>
      </c>
    </row>
    <row r="27" spans="1:2">
      <c r="A27" s="1">
        <v>26665</v>
      </c>
      <c r="B27">
        <v>4304</v>
      </c>
    </row>
    <row r="28" spans="1:2">
      <c r="A28" s="1">
        <v>26696</v>
      </c>
      <c r="B28">
        <v>4456</v>
      </c>
    </row>
    <row r="29" spans="1:2">
      <c r="A29" s="1">
        <v>26724</v>
      </c>
      <c r="B29">
        <v>4920</v>
      </c>
    </row>
    <row r="30" spans="1:2">
      <c r="A30" s="1">
        <v>26755</v>
      </c>
      <c r="B30">
        <v>5143</v>
      </c>
    </row>
    <row r="31" spans="1:2">
      <c r="A31" s="1">
        <v>26785</v>
      </c>
      <c r="B31">
        <v>5544</v>
      </c>
    </row>
    <row r="32" spans="1:2">
      <c r="A32" s="1">
        <v>26816</v>
      </c>
      <c r="B32">
        <v>5981</v>
      </c>
    </row>
    <row r="33" spans="1:2">
      <c r="A33" s="1">
        <v>26846</v>
      </c>
      <c r="B33">
        <v>6128</v>
      </c>
    </row>
    <row r="34" spans="1:2">
      <c r="A34" s="1">
        <v>26877</v>
      </c>
      <c r="B34">
        <v>6253</v>
      </c>
    </row>
    <row r="35" spans="1:2">
      <c r="A35" s="1">
        <v>26908</v>
      </c>
      <c r="B35">
        <v>6463</v>
      </c>
    </row>
    <row r="36" spans="1:2">
      <c r="A36" s="1">
        <v>26938</v>
      </c>
      <c r="B36">
        <v>6490</v>
      </c>
    </row>
    <row r="37" spans="1:2">
      <c r="A37" s="1">
        <v>26969</v>
      </c>
      <c r="B37">
        <v>6541</v>
      </c>
    </row>
    <row r="38" spans="1:2">
      <c r="A38" s="1">
        <v>26999</v>
      </c>
      <c r="B38">
        <v>6416</v>
      </c>
    </row>
    <row r="39" spans="1:2">
      <c r="A39" s="1">
        <v>27030</v>
      </c>
      <c r="B39">
        <v>5909</v>
      </c>
    </row>
    <row r="40" spans="1:2">
      <c r="A40" s="1">
        <v>27061</v>
      </c>
      <c r="B40">
        <v>6098</v>
      </c>
    </row>
    <row r="41" spans="1:2">
      <c r="A41" s="1">
        <v>27089</v>
      </c>
      <c r="B41">
        <v>6536</v>
      </c>
    </row>
    <row r="42" spans="1:2">
      <c r="A42" s="1">
        <v>27120</v>
      </c>
      <c r="B42">
        <v>6528</v>
      </c>
    </row>
    <row r="43" spans="1:2">
      <c r="A43" s="1">
        <v>27150</v>
      </c>
      <c r="B43">
        <v>6338</v>
      </c>
    </row>
    <row r="44" spans="1:2">
      <c r="A44" s="1">
        <v>27181</v>
      </c>
      <c r="B44">
        <v>6516</v>
      </c>
    </row>
    <row r="45" spans="1:2">
      <c r="A45" s="1">
        <v>27211</v>
      </c>
      <c r="B45">
        <v>6260</v>
      </c>
    </row>
    <row r="46" spans="1:2">
      <c r="A46" s="1">
        <v>27242</v>
      </c>
      <c r="B46">
        <v>6182</v>
      </c>
    </row>
    <row r="47" spans="1:2">
      <c r="A47" s="1">
        <v>27273</v>
      </c>
      <c r="B47">
        <v>5751</v>
      </c>
    </row>
    <row r="48" spans="1:2">
      <c r="A48" s="1">
        <v>27303</v>
      </c>
      <c r="B48">
        <v>5576</v>
      </c>
    </row>
    <row r="49" spans="1:2">
      <c r="A49" s="1">
        <v>27334</v>
      </c>
      <c r="B49">
        <v>5295</v>
      </c>
    </row>
    <row r="50" spans="1:2">
      <c r="A50" s="1">
        <v>27364</v>
      </c>
      <c r="B50">
        <v>5269</v>
      </c>
    </row>
    <row r="51" spans="1:2">
      <c r="A51" s="1">
        <v>27395</v>
      </c>
      <c r="B51">
        <v>4990</v>
      </c>
    </row>
    <row r="52" spans="1:2">
      <c r="A52" s="1">
        <v>27426</v>
      </c>
      <c r="B52">
        <v>4824</v>
      </c>
    </row>
    <row r="53" spans="1:2">
      <c r="A53" s="1">
        <v>27454</v>
      </c>
      <c r="B53">
        <v>4497</v>
      </c>
    </row>
    <row r="54" spans="1:2">
      <c r="A54" s="1">
        <v>27485</v>
      </c>
      <c r="B54">
        <v>4311</v>
      </c>
    </row>
    <row r="55" spans="1:2">
      <c r="A55" s="1">
        <v>27515</v>
      </c>
      <c r="B55">
        <v>4193</v>
      </c>
    </row>
    <row r="56" spans="1:2">
      <c r="A56" s="1">
        <v>27546</v>
      </c>
      <c r="B56">
        <v>3797</v>
      </c>
    </row>
    <row r="57" spans="1:2">
      <c r="A57" s="1">
        <v>27576</v>
      </c>
      <c r="B57">
        <v>3754</v>
      </c>
    </row>
    <row r="58" spans="1:2">
      <c r="A58" s="1">
        <v>27607</v>
      </c>
      <c r="B58">
        <v>3891</v>
      </c>
    </row>
    <row r="59" spans="1:2">
      <c r="A59" s="1">
        <v>27638</v>
      </c>
      <c r="B59">
        <v>3773</v>
      </c>
    </row>
    <row r="60" spans="1:2">
      <c r="A60" s="1">
        <v>27668</v>
      </c>
      <c r="B60">
        <v>3690</v>
      </c>
    </row>
    <row r="61" spans="1:2">
      <c r="A61" s="1">
        <v>27699</v>
      </c>
      <c r="B61">
        <v>3679</v>
      </c>
    </row>
    <row r="62" spans="1:2">
      <c r="A62" s="1">
        <v>27729</v>
      </c>
      <c r="B62">
        <v>4040</v>
      </c>
    </row>
    <row r="63" spans="1:2">
      <c r="A63" s="1">
        <v>27760</v>
      </c>
      <c r="B63">
        <v>3868</v>
      </c>
    </row>
    <row r="64" spans="1:2">
      <c r="A64" s="1">
        <v>27791</v>
      </c>
      <c r="B64">
        <v>3673</v>
      </c>
    </row>
    <row r="65" spans="1:2">
      <c r="A65" s="1">
        <v>27820</v>
      </c>
      <c r="B65">
        <v>3551</v>
      </c>
    </row>
    <row r="66" spans="1:2">
      <c r="A66" s="1">
        <v>27851</v>
      </c>
      <c r="B66">
        <v>3527</v>
      </c>
    </row>
    <row r="67" spans="1:2">
      <c r="A67" s="1">
        <v>27881</v>
      </c>
      <c r="B67">
        <v>3404</v>
      </c>
    </row>
    <row r="68" spans="1:2">
      <c r="A68" s="1">
        <v>27912</v>
      </c>
      <c r="B68">
        <v>3719</v>
      </c>
    </row>
    <row r="69" spans="1:2">
      <c r="A69" s="1">
        <v>27942</v>
      </c>
      <c r="B69">
        <v>3948</v>
      </c>
    </row>
    <row r="70" spans="1:2">
      <c r="A70" s="1">
        <v>27973</v>
      </c>
      <c r="B70">
        <v>4408</v>
      </c>
    </row>
    <row r="71" spans="1:2">
      <c r="A71" s="1">
        <v>28004</v>
      </c>
      <c r="B71">
        <v>4592</v>
      </c>
    </row>
    <row r="72" spans="1:2">
      <c r="A72" s="1">
        <v>28034</v>
      </c>
      <c r="B72">
        <v>4956</v>
      </c>
    </row>
    <row r="73" spans="1:2">
      <c r="A73" s="1">
        <v>28065</v>
      </c>
      <c r="B73">
        <v>5143</v>
      </c>
    </row>
    <row r="74" spans="1:2">
      <c r="A74" s="1">
        <v>28095</v>
      </c>
      <c r="B74">
        <v>6544</v>
      </c>
    </row>
    <row r="75" spans="1:2">
      <c r="A75" s="1">
        <v>28126</v>
      </c>
      <c r="B75">
        <v>6195</v>
      </c>
    </row>
    <row r="76" spans="1:2">
      <c r="A76" s="1">
        <v>28157</v>
      </c>
      <c r="B76">
        <v>5880</v>
      </c>
    </row>
    <row r="77" spans="1:2">
      <c r="A77" s="1">
        <v>28185</v>
      </c>
      <c r="B77">
        <v>5822</v>
      </c>
    </row>
    <row r="78" spans="1:2">
      <c r="A78" s="1">
        <v>28216</v>
      </c>
      <c r="B78">
        <v>5787</v>
      </c>
    </row>
    <row r="79" spans="1:2">
      <c r="A79" s="1">
        <v>28246</v>
      </c>
      <c r="B79">
        <v>5808</v>
      </c>
    </row>
    <row r="80" spans="1:2">
      <c r="A80" s="1">
        <v>28277</v>
      </c>
      <c r="B80">
        <v>5709</v>
      </c>
    </row>
    <row r="81" spans="1:2">
      <c r="A81" s="1">
        <v>28307</v>
      </c>
      <c r="B81">
        <v>6147</v>
      </c>
    </row>
    <row r="82" spans="1:2">
      <c r="A82" s="1">
        <v>28338</v>
      </c>
      <c r="B82">
        <v>6202</v>
      </c>
    </row>
    <row r="83" spans="1:2">
      <c r="A83" s="1">
        <v>28369</v>
      </c>
      <c r="B83">
        <v>5985</v>
      </c>
    </row>
    <row r="84" spans="1:2">
      <c r="A84" s="1">
        <v>28399</v>
      </c>
      <c r="B84">
        <v>6040</v>
      </c>
    </row>
    <row r="85" spans="1:2">
      <c r="A85" s="1">
        <v>28430</v>
      </c>
      <c r="B85">
        <v>5995</v>
      </c>
    </row>
    <row r="86" spans="1:2">
      <c r="A86" s="1">
        <v>28460</v>
      </c>
      <c r="B86">
        <v>7256</v>
      </c>
    </row>
    <row r="87" spans="1:2">
      <c r="A87" s="1">
        <v>28491</v>
      </c>
      <c r="B87">
        <v>6756</v>
      </c>
    </row>
    <row r="88" spans="1:2">
      <c r="A88" s="1">
        <v>28522</v>
      </c>
      <c r="B88">
        <v>6859</v>
      </c>
    </row>
    <row r="89" spans="1:2">
      <c r="A89" s="1">
        <v>28550</v>
      </c>
      <c r="B89">
        <v>7271</v>
      </c>
    </row>
    <row r="90" spans="1:2">
      <c r="A90" s="1">
        <v>28581</v>
      </c>
      <c r="B90">
        <v>7553</v>
      </c>
    </row>
    <row r="91" spans="1:2">
      <c r="A91" s="1">
        <v>28611</v>
      </c>
      <c r="B91">
        <v>7611</v>
      </c>
    </row>
    <row r="92" spans="1:2">
      <c r="A92" s="1">
        <v>28642</v>
      </c>
      <c r="B92">
        <v>8112</v>
      </c>
    </row>
    <row r="93" spans="1:2">
      <c r="A93" s="1">
        <v>28672</v>
      </c>
      <c r="B93">
        <v>8917</v>
      </c>
    </row>
    <row r="94" spans="1:2">
      <c r="A94" s="1">
        <v>28703</v>
      </c>
      <c r="B94">
        <v>9810</v>
      </c>
    </row>
    <row r="95" spans="1:2">
      <c r="A95" s="1">
        <v>28734</v>
      </c>
      <c r="B95">
        <v>10026</v>
      </c>
    </row>
    <row r="96" spans="1:2">
      <c r="A96" s="1">
        <v>28764</v>
      </c>
      <c r="B96">
        <v>10297</v>
      </c>
    </row>
    <row r="97" spans="1:2">
      <c r="A97" s="1">
        <v>28795</v>
      </c>
      <c r="B97">
        <v>11193</v>
      </c>
    </row>
    <row r="98" spans="1:2">
      <c r="A98" s="1">
        <v>28825</v>
      </c>
      <c r="B98">
        <v>11895</v>
      </c>
    </row>
    <row r="99" spans="1:2">
      <c r="A99" s="1">
        <v>28856</v>
      </c>
      <c r="B99">
        <v>11338</v>
      </c>
    </row>
    <row r="100" spans="1:2">
      <c r="A100" s="1">
        <v>28887</v>
      </c>
      <c r="B100">
        <v>11320</v>
      </c>
    </row>
    <row r="101" spans="1:2">
      <c r="A101" s="1">
        <v>28915</v>
      </c>
      <c r="B101">
        <v>11136</v>
      </c>
    </row>
    <row r="102" spans="1:2">
      <c r="A102" s="1">
        <v>28946</v>
      </c>
      <c r="B102">
        <v>11411</v>
      </c>
    </row>
    <row r="103" spans="1:2">
      <c r="A103" s="1">
        <v>28976</v>
      </c>
      <c r="B103">
        <v>10859</v>
      </c>
    </row>
    <row r="104" spans="1:2">
      <c r="A104" s="1">
        <v>29007</v>
      </c>
      <c r="B104">
        <v>10108</v>
      </c>
    </row>
    <row r="105" spans="1:2">
      <c r="A105" s="1">
        <v>29037</v>
      </c>
      <c r="B105">
        <v>10161</v>
      </c>
    </row>
    <row r="106" spans="1:2">
      <c r="A106" s="1">
        <v>29068</v>
      </c>
      <c r="B106">
        <v>9836</v>
      </c>
    </row>
    <row r="107" spans="1:2">
      <c r="A107" s="1">
        <v>29099</v>
      </c>
      <c r="B107">
        <v>9327</v>
      </c>
    </row>
    <row r="108" spans="1:2">
      <c r="A108" s="1">
        <v>29129</v>
      </c>
      <c r="B108">
        <v>9804</v>
      </c>
    </row>
    <row r="109" spans="1:2">
      <c r="A109" s="1">
        <v>29160</v>
      </c>
      <c r="B109">
        <v>9497</v>
      </c>
    </row>
    <row r="110" spans="1:2">
      <c r="A110" s="1">
        <v>29190</v>
      </c>
      <c r="B110">
        <v>9689</v>
      </c>
    </row>
    <row r="111" spans="1:2">
      <c r="A111" s="1">
        <v>29221</v>
      </c>
      <c r="B111">
        <v>8823</v>
      </c>
    </row>
    <row r="112" spans="1:2">
      <c r="A112" s="1">
        <v>29252</v>
      </c>
      <c r="B112">
        <v>8837</v>
      </c>
    </row>
    <row r="113" spans="1:2">
      <c r="A113" s="1">
        <v>29281</v>
      </c>
      <c r="B113">
        <v>7953</v>
      </c>
    </row>
    <row r="114" spans="1:2">
      <c r="A114" s="1">
        <v>29312</v>
      </c>
      <c r="B114">
        <v>7533</v>
      </c>
    </row>
    <row r="115" spans="1:2">
      <c r="A115" s="1">
        <v>29342</v>
      </c>
      <c r="B115">
        <v>6688</v>
      </c>
    </row>
    <row r="116" spans="1:2">
      <c r="A116" s="1">
        <v>29373</v>
      </c>
      <c r="B116">
        <v>6573</v>
      </c>
    </row>
    <row r="117" spans="1:2">
      <c r="A117" s="1">
        <v>29403</v>
      </c>
      <c r="B117">
        <v>7226</v>
      </c>
    </row>
    <row r="118" spans="1:2">
      <c r="A118" s="1">
        <v>29434</v>
      </c>
      <c r="B118">
        <v>6970</v>
      </c>
    </row>
    <row r="119" spans="1:2">
      <c r="A119" s="1">
        <v>29465</v>
      </c>
      <c r="B119">
        <v>6486</v>
      </c>
    </row>
    <row r="120" spans="1:2">
      <c r="A120" s="1">
        <v>29495</v>
      </c>
      <c r="B120">
        <v>6803</v>
      </c>
    </row>
    <row r="121" spans="1:2">
      <c r="A121" s="1">
        <v>29526</v>
      </c>
      <c r="B121">
        <v>6185</v>
      </c>
    </row>
    <row r="122" spans="1:2">
      <c r="A122" s="1">
        <v>29556</v>
      </c>
      <c r="B122">
        <v>6913</v>
      </c>
    </row>
    <row r="123" spans="1:2">
      <c r="A123" s="1">
        <v>29587</v>
      </c>
      <c r="B123">
        <v>6627</v>
      </c>
    </row>
    <row r="124" spans="1:2">
      <c r="A124" s="1">
        <v>29618</v>
      </c>
      <c r="B124">
        <v>6584</v>
      </c>
    </row>
    <row r="125" spans="1:2">
      <c r="A125" s="1">
        <v>29646</v>
      </c>
      <c r="B125">
        <v>6474</v>
      </c>
    </row>
    <row r="126" spans="1:2">
      <c r="A126" s="1">
        <v>29677</v>
      </c>
      <c r="B126">
        <v>6272</v>
      </c>
    </row>
    <row r="127" spans="1:2">
      <c r="A127" s="1">
        <v>29707</v>
      </c>
      <c r="B127">
        <v>6370</v>
      </c>
    </row>
    <row r="128" spans="1:2">
      <c r="A128" s="1">
        <v>29738</v>
      </c>
      <c r="B128">
        <v>6150</v>
      </c>
    </row>
    <row r="129" spans="1:2">
      <c r="A129" s="1">
        <v>29768</v>
      </c>
      <c r="B129">
        <v>6232</v>
      </c>
    </row>
    <row r="130" spans="1:2">
      <c r="A130" s="1">
        <v>29799</v>
      </c>
      <c r="B130">
        <v>6279</v>
      </c>
    </row>
    <row r="131" spans="1:2">
      <c r="A131" s="1">
        <v>29830</v>
      </c>
      <c r="B131">
        <v>6347</v>
      </c>
    </row>
    <row r="132" spans="1:2">
      <c r="A132" s="1">
        <v>29860</v>
      </c>
      <c r="B132">
        <v>6408</v>
      </c>
    </row>
    <row r="133" spans="1:2">
      <c r="A133" s="1">
        <v>29891</v>
      </c>
      <c r="B133">
        <v>6574</v>
      </c>
    </row>
    <row r="134" spans="1:2">
      <c r="A134" s="1">
        <v>29921</v>
      </c>
      <c r="B134">
        <v>7507</v>
      </c>
    </row>
    <row r="135" spans="1:2">
      <c r="A135" s="1">
        <v>29952</v>
      </c>
      <c r="B135">
        <v>7280</v>
      </c>
    </row>
    <row r="136" spans="1:2">
      <c r="A136" s="1">
        <v>29983</v>
      </c>
      <c r="B136">
        <v>7080</v>
      </c>
    </row>
    <row r="137" spans="1:2">
      <c r="A137" s="1">
        <v>30011</v>
      </c>
      <c r="B137">
        <v>7082</v>
      </c>
    </row>
    <row r="138" spans="1:2">
      <c r="A138" s="1">
        <v>30042</v>
      </c>
      <c r="B138">
        <v>7089</v>
      </c>
    </row>
    <row r="139" spans="1:2">
      <c r="A139" s="1">
        <v>30072</v>
      </c>
      <c r="B139">
        <v>6921</v>
      </c>
    </row>
    <row r="140" spans="1:2">
      <c r="A140" s="1">
        <v>30103</v>
      </c>
      <c r="B140">
        <v>6941</v>
      </c>
    </row>
    <row r="141" spans="1:2">
      <c r="A141" s="1">
        <v>30133</v>
      </c>
      <c r="B141">
        <v>7035</v>
      </c>
    </row>
    <row r="142" spans="1:2">
      <c r="A142" s="1">
        <v>30164</v>
      </c>
      <c r="B142">
        <v>6970</v>
      </c>
    </row>
    <row r="143" spans="1:2">
      <c r="A143" s="1">
        <v>30195</v>
      </c>
      <c r="B143">
        <v>5051</v>
      </c>
    </row>
    <row r="144" spans="1:2">
      <c r="A144" s="1">
        <v>30225</v>
      </c>
      <c r="B144">
        <v>3877</v>
      </c>
    </row>
    <row r="145" spans="1:2">
      <c r="A145" s="1">
        <v>30256</v>
      </c>
      <c r="B145">
        <v>3783</v>
      </c>
    </row>
    <row r="146" spans="1:2">
      <c r="A146" s="1">
        <v>30286</v>
      </c>
      <c r="B146">
        <v>3994</v>
      </c>
    </row>
    <row r="147" spans="1:2">
      <c r="A147" s="1">
        <v>30317</v>
      </c>
      <c r="B147">
        <v>3137</v>
      </c>
    </row>
    <row r="148" spans="1:2">
      <c r="A148" s="1">
        <v>30348</v>
      </c>
      <c r="B148">
        <v>3209</v>
      </c>
    </row>
    <row r="149" spans="1:2">
      <c r="A149" s="1">
        <v>30376</v>
      </c>
      <c r="B149">
        <v>3480</v>
      </c>
    </row>
    <row r="150" spans="1:2">
      <c r="A150" s="1">
        <v>30407</v>
      </c>
      <c r="B150">
        <v>3587</v>
      </c>
    </row>
    <row r="151" spans="1:2">
      <c r="A151" s="1">
        <v>30437</v>
      </c>
      <c r="B151">
        <v>3389</v>
      </c>
    </row>
    <row r="152" spans="1:2">
      <c r="A152" s="1">
        <v>30468</v>
      </c>
      <c r="B152">
        <v>3803</v>
      </c>
    </row>
    <row r="153" spans="1:2">
      <c r="A153" s="1">
        <v>30498</v>
      </c>
      <c r="B153">
        <v>3822</v>
      </c>
    </row>
    <row r="154" spans="1:2">
      <c r="A154" s="1">
        <v>30529</v>
      </c>
      <c r="B154">
        <v>4242</v>
      </c>
    </row>
    <row r="155" spans="1:2">
      <c r="A155" s="1">
        <v>30560</v>
      </c>
      <c r="B155">
        <v>3965</v>
      </c>
    </row>
    <row r="156" spans="1:2">
      <c r="A156" s="1">
        <v>30590</v>
      </c>
      <c r="B156">
        <v>3798</v>
      </c>
    </row>
    <row r="157" spans="1:2">
      <c r="A157" s="1">
        <v>30621</v>
      </c>
      <c r="B157">
        <v>4264</v>
      </c>
    </row>
    <row r="158" spans="1:2">
      <c r="A158" s="1">
        <v>30651</v>
      </c>
      <c r="B158">
        <v>4563</v>
      </c>
    </row>
    <row r="159" spans="1:2">
      <c r="A159" s="1">
        <v>30682</v>
      </c>
      <c r="B159">
        <v>4608</v>
      </c>
    </row>
    <row r="160" spans="1:2">
      <c r="A160" s="1">
        <v>30713</v>
      </c>
      <c r="B160">
        <v>5360</v>
      </c>
    </row>
    <row r="161" spans="1:2">
      <c r="A161" s="1">
        <v>30742</v>
      </c>
      <c r="B161">
        <v>5936</v>
      </c>
    </row>
    <row r="162" spans="1:2">
      <c r="A162" s="1">
        <v>30773</v>
      </c>
      <c r="B162">
        <v>6859</v>
      </c>
    </row>
    <row r="163" spans="1:2">
      <c r="A163" s="1">
        <v>30803</v>
      </c>
      <c r="B163">
        <v>7164</v>
      </c>
    </row>
    <row r="164" spans="1:2">
      <c r="A164" s="1">
        <v>30834</v>
      </c>
      <c r="B164">
        <v>7950</v>
      </c>
    </row>
    <row r="165" spans="1:2">
      <c r="A165" s="1">
        <v>30864</v>
      </c>
      <c r="B165">
        <v>8354</v>
      </c>
    </row>
    <row r="166" spans="1:2">
      <c r="A166" s="1">
        <v>30895</v>
      </c>
      <c r="B166">
        <v>9354</v>
      </c>
    </row>
    <row r="167" spans="1:2">
      <c r="A167" s="1">
        <v>30926</v>
      </c>
      <c r="B167">
        <v>9639</v>
      </c>
    </row>
    <row r="168" spans="1:2">
      <c r="A168" s="1">
        <v>30956</v>
      </c>
      <c r="B168">
        <v>9898</v>
      </c>
    </row>
    <row r="169" spans="1:2">
      <c r="A169" s="1">
        <v>30987</v>
      </c>
      <c r="B169">
        <v>10571</v>
      </c>
    </row>
    <row r="170" spans="1:2">
      <c r="A170" s="1">
        <v>31017</v>
      </c>
      <c r="B170">
        <v>11995</v>
      </c>
    </row>
    <row r="171" spans="1:2">
      <c r="A171" s="1">
        <v>31048</v>
      </c>
      <c r="B171">
        <v>10521</v>
      </c>
    </row>
    <row r="172" spans="1:2">
      <c r="A172" s="1">
        <v>31079</v>
      </c>
      <c r="B172">
        <v>10635</v>
      </c>
    </row>
    <row r="173" spans="1:2">
      <c r="A173" s="1">
        <v>31107</v>
      </c>
      <c r="B173">
        <v>11454</v>
      </c>
    </row>
    <row r="174" spans="1:2">
      <c r="A174" s="1">
        <v>31138</v>
      </c>
      <c r="B174">
        <v>11443</v>
      </c>
    </row>
    <row r="175" spans="1:2">
      <c r="A175" s="1">
        <v>31168</v>
      </c>
      <c r="B175">
        <v>11421</v>
      </c>
    </row>
    <row r="176" spans="1:2">
      <c r="A176" s="1">
        <v>31199</v>
      </c>
      <c r="B176">
        <v>11647</v>
      </c>
    </row>
    <row r="177" spans="1:2">
      <c r="A177" s="1">
        <v>31229</v>
      </c>
      <c r="B177">
        <v>12004</v>
      </c>
    </row>
    <row r="178" spans="1:2">
      <c r="A178" s="1">
        <v>31260</v>
      </c>
      <c r="B178">
        <v>12178</v>
      </c>
    </row>
    <row r="179" spans="1:2">
      <c r="A179" s="1">
        <v>31291</v>
      </c>
      <c r="B179">
        <v>11860</v>
      </c>
    </row>
    <row r="180" spans="1:2">
      <c r="A180" s="1">
        <v>31321</v>
      </c>
      <c r="B180">
        <v>11812</v>
      </c>
    </row>
    <row r="181" spans="1:2">
      <c r="A181" s="1">
        <v>31352</v>
      </c>
      <c r="B181">
        <v>11862</v>
      </c>
    </row>
    <row r="182" spans="1:2">
      <c r="A182" s="1">
        <v>31382</v>
      </c>
      <c r="B182">
        <v>11608</v>
      </c>
    </row>
    <row r="183" spans="1:2">
      <c r="A183" s="1">
        <v>31413</v>
      </c>
      <c r="B183">
        <v>9868</v>
      </c>
    </row>
    <row r="184" spans="1:2">
      <c r="A184" s="1">
        <v>31444</v>
      </c>
      <c r="B184">
        <v>9680</v>
      </c>
    </row>
    <row r="185" spans="1:2">
      <c r="A185" s="1">
        <v>31472</v>
      </c>
      <c r="B185">
        <v>10072</v>
      </c>
    </row>
    <row r="186" spans="1:2">
      <c r="A186" s="1">
        <v>31503</v>
      </c>
      <c r="B186">
        <v>10327</v>
      </c>
    </row>
    <row r="187" spans="1:2">
      <c r="A187" s="1">
        <v>31533</v>
      </c>
      <c r="B187">
        <v>10419</v>
      </c>
    </row>
    <row r="188" spans="1:2">
      <c r="A188" s="1">
        <v>31564</v>
      </c>
      <c r="B188">
        <v>10391</v>
      </c>
    </row>
    <row r="189" spans="1:2">
      <c r="A189" s="1">
        <v>31594</v>
      </c>
      <c r="B189">
        <v>9499</v>
      </c>
    </row>
    <row r="190" spans="1:2">
      <c r="A190" s="1">
        <v>31625</v>
      </c>
      <c r="B190">
        <v>9105</v>
      </c>
    </row>
    <row r="191" spans="1:2">
      <c r="A191" s="1">
        <v>31656</v>
      </c>
      <c r="B191">
        <v>9025</v>
      </c>
    </row>
    <row r="192" spans="1:2">
      <c r="A192" s="1">
        <v>31686</v>
      </c>
      <c r="B192">
        <v>8006</v>
      </c>
    </row>
    <row r="193" spans="1:2">
      <c r="A193" s="1">
        <v>31717</v>
      </c>
      <c r="B193">
        <v>7347</v>
      </c>
    </row>
    <row r="194" spans="1:2">
      <c r="A194" s="1">
        <v>31747</v>
      </c>
      <c r="B194">
        <v>6760</v>
      </c>
    </row>
    <row r="195" spans="1:2">
      <c r="A195" s="1">
        <v>31778</v>
      </c>
      <c r="B195">
        <v>5380</v>
      </c>
    </row>
    <row r="196" spans="1:2">
      <c r="A196" s="1">
        <v>31809</v>
      </c>
      <c r="B196">
        <v>4965</v>
      </c>
    </row>
    <row r="197" spans="1:2">
      <c r="A197" s="1">
        <v>31837</v>
      </c>
      <c r="B197">
        <v>4859</v>
      </c>
    </row>
    <row r="198" spans="1:2">
      <c r="A198" s="1">
        <v>31868</v>
      </c>
      <c r="B198">
        <v>5169</v>
      </c>
    </row>
    <row r="199" spans="1:2">
      <c r="A199" s="1">
        <v>31898</v>
      </c>
      <c r="B199">
        <v>5770</v>
      </c>
    </row>
    <row r="200" spans="1:2">
      <c r="A200" s="1">
        <v>31929</v>
      </c>
      <c r="B200">
        <v>5630</v>
      </c>
    </row>
    <row r="201" spans="1:2">
      <c r="A201" s="1">
        <v>31959</v>
      </c>
      <c r="B201">
        <v>6474</v>
      </c>
    </row>
    <row r="202" spans="1:2">
      <c r="A202" s="1">
        <v>31990</v>
      </c>
      <c r="B202">
        <v>7340</v>
      </c>
    </row>
    <row r="203" spans="1:2">
      <c r="A203" s="1">
        <v>32021</v>
      </c>
      <c r="B203">
        <v>7386</v>
      </c>
    </row>
    <row r="204" spans="1:2">
      <c r="A204" s="1">
        <v>32051</v>
      </c>
      <c r="B204">
        <v>7341</v>
      </c>
    </row>
    <row r="205" spans="1:2">
      <c r="A205" s="1">
        <v>32082</v>
      </c>
      <c r="B205">
        <v>7843</v>
      </c>
    </row>
    <row r="206" spans="1:2">
      <c r="A206" s="1">
        <v>32112</v>
      </c>
      <c r="B206">
        <v>7458</v>
      </c>
    </row>
    <row r="207" spans="1:2">
      <c r="A207" s="1">
        <v>32143</v>
      </c>
      <c r="B207">
        <v>7422</v>
      </c>
    </row>
    <row r="208" spans="1:2">
      <c r="A208" s="1">
        <v>32174</v>
      </c>
      <c r="B208">
        <v>7272</v>
      </c>
    </row>
    <row r="209" spans="1:2">
      <c r="A209" s="1">
        <v>32203</v>
      </c>
      <c r="B209">
        <v>6847</v>
      </c>
    </row>
    <row r="210" spans="1:2">
      <c r="A210" s="1">
        <v>32234</v>
      </c>
      <c r="B210">
        <v>7574</v>
      </c>
    </row>
    <row r="211" spans="1:2">
      <c r="A211" s="1">
        <v>32264</v>
      </c>
      <c r="B211">
        <v>8656</v>
      </c>
    </row>
    <row r="212" spans="1:2">
      <c r="A212" s="1">
        <v>32295</v>
      </c>
      <c r="B212">
        <v>7435</v>
      </c>
    </row>
    <row r="213" spans="1:2">
      <c r="A213" s="1">
        <v>32325</v>
      </c>
      <c r="B213">
        <v>7869</v>
      </c>
    </row>
    <row r="214" spans="1:2">
      <c r="A214" s="1">
        <v>32356</v>
      </c>
      <c r="B214">
        <v>8945</v>
      </c>
    </row>
    <row r="215" spans="1:2">
      <c r="A215" s="1">
        <v>32387</v>
      </c>
      <c r="B215">
        <v>9334</v>
      </c>
    </row>
    <row r="216" spans="1:2">
      <c r="A216" s="1">
        <v>32417</v>
      </c>
      <c r="B216">
        <v>9809</v>
      </c>
    </row>
    <row r="217" spans="1:2">
      <c r="A217" s="1">
        <v>32448</v>
      </c>
      <c r="B217">
        <v>9488</v>
      </c>
    </row>
    <row r="218" spans="1:2">
      <c r="A218" s="1">
        <v>32478</v>
      </c>
      <c r="B218">
        <v>9140</v>
      </c>
    </row>
    <row r="219" spans="1:2">
      <c r="A219" s="1">
        <v>32509</v>
      </c>
      <c r="B219">
        <v>9498</v>
      </c>
    </row>
    <row r="220" spans="1:2">
      <c r="A220" s="1">
        <v>32540</v>
      </c>
      <c r="B220">
        <v>9403</v>
      </c>
    </row>
    <row r="221" spans="1:2">
      <c r="A221" s="1">
        <v>32568</v>
      </c>
      <c r="B221">
        <v>10520</v>
      </c>
    </row>
    <row r="222" spans="1:2">
      <c r="A222" s="1">
        <v>32599</v>
      </c>
      <c r="B222">
        <v>9775</v>
      </c>
    </row>
    <row r="223" spans="1:2">
      <c r="A223" s="1">
        <v>32629</v>
      </c>
      <c r="B223">
        <v>8681</v>
      </c>
    </row>
    <row r="224" spans="1:2">
      <c r="A224" s="1">
        <v>32660</v>
      </c>
      <c r="B224">
        <v>8564</v>
      </c>
    </row>
    <row r="225" spans="1:2">
      <c r="A225" s="1">
        <v>32690</v>
      </c>
      <c r="B225">
        <v>9460</v>
      </c>
    </row>
    <row r="226" spans="1:2">
      <c r="A226" s="1">
        <v>32721</v>
      </c>
      <c r="B226">
        <v>10116</v>
      </c>
    </row>
    <row r="227" spans="1:2">
      <c r="A227" s="1">
        <v>32752</v>
      </c>
      <c r="B227">
        <v>9890</v>
      </c>
    </row>
    <row r="228" spans="1:2">
      <c r="A228" s="1">
        <v>32782</v>
      </c>
      <c r="B228">
        <v>10012</v>
      </c>
    </row>
    <row r="229" spans="1:2">
      <c r="A229" s="1">
        <v>32813</v>
      </c>
      <c r="B229">
        <v>9426</v>
      </c>
    </row>
    <row r="230" spans="1:2">
      <c r="A230" s="1">
        <v>32843</v>
      </c>
      <c r="B230">
        <v>9679</v>
      </c>
    </row>
    <row r="231" spans="1:2">
      <c r="A231" s="1">
        <v>32874</v>
      </c>
      <c r="B231">
        <v>9044</v>
      </c>
    </row>
    <row r="232" spans="1:2">
      <c r="A232" s="1">
        <v>32905</v>
      </c>
      <c r="B232">
        <v>8808</v>
      </c>
    </row>
    <row r="233" spans="1:2">
      <c r="A233" s="1">
        <v>32933</v>
      </c>
      <c r="B233">
        <v>7385</v>
      </c>
    </row>
    <row r="234" spans="1:2">
      <c r="A234" s="1">
        <v>32964</v>
      </c>
      <c r="B234">
        <v>8794</v>
      </c>
    </row>
    <row r="235" spans="1:2">
      <c r="A235" s="1">
        <v>32994</v>
      </c>
      <c r="B235">
        <v>9963</v>
      </c>
    </row>
    <row r="236" spans="1:2">
      <c r="A236" s="1">
        <v>33025</v>
      </c>
      <c r="B236">
        <v>10173</v>
      </c>
    </row>
    <row r="237" spans="1:2">
      <c r="A237" s="1">
        <v>33055</v>
      </c>
      <c r="B237">
        <v>10521</v>
      </c>
    </row>
    <row r="238" spans="1:2">
      <c r="A238" s="1">
        <v>33086</v>
      </c>
      <c r="B238">
        <v>10533</v>
      </c>
    </row>
    <row r="239" spans="1:2">
      <c r="A239" s="1">
        <v>33117</v>
      </c>
      <c r="B239">
        <v>10171</v>
      </c>
    </row>
    <row r="240" spans="1:2">
      <c r="A240" s="1">
        <v>33147</v>
      </c>
      <c r="B240">
        <v>10027</v>
      </c>
    </row>
    <row r="241" spans="1:2">
      <c r="A241" s="1">
        <v>33178</v>
      </c>
      <c r="B241">
        <v>8753</v>
      </c>
    </row>
    <row r="242" spans="1:2">
      <c r="A242" s="1">
        <v>33208</v>
      </c>
      <c r="B242">
        <v>9973</v>
      </c>
    </row>
    <row r="243" spans="1:2">
      <c r="A243" s="1">
        <v>33239</v>
      </c>
      <c r="B243">
        <v>9840</v>
      </c>
    </row>
    <row r="244" spans="1:2">
      <c r="A244" s="1">
        <v>33270</v>
      </c>
      <c r="B244">
        <v>9805</v>
      </c>
    </row>
    <row r="245" spans="1:2">
      <c r="A245" s="1">
        <v>33298</v>
      </c>
      <c r="B245">
        <v>8663</v>
      </c>
    </row>
    <row r="246" spans="1:2">
      <c r="A246" s="1">
        <v>33329</v>
      </c>
      <c r="B246">
        <v>8808</v>
      </c>
    </row>
    <row r="247" spans="1:2">
      <c r="A247" s="1">
        <v>33359</v>
      </c>
      <c r="B247">
        <v>9665</v>
      </c>
    </row>
    <row r="248" spans="1:2">
      <c r="A248" s="1">
        <v>33390</v>
      </c>
      <c r="B248">
        <v>10401</v>
      </c>
    </row>
    <row r="249" spans="1:2">
      <c r="A249" s="1">
        <v>33420</v>
      </c>
      <c r="B249">
        <v>10113</v>
      </c>
    </row>
    <row r="250" spans="1:2">
      <c r="A250" s="1">
        <v>33451</v>
      </c>
      <c r="B250">
        <v>9261</v>
      </c>
    </row>
    <row r="251" spans="1:2">
      <c r="A251" s="1">
        <v>33482</v>
      </c>
      <c r="B251">
        <v>7956</v>
      </c>
    </row>
    <row r="252" spans="1:2">
      <c r="A252" s="1">
        <v>33512</v>
      </c>
      <c r="B252">
        <v>7987</v>
      </c>
    </row>
    <row r="253" spans="1:2">
      <c r="A253" s="1">
        <v>33543</v>
      </c>
      <c r="B253">
        <v>7863</v>
      </c>
    </row>
    <row r="254" spans="1:2">
      <c r="A254" s="1">
        <v>33573</v>
      </c>
      <c r="B254">
        <v>9406</v>
      </c>
    </row>
    <row r="255" spans="1:2">
      <c r="A255" s="1">
        <v>33604</v>
      </c>
      <c r="B255">
        <v>11866</v>
      </c>
    </row>
    <row r="256" spans="1:2">
      <c r="A256" s="1">
        <v>33635</v>
      </c>
      <c r="B256">
        <v>14378</v>
      </c>
    </row>
    <row r="257" spans="1:2">
      <c r="A257" s="1">
        <v>33664</v>
      </c>
      <c r="B257">
        <v>17063</v>
      </c>
    </row>
    <row r="258" spans="1:2">
      <c r="A258" s="1">
        <v>33695</v>
      </c>
      <c r="B258">
        <v>18518</v>
      </c>
    </row>
    <row r="259" spans="1:2">
      <c r="A259" s="1">
        <v>33725</v>
      </c>
      <c r="B259">
        <v>20512</v>
      </c>
    </row>
    <row r="260" spans="1:2">
      <c r="A260" s="1">
        <v>33756</v>
      </c>
      <c r="B260">
        <v>21703</v>
      </c>
    </row>
    <row r="261" spans="1:2">
      <c r="A261" s="1">
        <v>33786</v>
      </c>
      <c r="B261">
        <v>22705</v>
      </c>
    </row>
    <row r="262" spans="1:2">
      <c r="A262" s="1">
        <v>33817</v>
      </c>
      <c r="B262">
        <v>23109</v>
      </c>
    </row>
    <row r="263" spans="1:2">
      <c r="A263" s="1">
        <v>33848</v>
      </c>
      <c r="B263">
        <v>21964</v>
      </c>
    </row>
    <row r="264" spans="1:2">
      <c r="A264" s="1">
        <v>33878</v>
      </c>
      <c r="B264">
        <v>24124</v>
      </c>
    </row>
    <row r="265" spans="1:2">
      <c r="A265" s="1">
        <v>33909</v>
      </c>
      <c r="B265">
        <v>24481</v>
      </c>
    </row>
    <row r="266" spans="1:2">
      <c r="A266" s="1">
        <v>33939</v>
      </c>
      <c r="B266">
        <v>23754</v>
      </c>
    </row>
    <row r="267" spans="1:2">
      <c r="A267" s="1">
        <v>33970</v>
      </c>
      <c r="B267">
        <v>23313</v>
      </c>
    </row>
    <row r="268" spans="1:2">
      <c r="A268" s="1">
        <v>34001</v>
      </c>
      <c r="B268">
        <v>22890</v>
      </c>
    </row>
    <row r="269" spans="1:2">
      <c r="A269" s="1">
        <v>34029</v>
      </c>
      <c r="B269">
        <v>22309</v>
      </c>
    </row>
    <row r="270" spans="1:2">
      <c r="A270" s="1">
        <v>34060</v>
      </c>
      <c r="B270">
        <v>22737</v>
      </c>
    </row>
    <row r="271" spans="1:2">
      <c r="A271" s="1">
        <v>34090</v>
      </c>
      <c r="B271">
        <v>23981</v>
      </c>
    </row>
    <row r="272" spans="1:2">
      <c r="A272" s="1">
        <v>34121</v>
      </c>
      <c r="B272">
        <v>24476</v>
      </c>
    </row>
    <row r="273" spans="1:2">
      <c r="A273" s="1">
        <v>34151</v>
      </c>
      <c r="B273">
        <v>25937</v>
      </c>
    </row>
    <row r="274" spans="1:2">
      <c r="A274" s="1">
        <v>34182</v>
      </c>
      <c r="B274">
        <v>27086</v>
      </c>
    </row>
    <row r="275" spans="1:2">
      <c r="A275" s="1">
        <v>34213</v>
      </c>
      <c r="B275">
        <v>26948</v>
      </c>
    </row>
    <row r="276" spans="1:2">
      <c r="A276" s="1">
        <v>34243</v>
      </c>
      <c r="B276">
        <v>29019</v>
      </c>
    </row>
    <row r="277" spans="1:2">
      <c r="A277" s="1">
        <v>34274</v>
      </c>
      <c r="B277">
        <v>31011</v>
      </c>
    </row>
    <row r="278" spans="1:2">
      <c r="A278" s="1">
        <v>34304</v>
      </c>
      <c r="B278">
        <v>32211</v>
      </c>
    </row>
    <row r="279" spans="1:2">
      <c r="A279" s="1">
        <v>34335</v>
      </c>
      <c r="B279">
        <v>35390</v>
      </c>
    </row>
    <row r="280" spans="1:2">
      <c r="A280" s="1">
        <v>34366</v>
      </c>
      <c r="B280">
        <v>36542</v>
      </c>
    </row>
    <row r="281" spans="1:2">
      <c r="A281" s="1">
        <v>34394</v>
      </c>
      <c r="B281">
        <v>38282</v>
      </c>
    </row>
    <row r="282" spans="1:2">
      <c r="A282" s="1">
        <v>34425</v>
      </c>
      <c r="B282">
        <v>38289</v>
      </c>
    </row>
    <row r="283" spans="1:2">
      <c r="A283" s="1">
        <v>34455</v>
      </c>
      <c r="B283">
        <v>41408</v>
      </c>
    </row>
    <row r="284" spans="1:2">
      <c r="A284" s="1">
        <v>34486</v>
      </c>
      <c r="B284">
        <v>42881</v>
      </c>
    </row>
    <row r="285" spans="1:2">
      <c r="A285" s="1">
        <v>34516</v>
      </c>
      <c r="B285">
        <v>43090</v>
      </c>
    </row>
    <row r="286" spans="1:2">
      <c r="A286" s="1">
        <v>34547</v>
      </c>
      <c r="B286">
        <v>42981</v>
      </c>
    </row>
    <row r="287" spans="1:2">
      <c r="A287" s="1">
        <v>34578</v>
      </c>
      <c r="B287">
        <v>43455</v>
      </c>
    </row>
    <row r="288" spans="1:2">
      <c r="A288" s="1">
        <v>34608</v>
      </c>
      <c r="B288">
        <v>42845</v>
      </c>
    </row>
    <row r="289" spans="1:2">
      <c r="A289" s="1">
        <v>34639</v>
      </c>
      <c r="B289">
        <v>41937</v>
      </c>
    </row>
    <row r="290" spans="1:2">
      <c r="A290" s="1">
        <v>34669</v>
      </c>
      <c r="B290">
        <v>38806</v>
      </c>
    </row>
    <row r="291" spans="1:2">
      <c r="A291" s="1">
        <v>34700</v>
      </c>
      <c r="B291">
        <v>38278</v>
      </c>
    </row>
    <row r="292" spans="1:2">
      <c r="A292" s="1">
        <v>34731</v>
      </c>
      <c r="B292">
        <v>37998</v>
      </c>
    </row>
    <row r="293" spans="1:2">
      <c r="A293" s="1">
        <v>34759</v>
      </c>
      <c r="B293">
        <v>33742</v>
      </c>
    </row>
    <row r="294" spans="1:2">
      <c r="A294" s="1">
        <v>34790</v>
      </c>
      <c r="B294">
        <v>31887</v>
      </c>
    </row>
    <row r="295" spans="1:2">
      <c r="A295" s="1">
        <v>34820</v>
      </c>
      <c r="B295">
        <v>33731</v>
      </c>
    </row>
    <row r="296" spans="1:2">
      <c r="A296" s="1">
        <v>34851</v>
      </c>
      <c r="B296">
        <v>33512</v>
      </c>
    </row>
    <row r="297" spans="1:2">
      <c r="A297" s="1">
        <v>34881</v>
      </c>
      <c r="B297">
        <v>41823</v>
      </c>
    </row>
    <row r="298" spans="1:2">
      <c r="A298" s="1">
        <v>34912</v>
      </c>
      <c r="B298">
        <v>47660</v>
      </c>
    </row>
    <row r="299" spans="1:2">
      <c r="A299" s="1">
        <v>34943</v>
      </c>
      <c r="B299">
        <v>48713</v>
      </c>
    </row>
    <row r="300" spans="1:2">
      <c r="A300" s="1">
        <v>34973</v>
      </c>
      <c r="B300">
        <v>49694</v>
      </c>
    </row>
    <row r="301" spans="1:2">
      <c r="A301" s="1">
        <v>35004</v>
      </c>
      <c r="B301">
        <v>51257</v>
      </c>
    </row>
    <row r="302" spans="1:2">
      <c r="A302" s="1">
        <v>35034</v>
      </c>
      <c r="B302">
        <v>51840</v>
      </c>
    </row>
    <row r="303" spans="1:2">
      <c r="A303" s="1">
        <v>35065</v>
      </c>
      <c r="B303">
        <v>53540</v>
      </c>
    </row>
    <row r="304" spans="1:2">
      <c r="A304" s="1">
        <v>35096</v>
      </c>
      <c r="B304">
        <v>55794</v>
      </c>
    </row>
    <row r="305" spans="1:2">
      <c r="A305" s="1">
        <v>35125</v>
      </c>
      <c r="B305">
        <v>55753</v>
      </c>
    </row>
    <row r="306" spans="1:2">
      <c r="A306" s="1">
        <v>35156</v>
      </c>
      <c r="B306">
        <v>56769</v>
      </c>
    </row>
    <row r="307" spans="1:2">
      <c r="A307" s="1">
        <v>35186</v>
      </c>
      <c r="B307">
        <v>59394</v>
      </c>
    </row>
    <row r="308" spans="1:2">
      <c r="A308" s="1">
        <v>35217</v>
      </c>
      <c r="B308">
        <v>59997</v>
      </c>
    </row>
    <row r="309" spans="1:2">
      <c r="A309" s="1">
        <v>35247</v>
      </c>
      <c r="B309">
        <v>59521</v>
      </c>
    </row>
    <row r="310" spans="1:2">
      <c r="A310" s="1">
        <v>35278</v>
      </c>
      <c r="B310">
        <v>59643</v>
      </c>
    </row>
    <row r="311" spans="1:2">
      <c r="A311" s="1">
        <v>35309</v>
      </c>
      <c r="B311">
        <v>58775</v>
      </c>
    </row>
    <row r="312" spans="1:2">
      <c r="A312" s="1">
        <v>35339</v>
      </c>
      <c r="B312">
        <v>58600</v>
      </c>
    </row>
    <row r="313" spans="1:2">
      <c r="A313" s="1">
        <v>35370</v>
      </c>
      <c r="B313">
        <v>60471</v>
      </c>
    </row>
    <row r="314" spans="1:2">
      <c r="A314" s="1">
        <v>35400</v>
      </c>
      <c r="B314">
        <v>60110</v>
      </c>
    </row>
    <row r="315" spans="1:2">
      <c r="A315" s="1">
        <v>35431</v>
      </c>
      <c r="B315">
        <v>58951</v>
      </c>
    </row>
    <row r="316" spans="1:2">
      <c r="A316" s="1">
        <v>35462</v>
      </c>
      <c r="B316">
        <v>59405</v>
      </c>
    </row>
    <row r="317" spans="1:2">
      <c r="A317" s="1">
        <v>35490</v>
      </c>
      <c r="B317">
        <v>58980</v>
      </c>
    </row>
    <row r="318" spans="1:2">
      <c r="A318" s="1">
        <v>35521</v>
      </c>
      <c r="B318">
        <v>56171</v>
      </c>
    </row>
    <row r="319" spans="1:2">
      <c r="A319" s="1">
        <v>35551</v>
      </c>
      <c r="B319">
        <v>59279</v>
      </c>
    </row>
    <row r="320" spans="1:2">
      <c r="A320" s="1">
        <v>35582</v>
      </c>
      <c r="B320">
        <v>57615</v>
      </c>
    </row>
    <row r="321" spans="1:2">
      <c r="A321" s="1">
        <v>35612</v>
      </c>
      <c r="B321">
        <v>60331</v>
      </c>
    </row>
    <row r="322" spans="1:2">
      <c r="A322" s="1">
        <v>35643</v>
      </c>
      <c r="B322">
        <v>63056</v>
      </c>
    </row>
    <row r="323" spans="1:2">
      <c r="A323" s="1">
        <v>35674</v>
      </c>
      <c r="B323">
        <v>61931</v>
      </c>
    </row>
    <row r="324" spans="1:2">
      <c r="A324" s="1">
        <v>35704</v>
      </c>
      <c r="B324">
        <v>53690</v>
      </c>
    </row>
    <row r="325" spans="1:2">
      <c r="A325" s="1">
        <v>35735</v>
      </c>
      <c r="B325">
        <v>52035</v>
      </c>
    </row>
    <row r="326" spans="1:2">
      <c r="A326" s="1">
        <v>35765</v>
      </c>
      <c r="B326">
        <v>52173</v>
      </c>
    </row>
    <row r="327" spans="1:2">
      <c r="A327" s="1">
        <v>35796</v>
      </c>
      <c r="B327">
        <v>53103</v>
      </c>
    </row>
    <row r="328" spans="1:2">
      <c r="A328" s="1">
        <v>35827</v>
      </c>
      <c r="B328">
        <v>58782</v>
      </c>
    </row>
    <row r="329" spans="1:2">
      <c r="A329" s="1">
        <v>35855</v>
      </c>
      <c r="B329">
        <v>68594</v>
      </c>
    </row>
    <row r="330" spans="1:2">
      <c r="A330" s="1">
        <v>35886</v>
      </c>
      <c r="B330">
        <v>74656</v>
      </c>
    </row>
    <row r="331" spans="1:2">
      <c r="A331" s="1">
        <v>35916</v>
      </c>
      <c r="B331">
        <v>72826</v>
      </c>
    </row>
    <row r="332" spans="1:2">
      <c r="A332" s="1">
        <v>35947</v>
      </c>
      <c r="B332">
        <v>70898</v>
      </c>
    </row>
    <row r="333" spans="1:2">
      <c r="A333" s="1">
        <v>35977</v>
      </c>
      <c r="B333">
        <v>70210</v>
      </c>
    </row>
    <row r="334" spans="1:2">
      <c r="A334" s="1">
        <v>36008</v>
      </c>
      <c r="B334">
        <v>67333</v>
      </c>
    </row>
    <row r="335" spans="1:2">
      <c r="A335" s="1">
        <v>36039</v>
      </c>
      <c r="B335">
        <v>45811</v>
      </c>
    </row>
    <row r="336" spans="1:2">
      <c r="A336" s="1">
        <v>36069</v>
      </c>
      <c r="B336">
        <v>42385</v>
      </c>
    </row>
    <row r="337" spans="1:2">
      <c r="A337" s="1">
        <v>36100</v>
      </c>
      <c r="B337">
        <v>41189</v>
      </c>
    </row>
    <row r="338" spans="1:2">
      <c r="A338" s="1">
        <v>36130</v>
      </c>
      <c r="B338">
        <v>44556</v>
      </c>
    </row>
    <row r="339" spans="1:2">
      <c r="A339" s="1">
        <v>36161</v>
      </c>
      <c r="B339">
        <v>36136</v>
      </c>
    </row>
    <row r="340" spans="1:2">
      <c r="A340" s="1">
        <v>36192</v>
      </c>
      <c r="B340">
        <v>35457</v>
      </c>
    </row>
    <row r="341" spans="1:2">
      <c r="A341" s="1">
        <v>36220</v>
      </c>
      <c r="B341">
        <v>33848</v>
      </c>
    </row>
    <row r="342" spans="1:2">
      <c r="A342" s="1">
        <v>36251</v>
      </c>
      <c r="B342">
        <v>44315</v>
      </c>
    </row>
    <row r="343" spans="1:2">
      <c r="A343" s="1">
        <v>36281</v>
      </c>
      <c r="B343">
        <v>44310</v>
      </c>
    </row>
    <row r="344" spans="1:2">
      <c r="A344" s="1">
        <v>36312</v>
      </c>
      <c r="B344">
        <v>41346</v>
      </c>
    </row>
    <row r="345" spans="1:2">
      <c r="A345" s="1">
        <v>36342</v>
      </c>
      <c r="B345">
        <v>42156</v>
      </c>
    </row>
    <row r="346" spans="1:2">
      <c r="A346" s="1">
        <v>36373</v>
      </c>
      <c r="B346">
        <v>41918</v>
      </c>
    </row>
    <row r="347" spans="1:2">
      <c r="A347" s="1">
        <v>36404</v>
      </c>
      <c r="B347">
        <v>42562</v>
      </c>
    </row>
    <row r="348" spans="1:2">
      <c r="A348" s="1">
        <v>36434</v>
      </c>
      <c r="B348">
        <v>40053</v>
      </c>
    </row>
    <row r="349" spans="1:2">
      <c r="A349" s="1">
        <v>36465</v>
      </c>
      <c r="B349">
        <v>42175</v>
      </c>
    </row>
    <row r="350" spans="1:2">
      <c r="A350" s="1">
        <v>36495</v>
      </c>
      <c r="B350">
        <v>36342</v>
      </c>
    </row>
    <row r="351" spans="1:2">
      <c r="A351" s="1">
        <v>36526</v>
      </c>
      <c r="B351">
        <v>37560</v>
      </c>
    </row>
    <row r="352" spans="1:2">
      <c r="A352" s="1">
        <v>36557</v>
      </c>
      <c r="B352">
        <v>38364</v>
      </c>
    </row>
    <row r="353" spans="1:2">
      <c r="A353" s="1">
        <v>36586</v>
      </c>
      <c r="B353">
        <v>39200</v>
      </c>
    </row>
    <row r="354" spans="1:2">
      <c r="A354" s="1">
        <v>36617</v>
      </c>
      <c r="B354">
        <v>28721</v>
      </c>
    </row>
    <row r="355" spans="1:2">
      <c r="A355" s="1">
        <v>36647</v>
      </c>
      <c r="B355">
        <v>28570</v>
      </c>
    </row>
    <row r="356" spans="1:2">
      <c r="A356" s="1">
        <v>36678</v>
      </c>
      <c r="B356">
        <v>28265</v>
      </c>
    </row>
    <row r="357" spans="1:2">
      <c r="A357" s="1">
        <v>36708</v>
      </c>
      <c r="B357">
        <v>29214</v>
      </c>
    </row>
    <row r="358" spans="1:2">
      <c r="A358" s="1">
        <v>36739</v>
      </c>
      <c r="B358">
        <v>31385</v>
      </c>
    </row>
    <row r="359" spans="1:2">
      <c r="A359" s="1">
        <v>36770</v>
      </c>
      <c r="B359">
        <v>31431</v>
      </c>
    </row>
    <row r="360" spans="1:2">
      <c r="A360" s="1">
        <v>36800</v>
      </c>
      <c r="B360">
        <v>30393</v>
      </c>
    </row>
    <row r="361" spans="1:2">
      <c r="A361" s="1">
        <v>36831</v>
      </c>
      <c r="B361">
        <v>32533</v>
      </c>
    </row>
    <row r="362" spans="1:2">
      <c r="A362" s="1">
        <v>36861</v>
      </c>
      <c r="B362">
        <v>33011</v>
      </c>
    </row>
    <row r="363" spans="1:2">
      <c r="A363" s="1">
        <v>36892</v>
      </c>
      <c r="B363">
        <v>35598</v>
      </c>
    </row>
    <row r="364" spans="1:2">
      <c r="A364" s="1">
        <v>36923</v>
      </c>
      <c r="B364">
        <v>35413</v>
      </c>
    </row>
    <row r="365" spans="1:2">
      <c r="A365" s="1">
        <v>36951</v>
      </c>
      <c r="B365">
        <v>34407</v>
      </c>
    </row>
    <row r="366" spans="1:2">
      <c r="A366" s="1">
        <v>36982</v>
      </c>
      <c r="B366">
        <v>34653</v>
      </c>
    </row>
    <row r="367" spans="1:2">
      <c r="A367" s="1">
        <v>37012</v>
      </c>
      <c r="B367">
        <v>35459</v>
      </c>
    </row>
    <row r="368" spans="1:2">
      <c r="A368" s="1">
        <v>37043</v>
      </c>
      <c r="B368">
        <v>37318</v>
      </c>
    </row>
    <row r="369" spans="1:2">
      <c r="A369" s="1">
        <v>37073</v>
      </c>
      <c r="B369">
        <v>35552</v>
      </c>
    </row>
    <row r="370" spans="1:2">
      <c r="A370" s="1">
        <v>37104</v>
      </c>
      <c r="B370">
        <v>36299</v>
      </c>
    </row>
    <row r="371" spans="1:2">
      <c r="A371" s="1">
        <v>37135</v>
      </c>
      <c r="B371">
        <v>40054</v>
      </c>
    </row>
    <row r="372" spans="1:2">
      <c r="A372" s="1">
        <v>37165</v>
      </c>
      <c r="B372">
        <v>37492</v>
      </c>
    </row>
    <row r="373" spans="1:2">
      <c r="A373" s="1">
        <v>37196</v>
      </c>
      <c r="B373">
        <v>37234</v>
      </c>
    </row>
    <row r="374" spans="1:2">
      <c r="A374" s="1">
        <v>37226</v>
      </c>
      <c r="B374">
        <v>35866</v>
      </c>
    </row>
    <row r="375" spans="1:2">
      <c r="A375" s="1">
        <v>37257</v>
      </c>
      <c r="B375">
        <v>36167</v>
      </c>
    </row>
    <row r="376" spans="1:2">
      <c r="A376" s="1">
        <v>37288</v>
      </c>
      <c r="B376">
        <v>35906</v>
      </c>
    </row>
    <row r="377" spans="1:2">
      <c r="A377" s="1">
        <v>37316</v>
      </c>
      <c r="B377">
        <v>36721</v>
      </c>
    </row>
    <row r="378" spans="1:2">
      <c r="A378" s="1">
        <v>37347</v>
      </c>
      <c r="B378">
        <v>33008</v>
      </c>
    </row>
    <row r="379" spans="1:2">
      <c r="A379" s="1">
        <v>37377</v>
      </c>
      <c r="B379">
        <v>32889</v>
      </c>
    </row>
    <row r="380" spans="1:2">
      <c r="A380" s="1">
        <v>37408</v>
      </c>
      <c r="B380">
        <v>41999</v>
      </c>
    </row>
    <row r="381" spans="1:2">
      <c r="A381" s="1">
        <v>37438</v>
      </c>
      <c r="B381">
        <v>39060</v>
      </c>
    </row>
    <row r="382" spans="1:2">
      <c r="A382" s="1">
        <v>37469</v>
      </c>
      <c r="B382">
        <v>37643</v>
      </c>
    </row>
    <row r="383" spans="1:2">
      <c r="A383" s="1">
        <v>37500</v>
      </c>
      <c r="B383">
        <v>38381</v>
      </c>
    </row>
    <row r="384" spans="1:2">
      <c r="A384" s="1">
        <v>37530</v>
      </c>
      <c r="B384">
        <v>35855</v>
      </c>
    </row>
    <row r="385" spans="1:2">
      <c r="A385" s="1">
        <v>37561</v>
      </c>
      <c r="B385">
        <v>35592</v>
      </c>
    </row>
    <row r="386" spans="1:2">
      <c r="A386" s="1">
        <v>37591</v>
      </c>
      <c r="B386">
        <v>37823</v>
      </c>
    </row>
    <row r="387" spans="1:2">
      <c r="A387" s="1">
        <v>37622</v>
      </c>
      <c r="B387">
        <v>38772</v>
      </c>
    </row>
    <row r="388" spans="1:2">
      <c r="A388" s="1">
        <v>37653</v>
      </c>
      <c r="B388">
        <v>38530</v>
      </c>
    </row>
    <row r="389" spans="1:2">
      <c r="A389" s="1">
        <v>37681</v>
      </c>
      <c r="B389">
        <v>42335</v>
      </c>
    </row>
    <row r="390" spans="1:2">
      <c r="A390" s="1">
        <v>37712</v>
      </c>
      <c r="B390">
        <v>41500</v>
      </c>
    </row>
    <row r="391" spans="1:2">
      <c r="A391" s="1">
        <v>37742</v>
      </c>
      <c r="B391">
        <v>43373</v>
      </c>
    </row>
    <row r="392" spans="1:2">
      <c r="A392" s="1">
        <v>37773</v>
      </c>
      <c r="B392">
        <v>47956</v>
      </c>
    </row>
    <row r="393" spans="1:2">
      <c r="A393" s="1">
        <v>37803</v>
      </c>
      <c r="B393">
        <v>47645</v>
      </c>
    </row>
    <row r="394" spans="1:2">
      <c r="A394" s="1">
        <v>37834</v>
      </c>
      <c r="B394">
        <v>47793</v>
      </c>
    </row>
    <row r="395" spans="1:2">
      <c r="A395" s="1">
        <v>37865</v>
      </c>
      <c r="B395">
        <v>52675</v>
      </c>
    </row>
    <row r="396" spans="1:2">
      <c r="A396" s="1">
        <v>37895</v>
      </c>
      <c r="B396">
        <v>54093</v>
      </c>
    </row>
    <row r="397" spans="1:2">
      <c r="A397" s="1">
        <v>37926</v>
      </c>
      <c r="B397">
        <v>54427</v>
      </c>
    </row>
    <row r="398" spans="1:2">
      <c r="A398" s="1">
        <v>37956</v>
      </c>
      <c r="B398">
        <v>49296</v>
      </c>
    </row>
    <row r="399" spans="1:2">
      <c r="A399" s="1">
        <v>37987</v>
      </c>
      <c r="B399">
        <v>53261</v>
      </c>
    </row>
    <row r="400" spans="1:2">
      <c r="A400" s="1">
        <v>38018</v>
      </c>
      <c r="B400">
        <v>52960</v>
      </c>
    </row>
    <row r="401" spans="1:2">
      <c r="A401" s="1">
        <v>38047</v>
      </c>
      <c r="B401">
        <v>51612</v>
      </c>
    </row>
    <row r="402" spans="1:2">
      <c r="A402" s="1">
        <v>38078</v>
      </c>
      <c r="B402">
        <v>50498</v>
      </c>
    </row>
    <row r="403" spans="1:2">
      <c r="A403" s="1">
        <v>38108</v>
      </c>
      <c r="B403">
        <v>50540</v>
      </c>
    </row>
    <row r="404" spans="1:2">
      <c r="A404" s="1">
        <v>38139</v>
      </c>
      <c r="B404">
        <v>49805</v>
      </c>
    </row>
    <row r="405" spans="1:2">
      <c r="A405" s="1">
        <v>38169</v>
      </c>
      <c r="B405">
        <v>49666</v>
      </c>
    </row>
    <row r="406" spans="1:2">
      <c r="A406" s="1">
        <v>38200</v>
      </c>
      <c r="B406">
        <v>49594</v>
      </c>
    </row>
    <row r="407" spans="1:2">
      <c r="A407" s="1">
        <v>38231</v>
      </c>
      <c r="B407">
        <v>49496</v>
      </c>
    </row>
    <row r="408" spans="1:2">
      <c r="A408" s="1">
        <v>38261</v>
      </c>
      <c r="B408">
        <v>49416</v>
      </c>
    </row>
    <row r="409" spans="1:2">
      <c r="A409" s="1">
        <v>38292</v>
      </c>
      <c r="B409">
        <v>50133</v>
      </c>
    </row>
    <row r="410" spans="1:2">
      <c r="A410" s="1">
        <v>38322</v>
      </c>
      <c r="B410">
        <v>52935</v>
      </c>
    </row>
    <row r="411" spans="1:2">
      <c r="A411" s="1">
        <v>38353</v>
      </c>
      <c r="B411">
        <v>54022</v>
      </c>
    </row>
    <row r="412" spans="1:2">
      <c r="A412" s="1">
        <v>38384</v>
      </c>
      <c r="B412">
        <v>59017</v>
      </c>
    </row>
    <row r="413" spans="1:2">
      <c r="A413" s="1">
        <v>38412</v>
      </c>
      <c r="B413">
        <v>61960</v>
      </c>
    </row>
    <row r="414" spans="1:2">
      <c r="A414" s="1">
        <v>38443</v>
      </c>
      <c r="B414">
        <v>61591</v>
      </c>
    </row>
    <row r="415" spans="1:2">
      <c r="A415" s="1">
        <v>38473</v>
      </c>
      <c r="B415">
        <v>60709</v>
      </c>
    </row>
    <row r="416" spans="1:2">
      <c r="A416" s="1">
        <v>38504</v>
      </c>
      <c r="B416">
        <v>59885</v>
      </c>
    </row>
    <row r="417" spans="1:2">
      <c r="A417" s="1">
        <v>38534</v>
      </c>
      <c r="B417">
        <v>54688</v>
      </c>
    </row>
    <row r="418" spans="1:2">
      <c r="A418" s="1">
        <v>38565</v>
      </c>
      <c r="B418">
        <v>55076</v>
      </c>
    </row>
    <row r="419" spans="1:2">
      <c r="A419" s="1">
        <v>38596</v>
      </c>
      <c r="B419">
        <v>57008</v>
      </c>
    </row>
    <row r="420" spans="1:2">
      <c r="A420" s="1">
        <v>38626</v>
      </c>
      <c r="B420">
        <v>60245</v>
      </c>
    </row>
    <row r="421" spans="1:2">
      <c r="A421" s="1">
        <v>38657</v>
      </c>
      <c r="B421">
        <v>64277</v>
      </c>
    </row>
    <row r="422" spans="1:2">
      <c r="A422" s="1">
        <v>38687</v>
      </c>
      <c r="B422">
        <v>53799</v>
      </c>
    </row>
    <row r="423" spans="1:2">
      <c r="A423" s="1">
        <v>38718</v>
      </c>
      <c r="B423">
        <v>56924</v>
      </c>
    </row>
    <row r="424" spans="1:2">
      <c r="A424" s="1">
        <v>38749</v>
      </c>
      <c r="B424">
        <v>57415</v>
      </c>
    </row>
    <row r="425" spans="1:2">
      <c r="A425" s="1">
        <v>38777</v>
      </c>
      <c r="B425">
        <v>59824</v>
      </c>
    </row>
    <row r="426" spans="1:2">
      <c r="A426" s="1">
        <v>38808</v>
      </c>
      <c r="B426">
        <v>56552</v>
      </c>
    </row>
    <row r="427" spans="1:2">
      <c r="A427" s="1">
        <v>38838</v>
      </c>
      <c r="B427">
        <v>63381</v>
      </c>
    </row>
    <row r="428" spans="1:2">
      <c r="A428" s="1">
        <v>38869</v>
      </c>
      <c r="B428">
        <v>62670</v>
      </c>
    </row>
    <row r="429" spans="1:2">
      <c r="A429" s="1">
        <v>38899</v>
      </c>
      <c r="B429">
        <v>66819</v>
      </c>
    </row>
    <row r="430" spans="1:2">
      <c r="A430" s="1">
        <v>38930</v>
      </c>
      <c r="B430">
        <v>71478</v>
      </c>
    </row>
    <row r="431" spans="1:2">
      <c r="A431" s="1">
        <v>38961</v>
      </c>
      <c r="B431">
        <v>73393</v>
      </c>
    </row>
    <row r="432" spans="1:2">
      <c r="A432" s="1">
        <v>38991</v>
      </c>
      <c r="B432">
        <v>78171</v>
      </c>
    </row>
    <row r="433" spans="1:2">
      <c r="A433" s="1">
        <v>39022</v>
      </c>
      <c r="B433">
        <v>83114</v>
      </c>
    </row>
    <row r="434" spans="1:2">
      <c r="A434" s="1">
        <v>39052</v>
      </c>
      <c r="B434">
        <v>85839</v>
      </c>
    </row>
    <row r="435" spans="1:2">
      <c r="A435" s="1">
        <v>39083</v>
      </c>
      <c r="B435">
        <v>91086</v>
      </c>
    </row>
    <row r="436" spans="1:2">
      <c r="A436" s="1">
        <v>39114</v>
      </c>
      <c r="B436">
        <v>101070</v>
      </c>
    </row>
    <row r="437" spans="1:2">
      <c r="A437" s="1">
        <v>39142</v>
      </c>
      <c r="B437">
        <v>109531</v>
      </c>
    </row>
    <row r="438" spans="1:2">
      <c r="A438" s="1">
        <v>39173</v>
      </c>
      <c r="B438">
        <v>121830</v>
      </c>
    </row>
    <row r="439" spans="1:2">
      <c r="A439" s="1">
        <v>39203</v>
      </c>
      <c r="B439">
        <v>136419</v>
      </c>
    </row>
    <row r="440" spans="1:2">
      <c r="A440" s="1">
        <v>39234</v>
      </c>
      <c r="B440">
        <v>147101</v>
      </c>
    </row>
    <row r="441" spans="1:2">
      <c r="A441" s="1">
        <v>39264</v>
      </c>
      <c r="B441">
        <v>155910</v>
      </c>
    </row>
    <row r="442" spans="1:2">
      <c r="A442" s="1">
        <v>39295</v>
      </c>
      <c r="B442">
        <v>161097</v>
      </c>
    </row>
    <row r="443" spans="1:2">
      <c r="A443" s="1">
        <v>39326</v>
      </c>
      <c r="B443">
        <v>162962</v>
      </c>
    </row>
    <row r="444" spans="1:2">
      <c r="A444" s="1">
        <v>39356</v>
      </c>
      <c r="B444">
        <v>167867</v>
      </c>
    </row>
    <row r="445" spans="1:2">
      <c r="A445" s="1">
        <v>39387</v>
      </c>
      <c r="B445">
        <v>177060</v>
      </c>
    </row>
    <row r="446" spans="1:2">
      <c r="A446" s="1">
        <v>39417</v>
      </c>
      <c r="B446">
        <v>180334</v>
      </c>
    </row>
    <row r="447" spans="1:2">
      <c r="A447" s="1">
        <v>39448</v>
      </c>
      <c r="B447">
        <v>187507</v>
      </c>
    </row>
    <row r="448" spans="1:2">
      <c r="A448" s="1">
        <v>39479</v>
      </c>
      <c r="B448">
        <v>192902</v>
      </c>
    </row>
    <row r="449" spans="1:2">
      <c r="A449" s="1">
        <v>39508</v>
      </c>
      <c r="B449">
        <v>195232</v>
      </c>
    </row>
    <row r="450" spans="1:2">
      <c r="A450" s="1">
        <v>39539</v>
      </c>
      <c r="B450">
        <v>195767</v>
      </c>
    </row>
    <row r="451" spans="1:2">
      <c r="A451" s="1">
        <v>39569</v>
      </c>
      <c r="B451">
        <v>197906</v>
      </c>
    </row>
    <row r="452" spans="1:2">
      <c r="A452" s="1">
        <v>39600</v>
      </c>
      <c r="B452">
        <v>200827</v>
      </c>
    </row>
    <row r="453" spans="1:2">
      <c r="A453" s="1">
        <v>39630</v>
      </c>
      <c r="B453">
        <v>203562</v>
      </c>
    </row>
    <row r="454" spans="1:2">
      <c r="A454" s="1">
        <v>39661</v>
      </c>
      <c r="B454">
        <v>205116</v>
      </c>
    </row>
    <row r="455" spans="1:2">
      <c r="A455" s="1">
        <v>39692</v>
      </c>
      <c r="B455">
        <v>206494</v>
      </c>
    </row>
    <row r="456" spans="1:2">
      <c r="A456" s="1">
        <v>39722</v>
      </c>
      <c r="B456">
        <v>197229</v>
      </c>
    </row>
    <row r="457" spans="1:2">
      <c r="A457" s="1">
        <v>39753</v>
      </c>
      <c r="B457">
        <v>194668</v>
      </c>
    </row>
    <row r="458" spans="1:2">
      <c r="A458" s="1">
        <v>39783</v>
      </c>
      <c r="B458">
        <v>193783</v>
      </c>
    </row>
    <row r="459" spans="1:2">
      <c r="A459" s="1">
        <v>39814</v>
      </c>
      <c r="B459">
        <v>188102</v>
      </c>
    </row>
    <row r="460" spans="1:2">
      <c r="A460" s="1">
        <v>39845</v>
      </c>
      <c r="B460">
        <v>186880</v>
      </c>
    </row>
    <row r="461" spans="1:2">
      <c r="A461" s="1">
        <v>39873</v>
      </c>
      <c r="B461">
        <v>190388</v>
      </c>
    </row>
    <row r="462" spans="1:2">
      <c r="A462" s="1">
        <v>39904</v>
      </c>
      <c r="B462">
        <v>190546</v>
      </c>
    </row>
    <row r="463" spans="1:2">
      <c r="A463" s="1">
        <v>39934</v>
      </c>
      <c r="B463">
        <v>195264</v>
      </c>
    </row>
    <row r="464" spans="1:2">
      <c r="A464" s="1">
        <v>39965</v>
      </c>
      <c r="B464">
        <v>201467</v>
      </c>
    </row>
    <row r="465" spans="1:2">
      <c r="A465" s="1">
        <v>39995</v>
      </c>
      <c r="B465">
        <v>207363</v>
      </c>
    </row>
    <row r="466" spans="1:2">
      <c r="A466" s="1">
        <v>40026</v>
      </c>
      <c r="B466">
        <v>215744</v>
      </c>
    </row>
    <row r="467" spans="1:2">
      <c r="A467" s="1">
        <v>40057</v>
      </c>
      <c r="B467">
        <v>221629</v>
      </c>
    </row>
    <row r="468" spans="1:2">
      <c r="A468" s="1">
        <v>40087</v>
      </c>
      <c r="B468">
        <v>231123</v>
      </c>
    </row>
    <row r="469" spans="1:2">
      <c r="A469" s="1">
        <v>40118</v>
      </c>
      <c r="B469">
        <v>236660</v>
      </c>
    </row>
    <row r="470" spans="1:2">
      <c r="A470" s="1">
        <v>40148</v>
      </c>
      <c r="B470">
        <v>238520</v>
      </c>
    </row>
    <row r="471" spans="1:2">
      <c r="A471" s="1">
        <v>40179</v>
      </c>
      <c r="B471">
        <v>240484</v>
      </c>
    </row>
    <row r="472" spans="1:2">
      <c r="A472" s="1">
        <v>40210</v>
      </c>
      <c r="B472">
        <v>241082</v>
      </c>
    </row>
    <row r="473" spans="1:2">
      <c r="A473" s="1">
        <v>40238</v>
      </c>
      <c r="B473">
        <v>243762</v>
      </c>
    </row>
    <row r="474" spans="1:2">
      <c r="A474" s="1">
        <v>40269</v>
      </c>
      <c r="B474">
        <v>247292</v>
      </c>
    </row>
    <row r="475" spans="1:2">
      <c r="A475" s="1">
        <v>40299</v>
      </c>
      <c r="B475">
        <v>249846</v>
      </c>
    </row>
    <row r="476" spans="1:2">
      <c r="A476" s="1">
        <v>40330</v>
      </c>
      <c r="B476">
        <v>253114</v>
      </c>
    </row>
    <row r="477" spans="1:2">
      <c r="A477" s="1">
        <v>40360</v>
      </c>
      <c r="B477">
        <v>257299</v>
      </c>
    </row>
    <row r="478" spans="1:2">
      <c r="A478" s="1">
        <v>40391</v>
      </c>
      <c r="B478">
        <v>261320</v>
      </c>
    </row>
    <row r="479" spans="1:2">
      <c r="A479" s="1">
        <v>40422</v>
      </c>
      <c r="B479">
        <v>275206</v>
      </c>
    </row>
    <row r="480" spans="1:2">
      <c r="A480" s="1">
        <v>40452</v>
      </c>
      <c r="B480">
        <v>284930</v>
      </c>
    </row>
    <row r="481" spans="1:2">
      <c r="A481" s="1">
        <v>40483</v>
      </c>
      <c r="B481">
        <v>285461</v>
      </c>
    </row>
    <row r="482" spans="1:2">
      <c r="A482" s="1">
        <v>40513</v>
      </c>
      <c r="B482">
        <v>288575</v>
      </c>
    </row>
    <row r="483" spans="1:2">
      <c r="A483" s="1">
        <v>40544</v>
      </c>
      <c r="B483">
        <v>297696</v>
      </c>
    </row>
    <row r="484" spans="1:2">
      <c r="A484" s="1">
        <v>40575</v>
      </c>
      <c r="B484">
        <v>307516</v>
      </c>
    </row>
    <row r="485" spans="1:2">
      <c r="A485" s="1">
        <v>40603</v>
      </c>
      <c r="B485">
        <v>317146</v>
      </c>
    </row>
    <row r="486" spans="1:2">
      <c r="A486" s="1">
        <v>40634</v>
      </c>
      <c r="B486">
        <v>328062</v>
      </c>
    </row>
    <row r="487" spans="1:2">
      <c r="A487" s="1">
        <v>40664</v>
      </c>
      <c r="B487">
        <v>333017</v>
      </c>
    </row>
    <row r="488" spans="1:2">
      <c r="A488" s="1">
        <v>40695</v>
      </c>
      <c r="B488">
        <v>335775</v>
      </c>
    </row>
    <row r="489" spans="1:2">
      <c r="A489" s="1">
        <v>40725</v>
      </c>
      <c r="B489">
        <v>346144</v>
      </c>
    </row>
    <row r="490" spans="1:2">
      <c r="A490" s="1">
        <v>40756</v>
      </c>
      <c r="B490">
        <v>353397</v>
      </c>
    </row>
    <row r="491" spans="1:2">
      <c r="A491" s="1">
        <v>40787</v>
      </c>
      <c r="B491">
        <v>349708</v>
      </c>
    </row>
    <row r="492" spans="1:2">
      <c r="A492" s="1">
        <v>40817</v>
      </c>
      <c r="B492">
        <v>352928</v>
      </c>
    </row>
    <row r="493" spans="1:2">
      <c r="A493" s="1">
        <v>40848</v>
      </c>
      <c r="B493">
        <v>352073</v>
      </c>
    </row>
    <row r="494" spans="1:2">
      <c r="A494" s="1">
        <v>40878</v>
      </c>
      <c r="B494">
        <v>352012</v>
      </c>
    </row>
    <row r="495" spans="1:2">
      <c r="A495" s="1">
        <v>40909</v>
      </c>
      <c r="B495">
        <v>355075</v>
      </c>
    </row>
    <row r="496" spans="1:2">
      <c r="A496" s="1">
        <v>40940</v>
      </c>
      <c r="B496">
        <v>356330</v>
      </c>
    </row>
    <row r="497" spans="1:2">
      <c r="A497" s="1">
        <v>40969</v>
      </c>
      <c r="B497">
        <v>365216</v>
      </c>
    </row>
    <row r="498" spans="1:2">
      <c r="A498" s="1">
        <v>41000</v>
      </c>
      <c r="B498">
        <v>374272</v>
      </c>
    </row>
    <row r="499" spans="1:2">
      <c r="A499" s="1">
        <v>41030</v>
      </c>
      <c r="B499">
        <v>372409</v>
      </c>
    </row>
    <row r="500" spans="1:2">
      <c r="A500" s="1">
        <v>41061</v>
      </c>
      <c r="B500">
        <v>373910</v>
      </c>
    </row>
    <row r="501" spans="1:2">
      <c r="A501" s="1">
        <v>41091</v>
      </c>
      <c r="B501">
        <v>376154</v>
      </c>
    </row>
    <row r="502" spans="1:2">
      <c r="A502" s="1">
        <v>41122</v>
      </c>
      <c r="B502">
        <v>377221</v>
      </c>
    </row>
    <row r="503" spans="1:2">
      <c r="A503" s="1">
        <v>41153</v>
      </c>
      <c r="B503">
        <v>378726</v>
      </c>
    </row>
    <row r="504" spans="1:2">
      <c r="A504" s="1">
        <v>41183</v>
      </c>
      <c r="B504">
        <v>377753</v>
      </c>
    </row>
    <row r="505" spans="1:2">
      <c r="A505" s="1">
        <v>41214</v>
      </c>
      <c r="B505">
        <v>378560</v>
      </c>
    </row>
    <row r="506" spans="1:2">
      <c r="A506" s="1">
        <v>41244</v>
      </c>
      <c r="B506">
        <v>373147</v>
      </c>
    </row>
    <row r="507" spans="1:2">
      <c r="A507" s="1">
        <v>41275</v>
      </c>
      <c r="B507">
        <v>373417</v>
      </c>
    </row>
    <row r="508" spans="1:2">
      <c r="A508" s="1">
        <v>41306</v>
      </c>
      <c r="B508">
        <v>373742</v>
      </c>
    </row>
    <row r="509" spans="1:2">
      <c r="A509" s="1">
        <v>41334</v>
      </c>
      <c r="B509">
        <v>376934</v>
      </c>
    </row>
    <row r="510" spans="1:2">
      <c r="A510" s="1">
        <v>41365</v>
      </c>
      <c r="B510">
        <v>378665</v>
      </c>
    </row>
    <row r="511" spans="1:2">
      <c r="A511" s="1">
        <v>41395</v>
      </c>
      <c r="B511">
        <v>374417</v>
      </c>
    </row>
    <row r="512" spans="1:2">
      <c r="A512" s="1">
        <v>41426</v>
      </c>
      <c r="B512">
        <v>369402</v>
      </c>
    </row>
    <row r="513" spans="1:2">
      <c r="A513" s="1">
        <v>41456</v>
      </c>
      <c r="B513">
        <v>371966</v>
      </c>
    </row>
    <row r="514" spans="1:2">
      <c r="A514" s="1">
        <v>41487</v>
      </c>
      <c r="B514">
        <v>367002</v>
      </c>
    </row>
    <row r="515" spans="1:2">
      <c r="A515" s="1">
        <v>41518</v>
      </c>
      <c r="B515">
        <v>368654</v>
      </c>
    </row>
    <row r="516" spans="1:2">
      <c r="A516" s="1">
        <v>41548</v>
      </c>
      <c r="B516">
        <v>364505</v>
      </c>
    </row>
    <row r="517" spans="1:2">
      <c r="A517" s="1">
        <v>41579</v>
      </c>
      <c r="B517">
        <v>362410</v>
      </c>
    </row>
    <row r="518" spans="1:2">
      <c r="A518" s="1">
        <v>41609</v>
      </c>
      <c r="B518">
        <v>358808</v>
      </c>
    </row>
    <row r="519" spans="1:2">
      <c r="A519" s="1">
        <v>41640</v>
      </c>
      <c r="B519">
        <v>360936</v>
      </c>
    </row>
    <row r="520" spans="1:2">
      <c r="A520" s="1">
        <v>41671</v>
      </c>
      <c r="B520">
        <v>362691</v>
      </c>
    </row>
    <row r="521" spans="1:2">
      <c r="A521" s="1">
        <v>41699</v>
      </c>
      <c r="B521">
        <v>363914</v>
      </c>
    </row>
    <row r="522" spans="1:2">
      <c r="A522" s="1">
        <v>41730</v>
      </c>
      <c r="B522">
        <v>366717</v>
      </c>
    </row>
    <row r="523" spans="1:2">
      <c r="A523" s="1">
        <v>41760</v>
      </c>
      <c r="B523">
        <v>368752</v>
      </c>
    </row>
    <row r="524" spans="1:2">
      <c r="A524" s="1">
        <v>41791</v>
      </c>
      <c r="B524">
        <v>373516</v>
      </c>
    </row>
    <row r="525" spans="1:2">
      <c r="A525" s="1">
        <v>41821</v>
      </c>
      <c r="B525">
        <v>376792</v>
      </c>
    </row>
    <row r="526" spans="1:2">
      <c r="A526" s="1">
        <v>41852</v>
      </c>
      <c r="B526">
        <v>379157</v>
      </c>
    </row>
    <row r="527" spans="1:2">
      <c r="A527" s="1">
        <v>41883</v>
      </c>
      <c r="B527">
        <v>375513</v>
      </c>
    </row>
    <row r="528" spans="1:2">
      <c r="A528" s="1">
        <v>41913</v>
      </c>
      <c r="B528">
        <v>375833</v>
      </c>
    </row>
    <row r="529" spans="1:2">
      <c r="A529" s="1">
        <v>41944</v>
      </c>
      <c r="B529">
        <v>375426</v>
      </c>
    </row>
    <row r="530" spans="1:2">
      <c r="A530" s="1">
        <v>41974</v>
      </c>
      <c r="B530">
        <v>363551</v>
      </c>
    </row>
    <row r="531" spans="1:2">
      <c r="A531" s="1">
        <v>42005</v>
      </c>
      <c r="B531">
        <v>361767</v>
      </c>
    </row>
    <row r="532" spans="1:2">
      <c r="A532" s="1">
        <v>42036</v>
      </c>
      <c r="B532">
        <v>362547</v>
      </c>
    </row>
    <row r="533" spans="1:2">
      <c r="A533" s="1">
        <v>42064</v>
      </c>
      <c r="B533">
        <v>362744</v>
      </c>
    </row>
    <row r="534" spans="1:2">
      <c r="A534" s="1">
        <v>42095</v>
      </c>
      <c r="B534">
        <v>364473</v>
      </c>
    </row>
    <row r="535" spans="1:2">
      <c r="A535" s="1">
        <v>42125</v>
      </c>
      <c r="B535">
        <v>366647</v>
      </c>
    </row>
    <row r="536" spans="1:2">
      <c r="A536" s="1">
        <v>42156</v>
      </c>
      <c r="B536">
        <v>368668</v>
      </c>
    </row>
    <row r="537" spans="1:2">
      <c r="A537" s="1">
        <v>42186</v>
      </c>
      <c r="B537">
        <v>368252</v>
      </c>
    </row>
    <row r="538" spans="1:2">
      <c r="A538" s="1">
        <v>42217</v>
      </c>
      <c r="B538">
        <v>368159</v>
      </c>
    </row>
    <row r="539" spans="1:2">
      <c r="A539" s="1">
        <v>42248</v>
      </c>
      <c r="B539">
        <v>361370</v>
      </c>
    </row>
    <row r="540" spans="1:2">
      <c r="A540" t="s">
        <v>0</v>
      </c>
      <c r="B540" t="s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Y46"/>
  <sheetViews>
    <sheetView showGridLines="0" zoomScale="70" zoomScaleNormal="70" workbookViewId="0">
      <pane xSplit="1" topLeftCell="DK1" activePane="topRight" state="frozen"/>
      <selection activeCell="H73" sqref="H73"/>
      <selection pane="topRight" activeCell="H73" sqref="H73"/>
    </sheetView>
  </sheetViews>
  <sheetFormatPr defaultRowHeight="20.100000000000001" customHeight="1"/>
  <cols>
    <col min="1" max="1" width="32.28515625" style="233" customWidth="1"/>
    <col min="2" max="129" width="15.7109375" style="233" customWidth="1"/>
    <col min="130" max="16384" width="9.140625" style="233"/>
  </cols>
  <sheetData>
    <row r="1" spans="1:129" ht="20.100000000000001" customHeight="1" thickBot="1"/>
    <row r="2" spans="1:129" ht="24.95" customHeight="1">
      <c r="A2" s="234" t="s">
        <v>1083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</row>
    <row r="3" spans="1:129" ht="24.95" customHeight="1" thickBot="1">
      <c r="A3" s="235" t="s">
        <v>131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 t="s">
        <v>1084</v>
      </c>
    </row>
    <row r="4" spans="1:129" ht="12" customHeight="1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</row>
    <row r="5" spans="1:129" ht="20.100000000000001" customHeight="1">
      <c r="A5" s="239"/>
      <c r="B5" s="240" t="s">
        <v>1085</v>
      </c>
      <c r="C5" s="240" t="s">
        <v>1086</v>
      </c>
      <c r="D5" s="240" t="s">
        <v>1087</v>
      </c>
      <c r="E5" s="240" t="s">
        <v>1088</v>
      </c>
      <c r="F5" s="240" t="s">
        <v>1089</v>
      </c>
      <c r="G5" s="240" t="s">
        <v>1090</v>
      </c>
      <c r="H5" s="240" t="s">
        <v>1091</v>
      </c>
      <c r="I5" s="240" t="s">
        <v>1092</v>
      </c>
      <c r="J5" s="240" t="s">
        <v>1093</v>
      </c>
      <c r="K5" s="240" t="s">
        <v>1094</v>
      </c>
      <c r="L5" s="240" t="s">
        <v>1095</v>
      </c>
      <c r="M5" s="240" t="s">
        <v>1047</v>
      </c>
      <c r="N5" s="240">
        <v>38718</v>
      </c>
      <c r="O5" s="240">
        <f>EOMONTH(N5,1)</f>
        <v>38776</v>
      </c>
      <c r="P5" s="240">
        <f t="shared" ref="P5:CA5" si="0">EOMONTH(O5,1)</f>
        <v>38807</v>
      </c>
      <c r="Q5" s="240">
        <f t="shared" si="0"/>
        <v>38837</v>
      </c>
      <c r="R5" s="240">
        <f t="shared" si="0"/>
        <v>38868</v>
      </c>
      <c r="S5" s="240">
        <f t="shared" si="0"/>
        <v>38898</v>
      </c>
      <c r="T5" s="240">
        <f t="shared" si="0"/>
        <v>38929</v>
      </c>
      <c r="U5" s="240">
        <f t="shared" si="0"/>
        <v>38960</v>
      </c>
      <c r="V5" s="240">
        <f t="shared" si="0"/>
        <v>38990</v>
      </c>
      <c r="W5" s="240">
        <f t="shared" si="0"/>
        <v>39021</v>
      </c>
      <c r="X5" s="240">
        <f t="shared" si="0"/>
        <v>39051</v>
      </c>
      <c r="Y5" s="240">
        <f t="shared" si="0"/>
        <v>39082</v>
      </c>
      <c r="Z5" s="240">
        <f t="shared" si="0"/>
        <v>39113</v>
      </c>
      <c r="AA5" s="240">
        <f t="shared" si="0"/>
        <v>39141</v>
      </c>
      <c r="AB5" s="240">
        <f t="shared" si="0"/>
        <v>39172</v>
      </c>
      <c r="AC5" s="240">
        <f t="shared" si="0"/>
        <v>39202</v>
      </c>
      <c r="AD5" s="240">
        <f t="shared" si="0"/>
        <v>39233</v>
      </c>
      <c r="AE5" s="240">
        <f t="shared" si="0"/>
        <v>39263</v>
      </c>
      <c r="AF5" s="240">
        <f t="shared" si="0"/>
        <v>39294</v>
      </c>
      <c r="AG5" s="240">
        <f t="shared" si="0"/>
        <v>39325</v>
      </c>
      <c r="AH5" s="240">
        <f t="shared" si="0"/>
        <v>39355</v>
      </c>
      <c r="AI5" s="240">
        <f t="shared" si="0"/>
        <v>39386</v>
      </c>
      <c r="AJ5" s="240">
        <f t="shared" si="0"/>
        <v>39416</v>
      </c>
      <c r="AK5" s="240">
        <f t="shared" si="0"/>
        <v>39447</v>
      </c>
      <c r="AL5" s="240">
        <f t="shared" si="0"/>
        <v>39478</v>
      </c>
      <c r="AM5" s="240">
        <f t="shared" si="0"/>
        <v>39507</v>
      </c>
      <c r="AN5" s="240">
        <f t="shared" si="0"/>
        <v>39538</v>
      </c>
      <c r="AO5" s="240">
        <f t="shared" si="0"/>
        <v>39568</v>
      </c>
      <c r="AP5" s="240">
        <f t="shared" si="0"/>
        <v>39599</v>
      </c>
      <c r="AQ5" s="240">
        <f t="shared" si="0"/>
        <v>39629</v>
      </c>
      <c r="AR5" s="240">
        <f t="shared" si="0"/>
        <v>39660</v>
      </c>
      <c r="AS5" s="240">
        <f t="shared" si="0"/>
        <v>39691</v>
      </c>
      <c r="AT5" s="240">
        <f t="shared" si="0"/>
        <v>39721</v>
      </c>
      <c r="AU5" s="240">
        <f t="shared" si="0"/>
        <v>39752</v>
      </c>
      <c r="AV5" s="240">
        <f t="shared" si="0"/>
        <v>39782</v>
      </c>
      <c r="AW5" s="240">
        <f t="shared" si="0"/>
        <v>39813</v>
      </c>
      <c r="AX5" s="240">
        <f t="shared" si="0"/>
        <v>39844</v>
      </c>
      <c r="AY5" s="240">
        <f t="shared" si="0"/>
        <v>39872</v>
      </c>
      <c r="AZ5" s="240">
        <f t="shared" si="0"/>
        <v>39903</v>
      </c>
      <c r="BA5" s="240">
        <f t="shared" si="0"/>
        <v>39933</v>
      </c>
      <c r="BB5" s="240">
        <f t="shared" si="0"/>
        <v>39964</v>
      </c>
      <c r="BC5" s="240">
        <f t="shared" si="0"/>
        <v>39994</v>
      </c>
      <c r="BD5" s="240">
        <f t="shared" si="0"/>
        <v>40025</v>
      </c>
      <c r="BE5" s="240">
        <f t="shared" si="0"/>
        <v>40056</v>
      </c>
      <c r="BF5" s="240">
        <f t="shared" si="0"/>
        <v>40086</v>
      </c>
      <c r="BG5" s="240">
        <f t="shared" si="0"/>
        <v>40117</v>
      </c>
      <c r="BH5" s="240">
        <f t="shared" si="0"/>
        <v>40147</v>
      </c>
      <c r="BI5" s="240">
        <f t="shared" si="0"/>
        <v>40178</v>
      </c>
      <c r="BJ5" s="240">
        <f t="shared" si="0"/>
        <v>40209</v>
      </c>
      <c r="BK5" s="240">
        <f t="shared" si="0"/>
        <v>40237</v>
      </c>
      <c r="BL5" s="240">
        <f t="shared" si="0"/>
        <v>40268</v>
      </c>
      <c r="BM5" s="240">
        <f t="shared" si="0"/>
        <v>40298</v>
      </c>
      <c r="BN5" s="240">
        <f t="shared" si="0"/>
        <v>40329</v>
      </c>
      <c r="BO5" s="240">
        <f t="shared" si="0"/>
        <v>40359</v>
      </c>
      <c r="BP5" s="240">
        <f t="shared" si="0"/>
        <v>40390</v>
      </c>
      <c r="BQ5" s="240">
        <f t="shared" si="0"/>
        <v>40421</v>
      </c>
      <c r="BR5" s="240">
        <f t="shared" si="0"/>
        <v>40451</v>
      </c>
      <c r="BS5" s="240">
        <f t="shared" si="0"/>
        <v>40482</v>
      </c>
      <c r="BT5" s="240">
        <f t="shared" si="0"/>
        <v>40512</v>
      </c>
      <c r="BU5" s="240">
        <f t="shared" si="0"/>
        <v>40543</v>
      </c>
      <c r="BV5" s="240">
        <f t="shared" si="0"/>
        <v>40574</v>
      </c>
      <c r="BW5" s="240">
        <f t="shared" si="0"/>
        <v>40602</v>
      </c>
      <c r="BX5" s="240">
        <f t="shared" si="0"/>
        <v>40633</v>
      </c>
      <c r="BY5" s="240">
        <f t="shared" si="0"/>
        <v>40663</v>
      </c>
      <c r="BZ5" s="240">
        <f t="shared" si="0"/>
        <v>40694</v>
      </c>
      <c r="CA5" s="240">
        <f t="shared" si="0"/>
        <v>40724</v>
      </c>
      <c r="CB5" s="240">
        <f t="shared" ref="CB5:DY5" si="1">EOMONTH(CA5,1)</f>
        <v>40755</v>
      </c>
      <c r="CC5" s="240">
        <f t="shared" si="1"/>
        <v>40786</v>
      </c>
      <c r="CD5" s="240">
        <f t="shared" si="1"/>
        <v>40816</v>
      </c>
      <c r="CE5" s="240">
        <f t="shared" si="1"/>
        <v>40847</v>
      </c>
      <c r="CF5" s="240">
        <f t="shared" si="1"/>
        <v>40877</v>
      </c>
      <c r="CG5" s="240">
        <f t="shared" si="1"/>
        <v>40908</v>
      </c>
      <c r="CH5" s="240">
        <f t="shared" si="1"/>
        <v>40939</v>
      </c>
      <c r="CI5" s="240">
        <f t="shared" si="1"/>
        <v>40968</v>
      </c>
      <c r="CJ5" s="240">
        <f t="shared" si="1"/>
        <v>40999</v>
      </c>
      <c r="CK5" s="240">
        <f t="shared" si="1"/>
        <v>41029</v>
      </c>
      <c r="CL5" s="240">
        <f t="shared" si="1"/>
        <v>41060</v>
      </c>
      <c r="CM5" s="240">
        <f t="shared" si="1"/>
        <v>41090</v>
      </c>
      <c r="CN5" s="240">
        <f t="shared" si="1"/>
        <v>41121</v>
      </c>
      <c r="CO5" s="240">
        <f t="shared" si="1"/>
        <v>41152</v>
      </c>
      <c r="CP5" s="240">
        <f t="shared" si="1"/>
        <v>41182</v>
      </c>
      <c r="CQ5" s="240">
        <f t="shared" si="1"/>
        <v>41213</v>
      </c>
      <c r="CR5" s="240">
        <f t="shared" si="1"/>
        <v>41243</v>
      </c>
      <c r="CS5" s="240">
        <f t="shared" si="1"/>
        <v>41274</v>
      </c>
      <c r="CT5" s="240">
        <f t="shared" si="1"/>
        <v>41305</v>
      </c>
      <c r="CU5" s="240">
        <f t="shared" si="1"/>
        <v>41333</v>
      </c>
      <c r="CV5" s="240">
        <f t="shared" si="1"/>
        <v>41364</v>
      </c>
      <c r="CW5" s="240">
        <f t="shared" si="1"/>
        <v>41394</v>
      </c>
      <c r="CX5" s="240">
        <f t="shared" si="1"/>
        <v>41425</v>
      </c>
      <c r="CY5" s="240">
        <f t="shared" si="1"/>
        <v>41455</v>
      </c>
      <c r="CZ5" s="240">
        <f t="shared" si="1"/>
        <v>41486</v>
      </c>
      <c r="DA5" s="240">
        <f t="shared" si="1"/>
        <v>41517</v>
      </c>
      <c r="DB5" s="240">
        <f t="shared" si="1"/>
        <v>41547</v>
      </c>
      <c r="DC5" s="240">
        <f t="shared" si="1"/>
        <v>41578</v>
      </c>
      <c r="DD5" s="240">
        <f t="shared" si="1"/>
        <v>41608</v>
      </c>
      <c r="DE5" s="240">
        <f t="shared" si="1"/>
        <v>41639</v>
      </c>
      <c r="DF5" s="240">
        <f t="shared" si="1"/>
        <v>41670</v>
      </c>
      <c r="DG5" s="240">
        <f t="shared" si="1"/>
        <v>41698</v>
      </c>
      <c r="DH5" s="240">
        <f t="shared" si="1"/>
        <v>41729</v>
      </c>
      <c r="DI5" s="240">
        <f t="shared" si="1"/>
        <v>41759</v>
      </c>
      <c r="DJ5" s="240">
        <f t="shared" si="1"/>
        <v>41790</v>
      </c>
      <c r="DK5" s="240">
        <f t="shared" si="1"/>
        <v>41820</v>
      </c>
      <c r="DL5" s="240">
        <f t="shared" si="1"/>
        <v>41851</v>
      </c>
      <c r="DM5" s="240">
        <f t="shared" si="1"/>
        <v>41882</v>
      </c>
      <c r="DN5" s="240">
        <f t="shared" si="1"/>
        <v>41912</v>
      </c>
      <c r="DO5" s="240">
        <f t="shared" si="1"/>
        <v>41943</v>
      </c>
      <c r="DP5" s="240">
        <f t="shared" si="1"/>
        <v>41973</v>
      </c>
      <c r="DQ5" s="240">
        <f t="shared" si="1"/>
        <v>42004</v>
      </c>
      <c r="DR5" s="240">
        <f t="shared" si="1"/>
        <v>42035</v>
      </c>
      <c r="DS5" s="240">
        <f t="shared" si="1"/>
        <v>42063</v>
      </c>
      <c r="DT5" s="240">
        <f t="shared" si="1"/>
        <v>42094</v>
      </c>
      <c r="DU5" s="240">
        <f t="shared" si="1"/>
        <v>42124</v>
      </c>
      <c r="DV5" s="240">
        <f t="shared" si="1"/>
        <v>42155</v>
      </c>
      <c r="DW5" s="240">
        <f t="shared" si="1"/>
        <v>42185</v>
      </c>
      <c r="DX5" s="240">
        <f t="shared" si="1"/>
        <v>42216</v>
      </c>
      <c r="DY5" s="240">
        <f t="shared" si="1"/>
        <v>42247</v>
      </c>
    </row>
    <row r="6" spans="1:129" s="242" customFormat="1" ht="12" customHeight="1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241"/>
      <c r="BS6" s="241"/>
      <c r="BT6" s="241"/>
      <c r="BU6" s="241"/>
      <c r="BV6" s="241"/>
      <c r="BW6" s="241"/>
      <c r="BX6" s="241"/>
      <c r="BY6" s="241"/>
      <c r="BZ6" s="241"/>
      <c r="CA6" s="241"/>
      <c r="CB6" s="240"/>
      <c r="CC6" s="240"/>
      <c r="CD6" s="240"/>
      <c r="CE6" s="240"/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240"/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0"/>
      <c r="DE6" s="240"/>
      <c r="DF6" s="240"/>
      <c r="DG6" s="240"/>
      <c r="DH6" s="240"/>
      <c r="DI6" s="240"/>
      <c r="DJ6" s="240"/>
      <c r="DK6" s="240"/>
      <c r="DL6" s="240"/>
      <c r="DM6" s="240"/>
      <c r="DN6" s="240"/>
      <c r="DO6" s="240"/>
      <c r="DP6" s="240"/>
      <c r="DQ6" s="240"/>
      <c r="DR6" s="240"/>
      <c r="DS6" s="240"/>
      <c r="DT6" s="240"/>
      <c r="DU6" s="240"/>
      <c r="DV6" s="240"/>
      <c r="DW6" s="240"/>
      <c r="DX6" s="240"/>
      <c r="DY6" s="240"/>
    </row>
    <row r="7" spans="1:129" s="242" customFormat="1" ht="20.100000000000001" customHeight="1">
      <c r="A7" s="243" t="s">
        <v>1056</v>
      </c>
      <c r="B7" s="229">
        <v>10.695246328995133</v>
      </c>
      <c r="C7" s="229">
        <v>12.782130518524717</v>
      </c>
      <c r="D7" s="229">
        <v>23.96287079619443</v>
      </c>
      <c r="E7" s="229">
        <v>5.1176771860376231</v>
      </c>
      <c r="F7" s="229">
        <v>4.2580194751868188</v>
      </c>
      <c r="G7" s="229">
        <v>10.165632247513441</v>
      </c>
      <c r="H7" s="229">
        <v>20.378743079089368</v>
      </c>
      <c r="I7" s="229">
        <v>13.76934970453356</v>
      </c>
      <c r="J7" s="229">
        <v>4.8710422375583686</v>
      </c>
      <c r="K7" s="229">
        <v>20.788546743135889</v>
      </c>
      <c r="L7" s="229">
        <v>11.998837418809655</v>
      </c>
      <c r="M7" s="229">
        <v>32.782696096819826</v>
      </c>
      <c r="N7" s="229">
        <v>8.2725495547127217</v>
      </c>
      <c r="O7" s="229">
        <v>8.0047823132352782</v>
      </c>
      <c r="P7" s="229">
        <v>18.84729016726611</v>
      </c>
      <c r="Q7" s="229">
        <v>8.6760501159536094</v>
      </c>
      <c r="R7" s="229">
        <v>43.748419673705548</v>
      </c>
      <c r="S7" s="229">
        <v>5.5337713440109066</v>
      </c>
      <c r="T7" s="229">
        <v>15.226188117990619</v>
      </c>
      <c r="U7" s="229">
        <v>11.382752089716716</v>
      </c>
      <c r="V7" s="229">
        <v>16.853278966056866</v>
      </c>
      <c r="W7" s="229">
        <v>12.279933131558874</v>
      </c>
      <c r="X7" s="229">
        <v>17.13</v>
      </c>
      <c r="Y7" s="229">
        <v>12.225846397025174</v>
      </c>
      <c r="Z7" s="229">
        <v>13</v>
      </c>
      <c r="AA7" s="229">
        <v>13.641908759910592</v>
      </c>
      <c r="AB7" s="229">
        <v>10.210188859173451</v>
      </c>
      <c r="AC7" s="229">
        <v>12.187781568019975</v>
      </c>
      <c r="AD7" s="229">
        <v>8.2680536062423826</v>
      </c>
      <c r="AE7" s="229">
        <v>12.372553735113488</v>
      </c>
      <c r="AF7" s="229">
        <v>10.187705770985628</v>
      </c>
      <c r="AG7" s="229">
        <v>17.967228214656643</v>
      </c>
      <c r="AH7" s="229">
        <v>8.2780094254482215</v>
      </c>
      <c r="AI7" s="229">
        <v>9.1026368392040702</v>
      </c>
      <c r="AJ7" s="229">
        <v>15.214390312446806</v>
      </c>
      <c r="AK7" s="229">
        <v>13.755995871753383</v>
      </c>
      <c r="AL7" s="229">
        <v>12.629977023517798</v>
      </c>
      <c r="AM7" s="229">
        <v>9.6212699714433594</v>
      </c>
      <c r="AN7" s="229">
        <v>17.725282449130429</v>
      </c>
      <c r="AO7" s="229">
        <v>10.342776244805156</v>
      </c>
      <c r="AP7" s="229">
        <v>12.027458120090403</v>
      </c>
      <c r="AQ7" s="229">
        <v>13.024935205723644</v>
      </c>
      <c r="AR7" s="229">
        <v>12.479903817309763</v>
      </c>
      <c r="AS7" s="229">
        <v>15.015847942877143</v>
      </c>
      <c r="AT7" s="229">
        <v>42.936367973150148</v>
      </c>
      <c r="AU7" s="229">
        <v>25.722627824734158</v>
      </c>
      <c r="AV7" s="229">
        <v>31.596220439661273</v>
      </c>
      <c r="AW7" s="229">
        <v>14.049373380112641</v>
      </c>
      <c r="AX7" s="229">
        <v>11.001130199613227</v>
      </c>
      <c r="AY7" s="229">
        <v>16.8440964499475</v>
      </c>
      <c r="AZ7" s="229">
        <v>9.0046331859758535</v>
      </c>
      <c r="BA7" s="229">
        <v>7.4564735750002082</v>
      </c>
      <c r="BB7" s="229">
        <v>6.2243710327963688</v>
      </c>
      <c r="BC7" s="229">
        <v>9.9261030170147713</v>
      </c>
      <c r="BD7" s="229">
        <v>7.6911063928799024</v>
      </c>
      <c r="BE7" s="229">
        <v>10.313719666755619</v>
      </c>
      <c r="BF7" s="229">
        <v>7.2694497363811497</v>
      </c>
      <c r="BG7" s="229">
        <v>9.1164176106131052</v>
      </c>
      <c r="BH7" s="229">
        <v>11.277695705338175</v>
      </c>
      <c r="BI7" s="229">
        <v>9.7208197252539588</v>
      </c>
      <c r="BJ7" s="229">
        <v>20.114052135642421</v>
      </c>
      <c r="BK7" s="229">
        <v>10.524039546039717</v>
      </c>
      <c r="BL7" s="229">
        <v>10.301642955460427</v>
      </c>
      <c r="BM7" s="229">
        <v>10.017544463570868</v>
      </c>
      <c r="BN7" s="229">
        <v>14.956351375504259</v>
      </c>
      <c r="BO7" s="229">
        <v>9.7658459752387774</v>
      </c>
      <c r="BP7" s="229">
        <v>9.1584578686886076</v>
      </c>
      <c r="BQ7" s="229">
        <v>10.414246619548342</v>
      </c>
      <c r="BR7" s="229">
        <v>10.706113222490949</v>
      </c>
      <c r="BS7" s="229">
        <v>13.472053094252317</v>
      </c>
      <c r="BT7" s="229">
        <v>13.917370942605672</v>
      </c>
      <c r="BU7" s="229">
        <v>10.982485013394442</v>
      </c>
      <c r="BV7" s="229">
        <v>13.538941680777155</v>
      </c>
      <c r="BW7" s="229">
        <v>13.246511461941362</v>
      </c>
      <c r="BX7" s="229">
        <v>12.525940853877875</v>
      </c>
      <c r="BY7" s="229">
        <v>12.240242422796463</v>
      </c>
      <c r="BZ7" s="229">
        <v>12.31</v>
      </c>
      <c r="CA7" s="229">
        <v>10.513050485871132</v>
      </c>
      <c r="CB7" s="229">
        <v>10.9528196456454</v>
      </c>
      <c r="CC7" s="229">
        <v>12.991699221424993</v>
      </c>
      <c r="CD7" s="229">
        <v>29.626242498017128</v>
      </c>
      <c r="CE7" s="229">
        <v>9.2741022799645982</v>
      </c>
      <c r="CF7" s="229">
        <v>16.899486253305671</v>
      </c>
      <c r="CG7" s="229">
        <v>13.57419935917904</v>
      </c>
      <c r="CH7" s="229">
        <v>8.998460703329819</v>
      </c>
      <c r="CI7" s="229">
        <v>10.836446230679796</v>
      </c>
      <c r="CJ7" s="229">
        <v>15.665127046562434</v>
      </c>
      <c r="CK7" s="229">
        <v>14.122778835179625</v>
      </c>
      <c r="CL7" s="229">
        <v>16.519988774480026</v>
      </c>
      <c r="CM7" s="229">
        <v>10.354539905642261</v>
      </c>
      <c r="CN7" s="229">
        <v>11.330588940991522</v>
      </c>
      <c r="CO7" s="229">
        <v>10.653705733737475</v>
      </c>
      <c r="CP7" s="229">
        <v>11.188600213007527</v>
      </c>
      <c r="CQ7" s="229">
        <v>10.760932483332352</v>
      </c>
      <c r="CR7" s="229">
        <v>13.477447434180732</v>
      </c>
      <c r="CS7" s="229">
        <v>10.24144842991026</v>
      </c>
      <c r="CT7" s="229">
        <v>10.408564701788674</v>
      </c>
      <c r="CU7" s="229">
        <v>11.256809690391121</v>
      </c>
      <c r="CV7" s="229">
        <v>11.834077922499265</v>
      </c>
      <c r="CW7" s="229">
        <v>10.071412624141596</v>
      </c>
      <c r="CX7" s="229">
        <v>15.136134595604682</v>
      </c>
      <c r="CY7" s="229">
        <v>12.948134589509253</v>
      </c>
      <c r="CZ7" s="229">
        <v>11.352182553499148</v>
      </c>
      <c r="DA7" s="229">
        <v>11.378402600831803</v>
      </c>
      <c r="DB7" s="229">
        <v>7.5717616578947169</v>
      </c>
      <c r="DC7" s="229">
        <v>10.044410207130271</v>
      </c>
      <c r="DD7" s="229">
        <v>15.097255260707644</v>
      </c>
      <c r="DE7" s="229">
        <v>12.603558921149713</v>
      </c>
      <c r="DF7" s="229">
        <v>13.939988801030491</v>
      </c>
      <c r="DG7" s="229">
        <v>9.6671135187397095</v>
      </c>
      <c r="DH7" s="244">
        <v>12.212875634883918</v>
      </c>
      <c r="DI7" s="229">
        <v>12.062487490525994</v>
      </c>
      <c r="DJ7" s="229">
        <v>11.106756377634346</v>
      </c>
      <c r="DK7" s="229">
        <v>9.4558673029206801</v>
      </c>
      <c r="DL7" s="229">
        <v>10.823127141293536</v>
      </c>
      <c r="DM7" s="229">
        <v>8.6886426716265284</v>
      </c>
      <c r="DN7" s="229">
        <v>18.559798941441922</v>
      </c>
      <c r="DO7" s="229">
        <v>10.714388907738199</v>
      </c>
      <c r="DP7" s="229">
        <v>15.244786367328702</v>
      </c>
      <c r="DQ7" s="229">
        <v>14.691741843577606</v>
      </c>
      <c r="DR7" s="229">
        <v>13.829224145013228</v>
      </c>
      <c r="DS7" s="229">
        <v>23.217671397305384</v>
      </c>
      <c r="DT7" s="229">
        <v>28.037609184303129</v>
      </c>
      <c r="DU7" s="229">
        <v>11.032929561479261</v>
      </c>
      <c r="DV7" s="229">
        <v>18.204106307969312</v>
      </c>
      <c r="DW7" s="229">
        <v>11.85068063280756</v>
      </c>
      <c r="DX7" s="229">
        <v>21.746926992133744</v>
      </c>
      <c r="DY7" s="229">
        <v>18.875554675181405</v>
      </c>
    </row>
    <row r="8" spans="1:129" s="242" customFormat="1" ht="12" customHeight="1">
      <c r="A8" s="245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</row>
    <row r="9" spans="1:129" s="242" customFormat="1" ht="20.100000000000001" customHeight="1" thickBot="1">
      <c r="A9" s="247" t="s">
        <v>1057</v>
      </c>
      <c r="B9" s="232">
        <v>16.05</v>
      </c>
      <c r="C9" s="232">
        <v>16.510000000000002</v>
      </c>
      <c r="D9" s="232">
        <v>19.250199196030565</v>
      </c>
      <c r="E9" s="232">
        <v>16.671917081024329</v>
      </c>
      <c r="F9" s="232">
        <v>15.347869713946666</v>
      </c>
      <c r="G9" s="232">
        <v>15.981860373703134</v>
      </c>
      <c r="H9" s="232">
        <v>17.500392488123481</v>
      </c>
      <c r="I9" s="232">
        <v>16.39209995101989</v>
      </c>
      <c r="J9" s="232">
        <v>15.084650030244212</v>
      </c>
      <c r="K9" s="232">
        <v>19.042056604276468</v>
      </c>
      <c r="L9" s="232">
        <v>17.329016150696678</v>
      </c>
      <c r="M9" s="232">
        <v>18.4383330323599</v>
      </c>
      <c r="N9" s="232">
        <v>16.398451576038557</v>
      </c>
      <c r="O9" s="232">
        <v>15.398407727246127</v>
      </c>
      <c r="P9" s="232">
        <v>16.110087216647813</v>
      </c>
      <c r="Q9" s="232">
        <v>13.971098376551485</v>
      </c>
      <c r="R9" s="232">
        <v>17.326578279533699</v>
      </c>
      <c r="S9" s="232">
        <v>13.2698228445556</v>
      </c>
      <c r="T9" s="232">
        <v>14.9</v>
      </c>
      <c r="U9" s="232">
        <v>14.006684483015551</v>
      </c>
      <c r="V9" s="232">
        <v>14.856134662735926</v>
      </c>
      <c r="W9" s="232">
        <v>14.49748085748096</v>
      </c>
      <c r="X9" s="232">
        <v>14.98</v>
      </c>
      <c r="Y9" s="232">
        <v>14.190424899506091</v>
      </c>
      <c r="Z9" s="232">
        <v>14.21</v>
      </c>
      <c r="AA9" s="232">
        <v>13.99</v>
      </c>
      <c r="AB9" s="232">
        <v>13.019606592460391</v>
      </c>
      <c r="AC9" s="232">
        <v>12.861705178404064</v>
      </c>
      <c r="AD9" s="232">
        <v>11.99</v>
      </c>
      <c r="AE9" s="232">
        <v>12.71</v>
      </c>
      <c r="AF9" s="232">
        <v>12.010993783602483</v>
      </c>
      <c r="AG9" s="232">
        <v>13.743334699353634</v>
      </c>
      <c r="AH9" s="232">
        <v>11.89430873458493</v>
      </c>
      <c r="AI9" s="232">
        <v>12.000414806111136</v>
      </c>
      <c r="AJ9" s="232">
        <v>13.018913717027704</v>
      </c>
      <c r="AK9" s="232">
        <v>14.516418307040286</v>
      </c>
      <c r="AL9" s="232">
        <v>13.14</v>
      </c>
      <c r="AM9" s="232">
        <v>12.147668275254091</v>
      </c>
      <c r="AN9" s="232">
        <v>13.311453374670922</v>
      </c>
      <c r="AO9" s="232">
        <v>12.534743961727701</v>
      </c>
      <c r="AP9" s="232">
        <v>14.2</v>
      </c>
      <c r="AQ9" s="232">
        <v>14.45</v>
      </c>
      <c r="AR9" s="232">
        <v>13.583137476750185</v>
      </c>
      <c r="AS9" s="232">
        <v>12.3</v>
      </c>
      <c r="AT9" s="232">
        <v>14.081915558548674</v>
      </c>
      <c r="AU9" s="232">
        <v>14.73</v>
      </c>
      <c r="AV9" s="232">
        <v>14.51</v>
      </c>
      <c r="AW9" s="232">
        <v>12.323695456843378</v>
      </c>
      <c r="AX9" s="232">
        <v>12.54</v>
      </c>
      <c r="AY9" s="232">
        <v>13.97</v>
      </c>
      <c r="AZ9" s="232">
        <v>10.48</v>
      </c>
      <c r="BA9" s="232">
        <v>11.22</v>
      </c>
      <c r="BB9" s="232">
        <v>10.46</v>
      </c>
      <c r="BC9" s="232">
        <v>10.77</v>
      </c>
      <c r="BD9" s="232">
        <v>9.61</v>
      </c>
      <c r="BE9" s="232">
        <v>9.76</v>
      </c>
      <c r="BF9" s="232">
        <v>9.84</v>
      </c>
      <c r="BG9" s="232">
        <v>10.16</v>
      </c>
      <c r="BH9" s="232">
        <v>10.89</v>
      </c>
      <c r="BI9" s="232">
        <v>10.31</v>
      </c>
      <c r="BJ9" s="232">
        <v>13.18</v>
      </c>
      <c r="BK9" s="232">
        <v>12.86</v>
      </c>
      <c r="BL9" s="232">
        <v>11.25</v>
      </c>
      <c r="BM9" s="232">
        <v>11.63</v>
      </c>
      <c r="BN9" s="232">
        <v>12.22</v>
      </c>
      <c r="BO9" s="232">
        <v>10.26</v>
      </c>
      <c r="BP9" s="232">
        <v>9.89</v>
      </c>
      <c r="BQ9" s="232">
        <v>10.64</v>
      </c>
      <c r="BR9" s="232">
        <v>11.9</v>
      </c>
      <c r="BS9" s="232">
        <v>13.29</v>
      </c>
      <c r="BT9" s="232">
        <v>13.96</v>
      </c>
      <c r="BU9" s="232">
        <v>12.1</v>
      </c>
      <c r="BV9" s="232">
        <v>13.36</v>
      </c>
      <c r="BW9" s="232">
        <v>13.74</v>
      </c>
      <c r="BX9" s="232">
        <v>13.34</v>
      </c>
      <c r="BY9" s="232">
        <v>13.42</v>
      </c>
      <c r="BZ9" s="232">
        <v>12.35</v>
      </c>
      <c r="CA9" s="232">
        <v>10.97</v>
      </c>
      <c r="CB9" s="232">
        <v>11.15</v>
      </c>
      <c r="CC9" s="232">
        <v>12.27</v>
      </c>
      <c r="CD9" s="232">
        <v>13.98</v>
      </c>
      <c r="CE9" s="232">
        <v>11.63</v>
      </c>
      <c r="CF9" s="232">
        <v>13.13</v>
      </c>
      <c r="CG9" s="232">
        <v>12.03</v>
      </c>
      <c r="CH9" s="232">
        <v>11.56</v>
      </c>
      <c r="CI9" s="232">
        <v>11.66</v>
      </c>
      <c r="CJ9" s="232">
        <v>11.47</v>
      </c>
      <c r="CK9" s="232">
        <v>12.03</v>
      </c>
      <c r="CL9" s="232">
        <v>12.16</v>
      </c>
      <c r="CM9" s="232">
        <v>10.35</v>
      </c>
      <c r="CN9" s="232">
        <v>10.8</v>
      </c>
      <c r="CO9" s="232">
        <v>10.99</v>
      </c>
      <c r="CP9" s="232">
        <v>11.38</v>
      </c>
      <c r="CQ9" s="232">
        <v>10.85</v>
      </c>
      <c r="CR9" s="232">
        <v>11.3</v>
      </c>
      <c r="CS9" s="232">
        <v>11.72</v>
      </c>
      <c r="CT9" s="232">
        <v>11.65</v>
      </c>
      <c r="CU9" s="232">
        <v>11.87</v>
      </c>
      <c r="CV9" s="232">
        <v>10.99</v>
      </c>
      <c r="CW9" s="232">
        <v>10.37</v>
      </c>
      <c r="CX9" s="232">
        <v>10.72</v>
      </c>
      <c r="CY9" s="232">
        <v>10.4</v>
      </c>
      <c r="CZ9" s="232">
        <v>9.24</v>
      </c>
      <c r="DA9" s="232">
        <v>9.19</v>
      </c>
      <c r="DB9" s="232">
        <v>9.94</v>
      </c>
      <c r="DC9" s="232">
        <v>10.724032827510733</v>
      </c>
      <c r="DD9" s="232">
        <v>11.629901527977204</v>
      </c>
      <c r="DE9" s="232">
        <v>12.347135470911375</v>
      </c>
      <c r="DF9" s="232">
        <v>12.129845454422682</v>
      </c>
      <c r="DG9" s="232">
        <v>11.404089680713781</v>
      </c>
      <c r="DH9" s="232">
        <v>13.760107537986755</v>
      </c>
      <c r="DI9" s="232">
        <v>12.796220232084888</v>
      </c>
      <c r="DJ9" s="232">
        <v>11.321331669195711</v>
      </c>
      <c r="DK9" s="232">
        <v>10.282563702817038</v>
      </c>
      <c r="DL9" s="232">
        <v>9.5060797243291297</v>
      </c>
      <c r="DM9" s="232">
        <v>9.3792032504479863</v>
      </c>
      <c r="DN9" s="232">
        <v>11.527194743499347</v>
      </c>
      <c r="DO9" s="232">
        <v>11.106491317337008</v>
      </c>
      <c r="DP9" s="232">
        <v>12.186715105874546</v>
      </c>
      <c r="DQ9" s="232">
        <v>12.636660118794607</v>
      </c>
      <c r="DR9" s="232">
        <v>14.345372779522524</v>
      </c>
      <c r="DS9" s="232">
        <v>16.563778828245312</v>
      </c>
      <c r="DT9" s="232">
        <v>16.607435422189944</v>
      </c>
      <c r="DU9" s="232">
        <v>14.02314787297807</v>
      </c>
      <c r="DV9" s="232">
        <v>13.946436270200003</v>
      </c>
      <c r="DW9" s="232">
        <v>13.300411830579195</v>
      </c>
      <c r="DX9" s="232">
        <v>13.680936744893479</v>
      </c>
      <c r="DY9" s="232">
        <v>12.544457184815293</v>
      </c>
    </row>
    <row r="10" spans="1:129" s="242" customFormat="1" ht="20.100000000000001" customHeight="1" thickTop="1">
      <c r="A10" s="248" t="s">
        <v>1058</v>
      </c>
      <c r="B10" s="213">
        <v>18.021633664526004</v>
      </c>
      <c r="C10" s="213">
        <v>18.472891226154253</v>
      </c>
      <c r="D10" s="213">
        <v>19.311862610687758</v>
      </c>
      <c r="E10" s="213">
        <v>19.650273857419599</v>
      </c>
      <c r="F10" s="213">
        <v>19.941849713173898</v>
      </c>
      <c r="G10" s="213">
        <v>20.081116787198241</v>
      </c>
      <c r="H10" s="213">
        <v>20.045319316638242</v>
      </c>
      <c r="I10" s="213">
        <v>20.071973036752521</v>
      </c>
      <c r="J10" s="213">
        <v>19.944503758173362</v>
      </c>
      <c r="K10" s="213">
        <v>19.589121116330887</v>
      </c>
      <c r="L10" s="213">
        <v>19.2060651146863</v>
      </c>
      <c r="M10" s="213">
        <v>18.587725964297853</v>
      </c>
      <c r="N10" s="213">
        <v>17.994405810801737</v>
      </c>
      <c r="O10" s="213">
        <v>17.62488975518788</v>
      </c>
      <c r="P10" s="213">
        <v>17.082376922509358</v>
      </c>
      <c r="Q10" s="213">
        <v>16.530604679159588</v>
      </c>
      <c r="R10" s="213">
        <v>16.037816829669072</v>
      </c>
      <c r="S10" s="213">
        <v>15.51070118241431</v>
      </c>
      <c r="T10" s="213">
        <v>15.301467919798583</v>
      </c>
      <c r="U10" s="213">
        <v>14.972105418463656</v>
      </c>
      <c r="V10" s="213">
        <v>14.476888811422285</v>
      </c>
      <c r="W10" s="213">
        <v>14.248032793071053</v>
      </c>
      <c r="X10" s="213">
        <v>13.94</v>
      </c>
      <c r="Y10" s="213">
        <v>13.46</v>
      </c>
      <c r="Z10" s="213">
        <v>13.4</v>
      </c>
      <c r="AA10" s="213">
        <v>13.2</v>
      </c>
      <c r="AB10" s="213">
        <v>13</v>
      </c>
      <c r="AC10" s="213">
        <v>12.83</v>
      </c>
      <c r="AD10" s="213">
        <v>12.67</v>
      </c>
      <c r="AE10" s="213">
        <v>12.27</v>
      </c>
      <c r="AF10" s="213">
        <v>11.93</v>
      </c>
      <c r="AG10" s="213">
        <v>11.63</v>
      </c>
      <c r="AH10" s="213">
        <v>11.42</v>
      </c>
      <c r="AI10" s="213">
        <v>11.34</v>
      </c>
      <c r="AJ10" s="213">
        <v>11.33</v>
      </c>
      <c r="AK10" s="213">
        <v>11.33</v>
      </c>
      <c r="AL10" s="213">
        <v>11.32</v>
      </c>
      <c r="AM10" s="213">
        <v>11.32</v>
      </c>
      <c r="AN10" s="213">
        <v>11.31</v>
      </c>
      <c r="AO10" s="213">
        <v>11.48</v>
      </c>
      <c r="AP10" s="213">
        <v>11.74</v>
      </c>
      <c r="AQ10" s="213">
        <v>12.19</v>
      </c>
      <c r="AR10" s="213">
        <v>12.46</v>
      </c>
      <c r="AS10" s="213">
        <v>13.01</v>
      </c>
      <c r="AT10" s="213">
        <v>13.48</v>
      </c>
      <c r="AU10" s="213">
        <v>13.74</v>
      </c>
      <c r="AV10" s="213">
        <v>13.71</v>
      </c>
      <c r="AW10" s="213">
        <v>13.73</v>
      </c>
      <c r="AX10" s="213">
        <v>13.37</v>
      </c>
      <c r="AY10" s="213">
        <v>12.71</v>
      </c>
      <c r="AZ10" s="213">
        <v>11.75</v>
      </c>
      <c r="BA10" s="213">
        <v>11.15</v>
      </c>
      <c r="BB10" s="213">
        <v>10.199999999999999</v>
      </c>
      <c r="BC10" s="213">
        <v>9.58</v>
      </c>
      <c r="BD10" s="213">
        <v>9.0399999999999991</v>
      </c>
      <c r="BE10" s="213">
        <v>8.68</v>
      </c>
      <c r="BF10" s="213">
        <v>8.68</v>
      </c>
      <c r="BG10" s="213">
        <v>8.66</v>
      </c>
      <c r="BH10" s="213">
        <v>8.66</v>
      </c>
      <c r="BI10" s="213">
        <v>8.66</v>
      </c>
      <c r="BJ10" s="213">
        <v>8.66</v>
      </c>
      <c r="BK10" s="213">
        <v>8.66</v>
      </c>
      <c r="BL10" s="213">
        <v>8.66</v>
      </c>
      <c r="BM10" s="213">
        <v>8.7200000000000006</v>
      </c>
      <c r="BN10" s="213">
        <v>9.4</v>
      </c>
      <c r="BO10" s="213">
        <v>9.94</v>
      </c>
      <c r="BP10" s="213">
        <v>10.32</v>
      </c>
      <c r="BQ10" s="213">
        <v>10.66</v>
      </c>
      <c r="BR10" s="213">
        <v>10.66</v>
      </c>
      <c r="BS10" s="213">
        <v>10.66</v>
      </c>
      <c r="BT10" s="213">
        <v>10.66</v>
      </c>
      <c r="BU10" s="213">
        <v>10.66</v>
      </c>
      <c r="BV10" s="213">
        <v>10.85</v>
      </c>
      <c r="BW10" s="213">
        <v>11.168035068806859</v>
      </c>
      <c r="BX10" s="213">
        <v>11.620687639708937</v>
      </c>
      <c r="BY10" s="213">
        <v>11.733919967515337</v>
      </c>
      <c r="BZ10" s="213">
        <v>11.92</v>
      </c>
      <c r="CA10" s="213">
        <v>12.1</v>
      </c>
      <c r="CB10" s="213">
        <v>12.25</v>
      </c>
      <c r="CC10" s="213">
        <v>12.42</v>
      </c>
      <c r="CD10" s="213">
        <v>11.9</v>
      </c>
      <c r="CE10" s="213">
        <v>11.7</v>
      </c>
      <c r="CF10" s="213">
        <v>11.4</v>
      </c>
      <c r="CG10" s="213">
        <v>10.9</v>
      </c>
      <c r="CH10" s="213">
        <v>10.69</v>
      </c>
      <c r="CI10" s="213">
        <v>10.4</v>
      </c>
      <c r="CJ10" s="213">
        <v>9.82</v>
      </c>
      <c r="CK10" s="213">
        <v>9.35</v>
      </c>
      <c r="CL10" s="213">
        <v>8.8699999999999992</v>
      </c>
      <c r="CM10" s="213">
        <v>8.39</v>
      </c>
      <c r="CN10" s="213">
        <v>8.07</v>
      </c>
      <c r="CO10" s="213">
        <v>7.85</v>
      </c>
      <c r="CP10" s="213">
        <v>7.39</v>
      </c>
      <c r="CQ10" s="213">
        <v>7.23</v>
      </c>
      <c r="CR10" s="213">
        <v>7.14</v>
      </c>
      <c r="CS10" s="213">
        <v>7.16</v>
      </c>
      <c r="CT10" s="213">
        <v>7.11</v>
      </c>
      <c r="CU10" s="213">
        <v>7.12</v>
      </c>
      <c r="CV10" s="213">
        <v>7.15</v>
      </c>
      <c r="CW10" s="213">
        <v>7.26</v>
      </c>
      <c r="CX10" s="213">
        <v>7.42</v>
      </c>
      <c r="CY10" s="213">
        <v>7.9</v>
      </c>
      <c r="CZ10" s="213">
        <v>8.2200000000000006</v>
      </c>
      <c r="DA10" s="213">
        <v>8.44</v>
      </c>
      <c r="DB10" s="213">
        <v>8.9</v>
      </c>
      <c r="DC10" s="213">
        <v>9.2477527945007196</v>
      </c>
      <c r="DD10" s="213">
        <v>9.4500478583357861</v>
      </c>
      <c r="DE10" s="213">
        <v>9.8998234401826757</v>
      </c>
      <c r="DF10" s="213">
        <v>10.172723843866315</v>
      </c>
      <c r="DG10" s="213">
        <v>10.425238490015175</v>
      </c>
      <c r="DH10" s="213">
        <v>10.650262122903564</v>
      </c>
      <c r="DI10" s="213">
        <v>10.874989385240763</v>
      </c>
      <c r="DJ10" s="213">
        <v>10.899962170487587</v>
      </c>
      <c r="DK10" s="213">
        <v>10.899948166273088</v>
      </c>
      <c r="DL10" s="213">
        <v>10.899921529489109</v>
      </c>
      <c r="DM10" s="213">
        <v>10.901347870127509</v>
      </c>
      <c r="DN10" s="213">
        <v>10.899895146402482</v>
      </c>
      <c r="DO10" s="213">
        <v>10.921610458065167</v>
      </c>
      <c r="DP10" s="213">
        <v>11.149911167080262</v>
      </c>
      <c r="DQ10" s="213">
        <v>11.581626074821138</v>
      </c>
      <c r="DR10" s="213">
        <v>11.816366998201167</v>
      </c>
      <c r="DS10" s="213">
        <v>12.149962675107329</v>
      </c>
      <c r="DT10" s="213">
        <v>12.581631690097117</v>
      </c>
      <c r="DU10" s="213">
        <v>12.677396257906249</v>
      </c>
      <c r="DV10" s="213">
        <v>13.149862073778063</v>
      </c>
      <c r="DW10" s="213">
        <v>13.57840720005985</v>
      </c>
      <c r="DX10" s="213">
        <v>13.693383155780502</v>
      </c>
      <c r="DY10" s="213">
        <v>14.150020022937927</v>
      </c>
    </row>
    <row r="11" spans="1:129" s="242" customFormat="1" ht="20.100000000000001" customHeight="1">
      <c r="A11" s="248" t="s">
        <v>1059</v>
      </c>
      <c r="B11" s="213">
        <v>16.819087805608213</v>
      </c>
      <c r="C11" s="213">
        <v>17.1068738448513</v>
      </c>
      <c r="D11" s="213">
        <v>17.259377835086486</v>
      </c>
      <c r="E11" s="213">
        <v>17.199118719422145</v>
      </c>
      <c r="F11" s="213">
        <v>17.794931626430643</v>
      </c>
      <c r="G11" s="213">
        <v>18.027267960161318</v>
      </c>
      <c r="H11" s="213">
        <v>18.163909273554978</v>
      </c>
      <c r="I11" s="213">
        <v>18.521175651146326</v>
      </c>
      <c r="J11" s="213">
        <v>18.477055712663226</v>
      </c>
      <c r="K11" s="213">
        <v>18.413120472957132</v>
      </c>
      <c r="L11" s="213">
        <v>18.36197351282425</v>
      </c>
      <c r="M11" s="213">
        <v>18.32816195892477</v>
      </c>
      <c r="N11" s="213">
        <v>18.270613186876684</v>
      </c>
      <c r="O11" s="213">
        <v>18.023551180678155</v>
      </c>
      <c r="P11" s="213">
        <v>17.844639764096225</v>
      </c>
      <c r="Q11" s="213">
        <v>17.753404211231217</v>
      </c>
      <c r="R11" s="213">
        <v>17.401588162534189</v>
      </c>
      <c r="S11" s="213">
        <v>17.274283781785591</v>
      </c>
      <c r="T11" s="213">
        <v>16.98309684046626</v>
      </c>
      <c r="U11" s="213">
        <v>16.583503575916225</v>
      </c>
      <c r="V11" s="213">
        <v>16.488527109097319</v>
      </c>
      <c r="W11" s="213">
        <v>16.304070101395695</v>
      </c>
      <c r="X11" s="213">
        <v>15.92</v>
      </c>
      <c r="Y11" s="213">
        <v>15.65</v>
      </c>
      <c r="Z11" s="213">
        <v>15.49</v>
      </c>
      <c r="AA11" s="213">
        <v>14.89</v>
      </c>
      <c r="AB11" s="213">
        <v>14.7</v>
      </c>
      <c r="AC11" s="213">
        <v>14.5</v>
      </c>
      <c r="AD11" s="213">
        <v>14.11</v>
      </c>
      <c r="AE11" s="213">
        <v>13.97</v>
      </c>
      <c r="AF11" s="213">
        <v>13.79</v>
      </c>
      <c r="AG11" s="213">
        <v>13.45</v>
      </c>
      <c r="AH11" s="213">
        <v>13.41</v>
      </c>
      <c r="AI11" s="213">
        <v>13.29</v>
      </c>
      <c r="AJ11" s="213">
        <v>13.1</v>
      </c>
      <c r="AK11" s="213">
        <v>12.97</v>
      </c>
      <c r="AL11" s="213">
        <v>12.91</v>
      </c>
      <c r="AM11" s="213">
        <v>12.45</v>
      </c>
      <c r="AN11" s="213">
        <v>12.41</v>
      </c>
      <c r="AO11" s="213">
        <v>12.41</v>
      </c>
      <c r="AP11" s="213">
        <v>12.33</v>
      </c>
      <c r="AQ11" s="213">
        <v>12.35</v>
      </c>
      <c r="AR11" s="213">
        <v>12.37</v>
      </c>
      <c r="AS11" s="213">
        <v>12.25</v>
      </c>
      <c r="AT11" s="213">
        <v>12.3</v>
      </c>
      <c r="AU11" s="213">
        <v>12.39</v>
      </c>
      <c r="AV11" s="213">
        <v>12.52</v>
      </c>
      <c r="AW11" s="213">
        <v>12.58</v>
      </c>
      <c r="AX11" s="213">
        <v>12.59</v>
      </c>
      <c r="AY11" s="213">
        <v>12.42</v>
      </c>
      <c r="AZ11" s="213">
        <v>12.35</v>
      </c>
      <c r="BA11" s="213">
        <v>12.18</v>
      </c>
      <c r="BB11" s="213">
        <v>12.09</v>
      </c>
      <c r="BC11" s="213">
        <v>11.95</v>
      </c>
      <c r="BD11" s="213">
        <v>11.62</v>
      </c>
      <c r="BE11" s="213">
        <v>11.59</v>
      </c>
      <c r="BF11" s="213">
        <v>11.38</v>
      </c>
      <c r="BG11" s="213">
        <v>11.34</v>
      </c>
      <c r="BH11" s="213">
        <v>11.26</v>
      </c>
      <c r="BI11" s="213">
        <v>11.23</v>
      </c>
      <c r="BJ11" s="213">
        <v>11.19</v>
      </c>
      <c r="BK11" s="213">
        <v>10.94</v>
      </c>
      <c r="BL11" s="213">
        <v>10.98</v>
      </c>
      <c r="BM11" s="213">
        <v>11.02</v>
      </c>
      <c r="BN11" s="213">
        <v>11.03</v>
      </c>
      <c r="BO11" s="213">
        <v>11.06</v>
      </c>
      <c r="BP11" s="213">
        <v>11.11</v>
      </c>
      <c r="BQ11" s="213">
        <v>11.07</v>
      </c>
      <c r="BR11" s="213">
        <v>11.1</v>
      </c>
      <c r="BS11" s="213">
        <v>11.13</v>
      </c>
      <c r="BT11" s="213">
        <v>11.31</v>
      </c>
      <c r="BU11" s="213">
        <v>11.33</v>
      </c>
      <c r="BV11" s="213">
        <v>11.37</v>
      </c>
      <c r="BW11" s="213">
        <v>11.702799627689654</v>
      </c>
      <c r="BX11" s="213">
        <v>11.756638709988465</v>
      </c>
      <c r="BY11" s="213">
        <v>11.82139376894642</v>
      </c>
      <c r="BZ11" s="213">
        <v>11.96</v>
      </c>
      <c r="CA11" s="213">
        <v>12.01</v>
      </c>
      <c r="CB11" s="213">
        <v>12.05</v>
      </c>
      <c r="CC11" s="213">
        <v>12.36</v>
      </c>
      <c r="CD11" s="213">
        <v>12.35</v>
      </c>
      <c r="CE11" s="213">
        <v>12.3</v>
      </c>
      <c r="CF11" s="213">
        <v>12.26</v>
      </c>
      <c r="CG11" s="213">
        <v>12.17</v>
      </c>
      <c r="CH11" s="213">
        <v>12.09</v>
      </c>
      <c r="CI11" s="213">
        <v>12.03</v>
      </c>
      <c r="CJ11" s="213">
        <v>11.85</v>
      </c>
      <c r="CK11" s="213">
        <v>11.8</v>
      </c>
      <c r="CL11" s="213">
        <v>11.72</v>
      </c>
      <c r="CM11" s="213">
        <v>11.62</v>
      </c>
      <c r="CN11" s="213">
        <v>11.42</v>
      </c>
      <c r="CO11" s="213">
        <v>11.11</v>
      </c>
      <c r="CP11" s="213">
        <v>11.02</v>
      </c>
      <c r="CQ11" s="213">
        <v>10.84</v>
      </c>
      <c r="CR11" s="213">
        <v>10.81</v>
      </c>
      <c r="CS11" s="213">
        <v>10.73</v>
      </c>
      <c r="CT11" s="213">
        <v>10.56</v>
      </c>
      <c r="CU11" s="213">
        <v>10.42</v>
      </c>
      <c r="CV11" s="213">
        <v>10.39</v>
      </c>
      <c r="CW11" s="213">
        <v>10.34</v>
      </c>
      <c r="CX11" s="213">
        <v>10.18</v>
      </c>
      <c r="CY11" s="213">
        <v>10.130000000000001</v>
      </c>
      <c r="CZ11" s="213">
        <v>10.119999999999999</v>
      </c>
      <c r="DA11" s="213">
        <v>9.8000000000000007</v>
      </c>
      <c r="DB11" s="213">
        <v>9.82</v>
      </c>
      <c r="DC11" s="213">
        <v>9.8616785121338211</v>
      </c>
      <c r="DD11" s="213">
        <v>9.9582022027198782</v>
      </c>
      <c r="DE11" s="213">
        <v>9.9905099629191021</v>
      </c>
      <c r="DF11" s="213">
        <v>10.023680612988661</v>
      </c>
      <c r="DG11" s="213">
        <v>9.9402125322914472</v>
      </c>
      <c r="DH11" s="213">
        <v>9.9856539823969026</v>
      </c>
      <c r="DI11" s="213">
        <v>10.062540820568188</v>
      </c>
      <c r="DJ11" s="213">
        <v>10.193844332065982</v>
      </c>
      <c r="DK11" s="213">
        <v>10.234671965088316</v>
      </c>
      <c r="DL11" s="213">
        <v>10.335118679519152</v>
      </c>
      <c r="DM11" s="213">
        <v>10.543699590561273</v>
      </c>
      <c r="DN11" s="213">
        <v>10.575343766274848</v>
      </c>
      <c r="DO11" s="213">
        <v>10.607748222485714</v>
      </c>
      <c r="DP11" s="213">
        <v>10.649677206379305</v>
      </c>
      <c r="DQ11" s="213">
        <v>10.728997478779911</v>
      </c>
      <c r="DR11" s="213">
        <v>10.839370575259167</v>
      </c>
      <c r="DS11" s="213">
        <v>10.710732503904797</v>
      </c>
      <c r="DT11" s="213">
        <v>10.83720380795803</v>
      </c>
      <c r="DU11" s="213">
        <v>11.06686644293633</v>
      </c>
      <c r="DV11" s="213">
        <v>11.415220649546832</v>
      </c>
      <c r="DW11" s="213">
        <v>11.543902120181325</v>
      </c>
      <c r="DX11" s="213">
        <v>11.641933384360525</v>
      </c>
      <c r="DY11" s="213">
        <v>11.774968626343242</v>
      </c>
    </row>
    <row r="12" spans="1:129" s="242" customFormat="1" ht="20.100000000000001" customHeight="1">
      <c r="A12" s="248" t="s">
        <v>1060</v>
      </c>
      <c r="B12" s="213">
        <v>15.449610320129569</v>
      </c>
      <c r="C12" s="213">
        <v>16.972055945699882</v>
      </c>
      <c r="D12" s="213">
        <v>15.459900245042224</v>
      </c>
      <c r="E12" s="213">
        <v>20.089798820903091</v>
      </c>
      <c r="F12" s="213">
        <v>14.193909365569324</v>
      </c>
      <c r="G12" s="213">
        <v>7.4619915274946269</v>
      </c>
      <c r="H12" s="213">
        <v>11.12088862256353</v>
      </c>
      <c r="I12" s="213">
        <v>10.620215576408732</v>
      </c>
      <c r="J12" s="213">
        <v>13.315014808809856</v>
      </c>
      <c r="K12" s="213">
        <v>19.459194152143986</v>
      </c>
      <c r="L12" s="213">
        <v>16.675265266998164</v>
      </c>
      <c r="M12" s="213">
        <v>13.996587907814394</v>
      </c>
      <c r="N12" s="213">
        <v>17.638189253417092</v>
      </c>
      <c r="O12" s="213">
        <v>16.550135403861056</v>
      </c>
      <c r="P12" s="213">
        <v>15.149208570593764</v>
      </c>
      <c r="Q12" s="213">
        <v>13.043769495021529</v>
      </c>
      <c r="R12" s="213">
        <v>11.014294293208216</v>
      </c>
      <c r="S12" s="213">
        <v>7.029516176903905</v>
      </c>
      <c r="T12" s="213">
        <v>12.295874854356125</v>
      </c>
      <c r="U12" s="213">
        <v>10.369128738948042</v>
      </c>
      <c r="V12" s="213">
        <v>12.67605618879799</v>
      </c>
      <c r="W12" s="213">
        <v>14.114209091960127</v>
      </c>
      <c r="X12" s="213">
        <v>14.02</v>
      </c>
      <c r="Y12" s="213">
        <v>16.41</v>
      </c>
      <c r="Z12" s="213">
        <v>15.21</v>
      </c>
      <c r="AA12" s="213">
        <v>16.47</v>
      </c>
      <c r="AB12" s="213">
        <v>14.2</v>
      </c>
      <c r="AC12" s="213">
        <v>12.92</v>
      </c>
      <c r="AD12" s="213">
        <v>12.81</v>
      </c>
      <c r="AE12" s="213">
        <v>12.66</v>
      </c>
      <c r="AF12" s="213">
        <v>11.57</v>
      </c>
      <c r="AG12" s="213">
        <v>14.19</v>
      </c>
      <c r="AH12" s="213">
        <v>11.03</v>
      </c>
      <c r="AI12" s="213">
        <v>12.09</v>
      </c>
      <c r="AJ12" s="213">
        <v>13.56</v>
      </c>
      <c r="AK12" s="213">
        <v>18.78</v>
      </c>
      <c r="AL12" s="213">
        <v>15.04</v>
      </c>
      <c r="AM12" s="213">
        <v>15.39</v>
      </c>
      <c r="AN12" s="213">
        <v>14.82</v>
      </c>
      <c r="AO12" s="213">
        <v>15.41</v>
      </c>
      <c r="AP12" s="213">
        <v>19.309999999999999</v>
      </c>
      <c r="AQ12" s="213">
        <v>18.02</v>
      </c>
      <c r="AR12" s="213">
        <v>14.45</v>
      </c>
      <c r="AS12" s="213">
        <v>11.68</v>
      </c>
      <c r="AT12" s="213">
        <v>11.25</v>
      </c>
      <c r="AU12" s="213">
        <v>13.44</v>
      </c>
      <c r="AV12" s="213">
        <v>13</v>
      </c>
      <c r="AW12" s="213">
        <v>11.52</v>
      </c>
      <c r="AX12" s="213">
        <v>14.39</v>
      </c>
      <c r="AY12" s="213">
        <v>16.61</v>
      </c>
      <c r="AZ12" s="213">
        <v>10.47</v>
      </c>
      <c r="BA12" s="213">
        <v>14.68</v>
      </c>
      <c r="BB12" s="213">
        <v>14.5</v>
      </c>
      <c r="BC12" s="213">
        <v>12.48</v>
      </c>
      <c r="BD12" s="213">
        <v>10.56</v>
      </c>
      <c r="BE12" s="213">
        <v>9.61</v>
      </c>
      <c r="BF12" s="213">
        <v>10.71</v>
      </c>
      <c r="BG12" s="213">
        <v>11.23</v>
      </c>
      <c r="BH12" s="213">
        <v>13.24</v>
      </c>
      <c r="BI12" s="213">
        <v>12.17</v>
      </c>
      <c r="BJ12" s="213">
        <v>18.11</v>
      </c>
      <c r="BK12" s="213">
        <v>19.82</v>
      </c>
      <c r="BL12" s="213">
        <v>13.7</v>
      </c>
      <c r="BM12" s="213">
        <v>15.38</v>
      </c>
      <c r="BN12" s="213">
        <v>13.05</v>
      </c>
      <c r="BO12" s="213">
        <v>7.38</v>
      </c>
      <c r="BP12" s="213">
        <v>7.49</v>
      </c>
      <c r="BQ12" s="213">
        <v>7.84</v>
      </c>
      <c r="BR12" s="213">
        <v>13</v>
      </c>
      <c r="BS12" s="213">
        <v>17.63</v>
      </c>
      <c r="BT12" s="213">
        <v>18.78</v>
      </c>
      <c r="BU12" s="213">
        <v>14.64</v>
      </c>
      <c r="BV12" s="213">
        <v>18.149999999999999</v>
      </c>
      <c r="BW12" s="213">
        <v>18.281790277022324</v>
      </c>
      <c r="BX12" s="213">
        <v>17.557970901224017</v>
      </c>
      <c r="BY12" s="213">
        <v>18.40371149562101</v>
      </c>
      <c r="BZ12" s="213">
        <v>12.84</v>
      </c>
      <c r="CA12" s="213">
        <v>8.74</v>
      </c>
      <c r="CB12" s="213">
        <v>8.84</v>
      </c>
      <c r="CC12" s="213">
        <v>11.18</v>
      </c>
      <c r="CD12" s="213">
        <v>13.76</v>
      </c>
      <c r="CE12" s="213">
        <v>12.68</v>
      </c>
      <c r="CF12" s="213">
        <v>13.93</v>
      </c>
      <c r="CG12" s="213">
        <v>12.98</v>
      </c>
      <c r="CH12" s="213">
        <v>13.74</v>
      </c>
      <c r="CI12" s="213">
        <v>13.73</v>
      </c>
      <c r="CJ12" s="213">
        <v>10.65</v>
      </c>
      <c r="CK12" s="213">
        <v>12.49</v>
      </c>
      <c r="CL12" s="213">
        <v>12.67</v>
      </c>
      <c r="CM12" s="213">
        <v>9.1999999999999993</v>
      </c>
      <c r="CN12" s="213">
        <v>9.64</v>
      </c>
      <c r="CO12" s="213">
        <v>11.22</v>
      </c>
      <c r="CP12" s="213">
        <v>13.21</v>
      </c>
      <c r="CQ12" s="213">
        <v>13.41</v>
      </c>
      <c r="CR12" s="213">
        <v>14.1</v>
      </c>
      <c r="CS12" s="213">
        <v>15.86</v>
      </c>
      <c r="CT12" s="213">
        <v>16.32</v>
      </c>
      <c r="CU12" s="213">
        <v>16.46</v>
      </c>
      <c r="CV12" s="213">
        <v>13.48</v>
      </c>
      <c r="CW12" s="213">
        <v>12.07</v>
      </c>
      <c r="CX12" s="213">
        <v>11.74</v>
      </c>
      <c r="CY12" s="213">
        <v>9.76</v>
      </c>
      <c r="CZ12" s="213">
        <v>7.22</v>
      </c>
      <c r="DA12" s="213">
        <v>7.37</v>
      </c>
      <c r="DB12" s="213">
        <v>9.42</v>
      </c>
      <c r="DC12" s="213">
        <v>11.33061041937362</v>
      </c>
      <c r="DD12" s="213">
        <v>13.095135468632702</v>
      </c>
      <c r="DE12" s="213">
        <v>15.751607886114449</v>
      </c>
      <c r="DF12" s="213">
        <v>14.459968329515727</v>
      </c>
      <c r="DG12" s="213">
        <v>13.884791371346573</v>
      </c>
      <c r="DH12" s="213">
        <v>18.257821148213015</v>
      </c>
      <c r="DI12" s="213">
        <v>16.301222685222918</v>
      </c>
      <c r="DJ12" s="213">
        <v>12.934061581434309</v>
      </c>
      <c r="DK12" s="213">
        <v>11.374987234407619</v>
      </c>
      <c r="DL12" s="213">
        <v>7.7401667228409687</v>
      </c>
      <c r="DM12" s="213">
        <v>7.5600662456087653</v>
      </c>
      <c r="DN12" s="213">
        <v>10.923977958921306</v>
      </c>
      <c r="DO12" s="213">
        <v>11.449599772579022</v>
      </c>
      <c r="DP12" s="213">
        <v>11.989980213623163</v>
      </c>
      <c r="DQ12" s="213">
        <v>14.071956133554986</v>
      </c>
      <c r="DR12" s="213">
        <v>19.693512486413756</v>
      </c>
      <c r="DS12" s="213">
        <v>24.371686481572574</v>
      </c>
      <c r="DT12" s="213">
        <v>22.958426837170155</v>
      </c>
      <c r="DU12" s="213">
        <v>19.112778883812489</v>
      </c>
      <c r="DV12" s="213">
        <v>15.920189278710083</v>
      </c>
      <c r="DW12" s="213">
        <v>15.60844189390318</v>
      </c>
      <c r="DX12" s="213">
        <v>14.025375179508149</v>
      </c>
      <c r="DY12" s="213">
        <v>10.634422307509372</v>
      </c>
    </row>
    <row r="13" spans="1:129" s="242" customFormat="1" ht="20.100000000000001" customHeight="1">
      <c r="A13" s="248" t="s">
        <v>1061</v>
      </c>
      <c r="B13" s="213">
        <v>15.182395031865493</v>
      </c>
      <c r="C13" s="213">
        <v>14.584676244241646</v>
      </c>
      <c r="D13" s="213">
        <v>21.10067225408876</v>
      </c>
      <c r="E13" s="213">
        <v>22.494022909509546</v>
      </c>
      <c r="F13" s="213">
        <v>7.0836159754078531</v>
      </c>
      <c r="G13" s="213">
        <v>4.4422975113195484</v>
      </c>
      <c r="H13" s="213">
        <v>5.5080511436978341</v>
      </c>
      <c r="I13" s="213">
        <v>2.2376533134257581</v>
      </c>
      <c r="J13" s="213">
        <v>2.9831436238120013</v>
      </c>
      <c r="K13" s="213">
        <v>18.483918643226826</v>
      </c>
      <c r="L13" s="213">
        <v>15.51102036309311</v>
      </c>
      <c r="M13" s="213">
        <v>9.724367674025336</v>
      </c>
      <c r="N13" s="213">
        <v>22.012595506154998</v>
      </c>
      <c r="O13" s="213">
        <v>10.073538124149017</v>
      </c>
      <c r="P13" s="213">
        <v>7.0724211635059486</v>
      </c>
      <c r="Q13" s="213">
        <v>3.5418039366267084</v>
      </c>
      <c r="R13" s="213">
        <v>14.663304995552862</v>
      </c>
      <c r="S13" s="213">
        <v>20.128014301405784</v>
      </c>
      <c r="T13" s="213">
        <v>12.182058823913744</v>
      </c>
      <c r="U13" s="213">
        <v>14.370721471469405</v>
      </c>
      <c r="V13" s="213">
        <v>13.884144907380168</v>
      </c>
      <c r="W13" s="213">
        <v>16.110934451819258</v>
      </c>
      <c r="X13" s="213">
        <v>20.71</v>
      </c>
      <c r="Y13" s="213">
        <v>14.24</v>
      </c>
      <c r="Z13" s="213">
        <v>16.12</v>
      </c>
      <c r="AA13" s="213">
        <v>13.79</v>
      </c>
      <c r="AB13" s="213">
        <v>13.98</v>
      </c>
      <c r="AC13" s="213">
        <v>10.23</v>
      </c>
      <c r="AD13" s="213">
        <v>10.15</v>
      </c>
      <c r="AE13" s="213">
        <v>13.26</v>
      </c>
      <c r="AF13" s="213">
        <v>13.17</v>
      </c>
      <c r="AG13" s="213">
        <v>22.02</v>
      </c>
      <c r="AH13" s="213">
        <v>29.83</v>
      </c>
      <c r="AI13" s="213">
        <v>23.52</v>
      </c>
      <c r="AJ13" s="213">
        <v>19.59</v>
      </c>
      <c r="AK13" s="213">
        <v>36.54</v>
      </c>
      <c r="AL13" s="213">
        <v>24.09</v>
      </c>
      <c r="AM13" s="213">
        <v>17.55</v>
      </c>
      <c r="AN13" s="213">
        <v>20.29</v>
      </c>
      <c r="AO13" s="213">
        <v>19.03</v>
      </c>
      <c r="AP13" s="213">
        <v>34.229999999999997</v>
      </c>
      <c r="AQ13" s="213">
        <v>38.99</v>
      </c>
      <c r="AR13" s="213">
        <v>32.99</v>
      </c>
      <c r="AS13" s="213">
        <v>5.6</v>
      </c>
      <c r="AT13" s="213">
        <v>11.12</v>
      </c>
      <c r="AU13" s="213">
        <v>22.11</v>
      </c>
      <c r="AV13" s="213">
        <v>15.23</v>
      </c>
      <c r="AW13" s="213">
        <v>8.19</v>
      </c>
      <c r="AX13" s="213">
        <v>4.1900000000000004</v>
      </c>
      <c r="AY13" s="213">
        <v>13.86</v>
      </c>
      <c r="AZ13" s="213">
        <v>0.83</v>
      </c>
      <c r="BA13" s="213">
        <v>7.68</v>
      </c>
      <c r="BB13" s="213">
        <v>8.7899999999999991</v>
      </c>
      <c r="BC13" s="213">
        <v>8.51</v>
      </c>
      <c r="BD13" s="213">
        <v>4.67</v>
      </c>
      <c r="BE13" s="213">
        <v>5.12</v>
      </c>
      <c r="BF13" s="213">
        <v>15.45</v>
      </c>
      <c r="BG13" s="213">
        <v>10.38</v>
      </c>
      <c r="BH13" s="213">
        <v>11.22</v>
      </c>
      <c r="BI13" s="213">
        <v>6.58</v>
      </c>
      <c r="BJ13" s="213">
        <v>18.829999999999998</v>
      </c>
      <c r="BK13" s="213">
        <v>29.33</v>
      </c>
      <c r="BL13" s="213">
        <v>21.69</v>
      </c>
      <c r="BM13" s="213">
        <v>20.85</v>
      </c>
      <c r="BN13" s="213">
        <v>26.46</v>
      </c>
      <c r="BO13" s="213">
        <v>21.52</v>
      </c>
      <c r="BP13" s="213">
        <v>11.74</v>
      </c>
      <c r="BQ13" s="213">
        <v>19.86</v>
      </c>
      <c r="BR13" s="213">
        <v>25.98</v>
      </c>
      <c r="BS13" s="213">
        <v>24.6</v>
      </c>
      <c r="BT13" s="213">
        <v>31.56</v>
      </c>
      <c r="BU13" s="213">
        <v>18.399999999999999</v>
      </c>
      <c r="BV13" s="213">
        <v>20.71</v>
      </c>
      <c r="BW13" s="213">
        <v>24.38792718810625</v>
      </c>
      <c r="BX13" s="213">
        <v>18.264845644352292</v>
      </c>
      <c r="BY13" s="213">
        <v>16.558845286189026</v>
      </c>
      <c r="BZ13" s="213">
        <v>15.42</v>
      </c>
      <c r="CA13" s="213">
        <v>7.49</v>
      </c>
      <c r="CB13" s="213">
        <v>8.35</v>
      </c>
      <c r="CC13" s="213">
        <v>15.28</v>
      </c>
      <c r="CD13" s="213">
        <v>18.68</v>
      </c>
      <c r="CE13" s="213">
        <v>17.45</v>
      </c>
      <c r="CF13" s="213">
        <v>16.940000000000001</v>
      </c>
      <c r="CG13" s="213">
        <v>8.39</v>
      </c>
      <c r="CH13" s="213">
        <v>13.03</v>
      </c>
      <c r="CI13" s="213">
        <v>8.9700000000000006</v>
      </c>
      <c r="CJ13" s="213">
        <v>15.36</v>
      </c>
      <c r="CK13" s="213">
        <v>22.27</v>
      </c>
      <c r="CL13" s="213">
        <v>23.43</v>
      </c>
      <c r="CM13" s="213">
        <v>19.350000000000001</v>
      </c>
      <c r="CN13" s="213">
        <v>27.97</v>
      </c>
      <c r="CO13" s="213">
        <v>28.32</v>
      </c>
      <c r="CP13" s="213">
        <v>24.79</v>
      </c>
      <c r="CQ13" s="213">
        <v>10.16</v>
      </c>
      <c r="CR13" s="213">
        <v>9.5</v>
      </c>
      <c r="CS13" s="213">
        <v>19.68</v>
      </c>
      <c r="CT13" s="213">
        <v>14.16</v>
      </c>
      <c r="CU13" s="213">
        <v>14.38</v>
      </c>
      <c r="CV13" s="213">
        <v>12.71</v>
      </c>
      <c r="CW13" s="213">
        <v>11.67</v>
      </c>
      <c r="CX13" s="213">
        <v>9.89</v>
      </c>
      <c r="CY13" s="213">
        <v>20.64</v>
      </c>
      <c r="CZ13" s="213">
        <v>13.01</v>
      </c>
      <c r="DA13" s="213">
        <v>11.68</v>
      </c>
      <c r="DB13" s="213">
        <v>31.29</v>
      </c>
      <c r="DC13" s="213">
        <v>20.583555180820291</v>
      </c>
      <c r="DD13" s="213">
        <v>13.896426679188046</v>
      </c>
      <c r="DE13" s="213">
        <v>17.966984919144522</v>
      </c>
      <c r="DF13" s="213">
        <v>16.020460680733994</v>
      </c>
      <c r="DG13" s="213">
        <v>15.254015969161783</v>
      </c>
      <c r="DH13" s="213">
        <v>36.728510689095998</v>
      </c>
      <c r="DI13" s="213">
        <v>21.186582146629007</v>
      </c>
      <c r="DJ13" s="213">
        <v>8.0750885685399574</v>
      </c>
      <c r="DK13" s="213">
        <v>-2.333080307281854E-2</v>
      </c>
      <c r="DL13" s="213">
        <v>2.7235052386583636</v>
      </c>
      <c r="DM13" s="213">
        <v>6.3682147722349258</v>
      </c>
      <c r="DN13" s="213">
        <v>12.364298524438745</v>
      </c>
      <c r="DO13" s="213">
        <v>13.290030547932364</v>
      </c>
      <c r="DP13" s="213">
        <v>24.149652842426139</v>
      </c>
      <c r="DQ13" s="213">
        <v>17.890634103622904</v>
      </c>
      <c r="DR13" s="213">
        <v>20.33697986586731</v>
      </c>
      <c r="DS13" s="213">
        <v>14.056773382076869</v>
      </c>
      <c r="DT13" s="213">
        <v>22.814667976527559</v>
      </c>
      <c r="DU13" s="213">
        <v>27.091263741571758</v>
      </c>
      <c r="DV13" s="213">
        <v>15.581253150452845</v>
      </c>
      <c r="DW13" s="213">
        <v>19.009889527523892</v>
      </c>
      <c r="DX13" s="213">
        <v>18.434252884142843</v>
      </c>
      <c r="DY13" s="213">
        <v>13.512391053079643</v>
      </c>
    </row>
    <row r="14" spans="1:129" s="242" customFormat="1" ht="20.100000000000001" hidden="1" customHeight="1">
      <c r="A14" s="248" t="s">
        <v>1062</v>
      </c>
      <c r="B14" s="213">
        <v>-2.1014618037719868</v>
      </c>
      <c r="C14" s="213">
        <v>-4.5460180801983547</v>
      </c>
      <c r="D14" s="213">
        <v>52.711010147478547</v>
      </c>
      <c r="E14" s="213">
        <v>-41.776367074118816</v>
      </c>
      <c r="F14" s="213">
        <v>-39.761442545576109</v>
      </c>
      <c r="G14" s="213">
        <v>-13.411313877521113</v>
      </c>
      <c r="H14" s="213">
        <v>37.208702564915484</v>
      </c>
      <c r="I14" s="213">
        <v>-1.0147263262701434</v>
      </c>
      <c r="J14" s="213">
        <v>-46.604153072043772</v>
      </c>
      <c r="K14" s="213">
        <v>34.183148069950597</v>
      </c>
      <c r="L14" s="213">
        <v>-14.260714214393788</v>
      </c>
      <c r="M14" s="213">
        <v>119.68798765168249</v>
      </c>
      <c r="N14" s="213">
        <v>-40.176094676683292</v>
      </c>
      <c r="O14" s="213">
        <v>-33.283155311314282</v>
      </c>
      <c r="P14" s="213">
        <v>35.125382664390933</v>
      </c>
      <c r="Q14" s="213">
        <v>-35.169235148746999</v>
      </c>
      <c r="R14" s="213">
        <v>237.67712267889704</v>
      </c>
      <c r="S14" s="213">
        <v>-46.153102597256535</v>
      </c>
      <c r="T14" s="213">
        <v>19.617351120486305</v>
      </c>
      <c r="U14" s="213">
        <v>-7.3745313117036471</v>
      </c>
      <c r="V14" s="213">
        <v>37.735980191085375</v>
      </c>
      <c r="W14" s="213">
        <v>-5.8348552595726684</v>
      </c>
      <c r="X14" s="213">
        <v>28.72</v>
      </c>
      <c r="Y14" s="213">
        <v>-5.38</v>
      </c>
      <c r="Z14" s="213">
        <v>4.2699999999999996</v>
      </c>
      <c r="AA14" s="213">
        <v>7.3</v>
      </c>
      <c r="AB14" s="213">
        <v>-22.84</v>
      </c>
      <c r="AC14" s="213">
        <v>1.1599999999999999</v>
      </c>
      <c r="AD14" s="213">
        <v>-38.97</v>
      </c>
      <c r="AE14" s="213">
        <v>10.039999999999999</v>
      </c>
      <c r="AF14" s="213">
        <v>-16.420000000000002</v>
      </c>
      <c r="AG14" s="213">
        <v>81.319999999999993</v>
      </c>
      <c r="AH14" s="213">
        <v>-52.58</v>
      </c>
      <c r="AI14" s="213">
        <v>-38.96</v>
      </c>
      <c r="AJ14" s="213">
        <v>48.73</v>
      </c>
      <c r="AK14" s="213">
        <v>2.58</v>
      </c>
      <c r="AL14" s="213">
        <v>4.29</v>
      </c>
      <c r="AM14" s="213">
        <v>-38.119999999999997</v>
      </c>
      <c r="AN14" s="213">
        <v>81.569999999999993</v>
      </c>
      <c r="AO14" s="213">
        <v>-27.32</v>
      </c>
      <c r="AP14" s="213">
        <v>-27.81</v>
      </c>
      <c r="AQ14" s="213">
        <v>-15.3</v>
      </c>
      <c r="AR14" s="213">
        <v>-6.03</v>
      </c>
      <c r="AS14" s="213">
        <v>0</v>
      </c>
      <c r="AT14" s="213">
        <v>0</v>
      </c>
      <c r="AU14" s="213">
        <v>0</v>
      </c>
      <c r="AV14" s="213">
        <v>0</v>
      </c>
      <c r="AW14" s="213">
        <v>0</v>
      </c>
      <c r="AX14" s="213">
        <v>0</v>
      </c>
      <c r="AY14" s="213">
        <v>0</v>
      </c>
      <c r="AZ14" s="213">
        <v>0</v>
      </c>
      <c r="BA14" s="213">
        <v>0</v>
      </c>
      <c r="BB14" s="213">
        <v>0</v>
      </c>
      <c r="BC14" s="213">
        <v>0</v>
      </c>
      <c r="BD14" s="213">
        <v>0</v>
      </c>
      <c r="BE14" s="213">
        <v>0</v>
      </c>
      <c r="BF14" s="213">
        <v>0</v>
      </c>
      <c r="BG14" s="213">
        <v>0</v>
      </c>
      <c r="BH14" s="213">
        <v>0</v>
      </c>
      <c r="BI14" s="213">
        <v>0</v>
      </c>
      <c r="BJ14" s="213">
        <v>0</v>
      </c>
      <c r="BK14" s="213">
        <v>0</v>
      </c>
      <c r="BL14" s="213">
        <v>0</v>
      </c>
      <c r="BM14" s="213">
        <v>0</v>
      </c>
      <c r="BN14" s="213">
        <v>0</v>
      </c>
      <c r="BO14" s="213">
        <v>0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/>
      <c r="CI14" s="213"/>
      <c r="CJ14" s="213">
        <v>0</v>
      </c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>
        <v>0</v>
      </c>
      <c r="DG14" s="213">
        <v>0</v>
      </c>
      <c r="DH14" s="213">
        <v>0</v>
      </c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</row>
    <row r="15" spans="1:129" s="242" customFormat="1" ht="20.100000000000001" customHeight="1">
      <c r="A15" s="248" t="s">
        <v>1063</v>
      </c>
      <c r="B15" s="213">
        <v>17.355269010866369</v>
      </c>
      <c r="C15" s="213">
        <v>17.375247339471379</v>
      </c>
      <c r="D15" s="213">
        <v>17.342714102478851</v>
      </c>
      <c r="E15" s="213">
        <v>17.29597069967501</v>
      </c>
      <c r="F15" s="213">
        <v>17.366304189889135</v>
      </c>
      <c r="G15" s="213">
        <v>17.381850709350033</v>
      </c>
      <c r="H15" s="213">
        <v>17.342816977866747</v>
      </c>
      <c r="I15" s="213">
        <v>17.248058523034217</v>
      </c>
      <c r="J15" s="213">
        <v>17.214132704694585</v>
      </c>
      <c r="K15" s="213">
        <v>17.066395257337973</v>
      </c>
      <c r="L15" s="213">
        <v>17.027303396817018</v>
      </c>
      <c r="M15" s="213">
        <v>17.033877804280053</v>
      </c>
      <c r="N15" s="213">
        <v>16.977324753936472</v>
      </c>
      <c r="O15" s="213">
        <v>16.828413687104906</v>
      </c>
      <c r="P15" s="213">
        <v>16.325977559953731</v>
      </c>
      <c r="Q15" s="213">
        <v>16.272685769522365</v>
      </c>
      <c r="R15" s="213">
        <v>16.139132003619274</v>
      </c>
      <c r="S15" s="213">
        <v>16.084667577735946</v>
      </c>
      <c r="T15" s="213">
        <v>16.123943664567552</v>
      </c>
      <c r="U15" s="213">
        <v>16.082356082377046</v>
      </c>
      <c r="V15" s="213">
        <v>15.960384486100399</v>
      </c>
      <c r="W15" s="213">
        <v>15.769303173041216</v>
      </c>
      <c r="X15" s="213">
        <v>15.55</v>
      </c>
      <c r="Y15" s="213">
        <v>14.87</v>
      </c>
      <c r="Z15" s="213">
        <v>14.5</v>
      </c>
      <c r="AA15" s="213">
        <v>14.01</v>
      </c>
      <c r="AB15" s="213">
        <v>13.84</v>
      </c>
      <c r="AC15" s="213">
        <v>13.6129977578717</v>
      </c>
      <c r="AD15" s="213">
        <v>13.31</v>
      </c>
      <c r="AE15" s="213">
        <v>13.01</v>
      </c>
      <c r="AF15" s="213">
        <v>12.72</v>
      </c>
      <c r="AG15" s="213">
        <v>12.62</v>
      </c>
      <c r="AH15" s="213">
        <v>12.59</v>
      </c>
      <c r="AI15" s="213">
        <v>12.57</v>
      </c>
      <c r="AJ15" s="213">
        <v>12.55</v>
      </c>
      <c r="AK15" s="213">
        <v>12.53</v>
      </c>
      <c r="AL15" s="213">
        <v>12.54</v>
      </c>
      <c r="AM15" s="213">
        <v>12.44</v>
      </c>
      <c r="AN15" s="213">
        <v>12.45</v>
      </c>
      <c r="AO15" s="213">
        <v>12.46</v>
      </c>
      <c r="AP15" s="213">
        <v>12.48</v>
      </c>
      <c r="AQ15" s="213">
        <v>12.502288938060898</v>
      </c>
      <c r="AR15" s="213">
        <v>12.53</v>
      </c>
      <c r="AS15" s="213">
        <v>12.61</v>
      </c>
      <c r="AT15" s="213">
        <v>12.67</v>
      </c>
      <c r="AU15" s="213">
        <v>12.73</v>
      </c>
      <c r="AV15" s="213">
        <v>12.81</v>
      </c>
      <c r="AW15" s="213">
        <v>12.814959999999999</v>
      </c>
      <c r="AX15" s="213">
        <v>12.82</v>
      </c>
      <c r="AY15" s="213">
        <v>12.81</v>
      </c>
      <c r="AZ15" s="213">
        <v>12.81</v>
      </c>
      <c r="BA15" s="213">
        <v>12.81</v>
      </c>
      <c r="BB15" s="213">
        <v>12.8</v>
      </c>
      <c r="BC15" s="213">
        <v>12.77</v>
      </c>
      <c r="BD15" s="213">
        <v>12.76</v>
      </c>
      <c r="BE15" s="213">
        <v>12.73</v>
      </c>
      <c r="BF15" s="213">
        <v>12.66</v>
      </c>
      <c r="BG15" s="213">
        <v>12.66</v>
      </c>
      <c r="BH15" s="213">
        <v>12.66</v>
      </c>
      <c r="BI15" s="213">
        <v>12.66</v>
      </c>
      <c r="BJ15" s="213">
        <v>12.66</v>
      </c>
      <c r="BK15" s="213">
        <v>12.51</v>
      </c>
      <c r="BL15" s="213">
        <v>12.53</v>
      </c>
      <c r="BM15" s="213">
        <v>12.53</v>
      </c>
      <c r="BN15" s="213">
        <v>12.52</v>
      </c>
      <c r="BO15" s="213">
        <v>12.52</v>
      </c>
      <c r="BP15" s="213">
        <v>12.52</v>
      </c>
      <c r="BQ15" s="213">
        <v>12.6</v>
      </c>
      <c r="BR15" s="213">
        <v>12.56</v>
      </c>
      <c r="BS15" s="213">
        <v>12.54</v>
      </c>
      <c r="BT15" s="213">
        <v>12.52</v>
      </c>
      <c r="BU15" s="213">
        <v>12.52</v>
      </c>
      <c r="BV15" s="213">
        <v>12.52</v>
      </c>
      <c r="BW15" s="213">
        <v>12.567612412821095</v>
      </c>
      <c r="BX15" s="213">
        <v>12.569669549367335</v>
      </c>
      <c r="BY15" s="213">
        <v>12.571646243269296</v>
      </c>
      <c r="BZ15" s="213">
        <v>12.58</v>
      </c>
      <c r="CA15" s="213">
        <v>12.58</v>
      </c>
      <c r="CB15" s="213">
        <v>12.58</v>
      </c>
      <c r="CC15" s="213">
        <v>12.58</v>
      </c>
      <c r="CD15" s="213">
        <v>12.58</v>
      </c>
      <c r="CE15" s="213">
        <v>12.57</v>
      </c>
      <c r="CF15" s="213">
        <v>12.57</v>
      </c>
      <c r="CG15" s="213">
        <v>12.57</v>
      </c>
      <c r="CH15" s="213">
        <v>12.5</v>
      </c>
      <c r="CI15" s="213">
        <v>12.34</v>
      </c>
      <c r="CJ15" s="213">
        <v>12.21</v>
      </c>
      <c r="CK15" s="213">
        <v>12.2</v>
      </c>
      <c r="CL15" s="213">
        <v>12.19</v>
      </c>
      <c r="CM15" s="213">
        <v>12.17</v>
      </c>
      <c r="CN15" s="213">
        <v>12.05</v>
      </c>
      <c r="CO15" s="213">
        <v>12.01</v>
      </c>
      <c r="CP15" s="213">
        <v>12</v>
      </c>
      <c r="CQ15" s="213">
        <v>11.96</v>
      </c>
      <c r="CR15" s="213">
        <v>11.88</v>
      </c>
      <c r="CS15" s="213">
        <v>11.86</v>
      </c>
      <c r="CT15" s="213">
        <v>11.83</v>
      </c>
      <c r="CU15" s="213">
        <v>11.78</v>
      </c>
      <c r="CV15" s="213">
        <v>11.72</v>
      </c>
      <c r="CW15" s="213">
        <v>11.67</v>
      </c>
      <c r="CX15" s="213">
        <v>11.67</v>
      </c>
      <c r="CY15" s="213">
        <v>11.66</v>
      </c>
      <c r="CZ15" s="213">
        <v>11.65</v>
      </c>
      <c r="DA15" s="213">
        <v>11.65</v>
      </c>
      <c r="DB15" s="213">
        <v>11.65</v>
      </c>
      <c r="DC15" s="213">
        <v>11.651713546481201</v>
      </c>
      <c r="DD15" s="213">
        <v>11.650607434304817</v>
      </c>
      <c r="DE15" s="213">
        <v>11.669889818893676</v>
      </c>
      <c r="DF15" s="213">
        <v>11.696902734282633</v>
      </c>
      <c r="DG15" s="213">
        <v>11.557573922732111</v>
      </c>
      <c r="DH15" s="213">
        <v>11.56645895860462</v>
      </c>
      <c r="DI15" s="213">
        <v>11.619267493422525</v>
      </c>
      <c r="DJ15" s="213">
        <v>11.636553682125594</v>
      </c>
      <c r="DK15" s="213">
        <v>11.653519172471904</v>
      </c>
      <c r="DL15" s="213">
        <v>11.668076449885945</v>
      </c>
      <c r="DM15" s="213">
        <v>11.67028317130605</v>
      </c>
      <c r="DN15" s="213">
        <v>11.678622693356999</v>
      </c>
      <c r="DO15" s="213">
        <v>11.679371204135602</v>
      </c>
      <c r="DP15" s="213">
        <v>11.693859302650033</v>
      </c>
      <c r="DQ15" s="213">
        <v>11.698312725986293</v>
      </c>
      <c r="DR15" s="213">
        <v>11.7295861946358</v>
      </c>
      <c r="DS15" s="213">
        <v>11.740640427359761</v>
      </c>
      <c r="DT15" s="213">
        <v>11.761361078732669</v>
      </c>
      <c r="DU15" s="213">
        <v>11.783308589753227</v>
      </c>
      <c r="DV15" s="213">
        <v>11.840347549262464</v>
      </c>
      <c r="DW15" s="213">
        <v>11.890644089266322</v>
      </c>
      <c r="DX15" s="213">
        <v>11.910091517778465</v>
      </c>
      <c r="DY15" s="213">
        <v>11.917664378346293</v>
      </c>
    </row>
    <row r="16" spans="1:129" s="242" customFormat="1" ht="20.100000000000001" customHeight="1">
      <c r="A16" s="248" t="s">
        <v>1064</v>
      </c>
      <c r="B16" s="213">
        <v>7.06</v>
      </c>
      <c r="C16" s="213">
        <v>5.98</v>
      </c>
      <c r="D16" s="213">
        <v>7.73</v>
      </c>
      <c r="E16" s="213">
        <v>7.2</v>
      </c>
      <c r="F16" s="213">
        <v>7.76</v>
      </c>
      <c r="G16" s="213">
        <v>8.2100000000000009</v>
      </c>
      <c r="H16" s="213">
        <v>7.76</v>
      </c>
      <c r="I16" s="213">
        <v>5.23</v>
      </c>
      <c r="J16" s="213">
        <v>7.88</v>
      </c>
      <c r="K16" s="213">
        <v>7.22</v>
      </c>
      <c r="L16" s="213">
        <v>6.97</v>
      </c>
      <c r="M16" s="213">
        <v>7.15</v>
      </c>
      <c r="N16" s="213">
        <v>7.24</v>
      </c>
      <c r="O16" s="213">
        <v>5.5</v>
      </c>
      <c r="P16" s="213">
        <v>6.83</v>
      </c>
      <c r="Q16" s="213">
        <v>5.69</v>
      </c>
      <c r="R16" s="213">
        <v>6.71</v>
      </c>
      <c r="S16" s="213">
        <v>6.93</v>
      </c>
      <c r="T16" s="213">
        <v>6.7</v>
      </c>
      <c r="U16" s="213">
        <v>7.28</v>
      </c>
      <c r="V16" s="213">
        <v>6.45</v>
      </c>
      <c r="W16" s="213">
        <v>6.79</v>
      </c>
      <c r="X16" s="213">
        <v>6.12</v>
      </c>
      <c r="Y16" s="213">
        <v>6.43</v>
      </c>
      <c r="Z16" s="213">
        <v>7.06</v>
      </c>
      <c r="AA16" s="213">
        <v>5.47</v>
      </c>
      <c r="AB16" s="213">
        <v>6.68</v>
      </c>
      <c r="AC16" s="213">
        <v>6.1</v>
      </c>
      <c r="AD16" s="213">
        <v>6.49</v>
      </c>
      <c r="AE16" s="213">
        <v>5.73</v>
      </c>
      <c r="AF16" s="213">
        <v>6.25</v>
      </c>
      <c r="AG16" s="213">
        <v>6.16</v>
      </c>
      <c r="AH16" s="213">
        <v>4.97</v>
      </c>
      <c r="AI16" s="213">
        <v>5.83</v>
      </c>
      <c r="AJ16" s="213">
        <v>5.23</v>
      </c>
      <c r="AK16" s="213">
        <v>5.28</v>
      </c>
      <c r="AL16" s="213">
        <v>5.65</v>
      </c>
      <c r="AM16" s="213">
        <v>4.8</v>
      </c>
      <c r="AN16" s="213">
        <v>5.01</v>
      </c>
      <c r="AO16" s="213">
        <v>5.68</v>
      </c>
      <c r="AP16" s="213">
        <v>5.45</v>
      </c>
      <c r="AQ16" s="213">
        <v>5.94</v>
      </c>
      <c r="AR16" s="213">
        <v>6.72</v>
      </c>
      <c r="AS16" s="213">
        <v>6.49</v>
      </c>
      <c r="AT16" s="213">
        <v>6.88</v>
      </c>
      <c r="AU16" s="213">
        <v>7.4</v>
      </c>
      <c r="AV16" s="213">
        <v>6.62</v>
      </c>
      <c r="AW16" s="213">
        <v>7.09</v>
      </c>
      <c r="AX16" s="213">
        <v>6.82</v>
      </c>
      <c r="AY16" s="213">
        <v>5.14</v>
      </c>
      <c r="AZ16" s="213">
        <v>6.14</v>
      </c>
      <c r="BA16" s="213">
        <v>5.01</v>
      </c>
      <c r="BB16" s="213">
        <v>4.99</v>
      </c>
      <c r="BC16" s="213">
        <v>5.22</v>
      </c>
      <c r="BD16" s="213">
        <v>5.58</v>
      </c>
      <c r="BE16" s="213">
        <v>4.5999999999999996</v>
      </c>
      <c r="BF16" s="213">
        <v>4.37</v>
      </c>
      <c r="BG16" s="213">
        <v>4.37</v>
      </c>
      <c r="BH16" s="213">
        <v>4.3499999999999996</v>
      </c>
      <c r="BI16" s="213">
        <v>4.97</v>
      </c>
      <c r="BJ16" s="213">
        <v>4.3600000000000003</v>
      </c>
      <c r="BK16" s="213">
        <v>4.3499999999999996</v>
      </c>
      <c r="BL16" s="213">
        <v>5.24</v>
      </c>
      <c r="BM16" s="213">
        <v>4.34</v>
      </c>
      <c r="BN16" s="213">
        <v>4.96</v>
      </c>
      <c r="BO16" s="213">
        <v>5.07</v>
      </c>
      <c r="BP16" s="213">
        <v>5.71</v>
      </c>
      <c r="BQ16" s="213">
        <v>5.42</v>
      </c>
      <c r="BR16" s="213">
        <v>5.2</v>
      </c>
      <c r="BS16" s="213">
        <v>5</v>
      </c>
      <c r="BT16" s="213">
        <v>4.79</v>
      </c>
      <c r="BU16" s="213">
        <v>5.97</v>
      </c>
      <c r="BV16" s="213">
        <v>5.23</v>
      </c>
      <c r="BW16" s="213">
        <v>4.9856713866905711</v>
      </c>
      <c r="BX16" s="213">
        <v>5.8093299342426805</v>
      </c>
      <c r="BY16" s="213">
        <v>4.7788471596879933</v>
      </c>
      <c r="BZ16" s="213">
        <v>6.15</v>
      </c>
      <c r="CA16" s="213">
        <v>5.64</v>
      </c>
      <c r="CB16" s="213">
        <v>5.84</v>
      </c>
      <c r="CC16" s="213">
        <v>6.65</v>
      </c>
      <c r="CD16" s="213">
        <v>5.46</v>
      </c>
      <c r="CE16" s="213">
        <v>5</v>
      </c>
      <c r="CF16" s="213">
        <v>5.0199999999999996</v>
      </c>
      <c r="CG16" s="213">
        <v>5.27</v>
      </c>
      <c r="CH16" s="213">
        <v>5.09</v>
      </c>
      <c r="CI16" s="213">
        <v>4.07</v>
      </c>
      <c r="CJ16" s="213">
        <v>5.33</v>
      </c>
      <c r="CK16" s="213">
        <v>4.3099999999999996</v>
      </c>
      <c r="CL16" s="213">
        <v>4.54</v>
      </c>
      <c r="CM16" s="213">
        <v>3.98</v>
      </c>
      <c r="CN16" s="213">
        <v>4.17</v>
      </c>
      <c r="CO16" s="213">
        <v>4.13</v>
      </c>
      <c r="CP16" s="213">
        <v>3.95</v>
      </c>
      <c r="CQ16" s="213">
        <v>3.93</v>
      </c>
      <c r="CR16" s="213">
        <v>3.92</v>
      </c>
      <c r="CS16" s="213">
        <v>3.9</v>
      </c>
      <c r="CT16" s="213">
        <v>3.88</v>
      </c>
      <c r="CU16" s="213">
        <v>3.87</v>
      </c>
      <c r="CV16" s="213">
        <v>3.79</v>
      </c>
      <c r="CW16" s="213">
        <v>3.75</v>
      </c>
      <c r="CX16" s="213">
        <v>3.74</v>
      </c>
      <c r="CY16" s="213">
        <v>3.74</v>
      </c>
      <c r="CZ16" s="213">
        <v>3.95</v>
      </c>
      <c r="DA16" s="213">
        <v>3.7</v>
      </c>
      <c r="DB16" s="213">
        <v>3.79</v>
      </c>
      <c r="DC16" s="213">
        <v>4.7175354389845436</v>
      </c>
      <c r="DD16" s="213">
        <v>3.9244000645593413</v>
      </c>
      <c r="DE16" s="213">
        <v>4.3019902979155811</v>
      </c>
      <c r="DF16" s="213">
        <v>5.0167895651825001</v>
      </c>
      <c r="DG16" s="213">
        <v>4.3636673565194295</v>
      </c>
      <c r="DH16" s="213">
        <v>4.0115683391673373</v>
      </c>
      <c r="DI16" s="213">
        <v>4.1925270430452688</v>
      </c>
      <c r="DJ16" s="213">
        <v>4.3307783394364474</v>
      </c>
      <c r="DK16" s="213">
        <v>4.1781922587912579</v>
      </c>
      <c r="DL16" s="213">
        <v>4.7602517362400176</v>
      </c>
      <c r="DM16" s="213">
        <v>4.2780743303185709</v>
      </c>
      <c r="DN16" s="213">
        <v>4.5657713088360863</v>
      </c>
      <c r="DO16" s="213">
        <v>4.8479835297487561</v>
      </c>
      <c r="DP16" s="213">
        <v>4.1099529828865</v>
      </c>
      <c r="DQ16" s="213">
        <v>4.6742011953879503</v>
      </c>
      <c r="DR16" s="213">
        <v>4.5153919323867253</v>
      </c>
      <c r="DS16" s="213">
        <v>3.6650662458080685</v>
      </c>
      <c r="DT16" s="213">
        <v>4.9511733066578412</v>
      </c>
      <c r="DU16" s="213">
        <v>4.8115659829378599</v>
      </c>
      <c r="DV16" s="213">
        <v>4.907598846777228</v>
      </c>
      <c r="DW16" s="213">
        <v>5.6928101049107172</v>
      </c>
      <c r="DX16" s="213">
        <v>5.7598356041396404</v>
      </c>
      <c r="DY16" s="213">
        <v>5.7546243977857792</v>
      </c>
    </row>
    <row r="17" spans="1:129" s="242" customFormat="1" ht="20.100000000000001" customHeight="1">
      <c r="A17" s="248" t="s">
        <v>1065</v>
      </c>
      <c r="B17" s="213">
        <v>8.6875306104678973</v>
      </c>
      <c r="C17" s="213">
        <v>8.7800000000000011</v>
      </c>
      <c r="D17" s="213">
        <v>9.5754462567721799</v>
      </c>
      <c r="E17" s="213">
        <v>9.8401430246154895</v>
      </c>
      <c r="F17" s="213">
        <v>8.82</v>
      </c>
      <c r="G17" s="213">
        <v>8.1872316445708258</v>
      </c>
      <c r="H17" s="213">
        <v>7.8495897116806379</v>
      </c>
      <c r="I17" s="213">
        <v>8.9111241715837952</v>
      </c>
      <c r="J17" s="213">
        <v>8.8387272117712357</v>
      </c>
      <c r="K17" s="213">
        <v>9.379999999999999</v>
      </c>
      <c r="L17" s="213">
        <v>9.264879124232106</v>
      </c>
      <c r="M17" s="213">
        <v>8.5780794339390241</v>
      </c>
      <c r="N17" s="213">
        <v>8.7493490689472431</v>
      </c>
      <c r="O17" s="213">
        <v>8.2812279539403519</v>
      </c>
      <c r="P17" s="213">
        <v>7.6463540829651011</v>
      </c>
      <c r="Q17" s="213">
        <v>7.9489578314624332</v>
      </c>
      <c r="R17" s="213">
        <v>8.136439793222161</v>
      </c>
      <c r="S17" s="213">
        <v>8.8595982008808463</v>
      </c>
      <c r="T17" s="213">
        <v>8.4042154879603324</v>
      </c>
      <c r="U17" s="213">
        <v>8.3095240699117667</v>
      </c>
      <c r="V17" s="213">
        <v>8.3545327125354127</v>
      </c>
      <c r="W17" s="213">
        <v>8.4249998779598823</v>
      </c>
      <c r="X17" s="213">
        <v>8.07</v>
      </c>
      <c r="Y17" s="213">
        <v>8.18</v>
      </c>
      <c r="Z17" s="213">
        <v>8.1300000000000008</v>
      </c>
      <c r="AA17" s="213">
        <v>7.83</v>
      </c>
      <c r="AB17" s="213">
        <v>7.65</v>
      </c>
      <c r="AC17" s="213">
        <v>7.62</v>
      </c>
      <c r="AD17" s="213">
        <v>7.42</v>
      </c>
      <c r="AE17" s="213">
        <v>7.26</v>
      </c>
      <c r="AF17" s="213">
        <v>7.07</v>
      </c>
      <c r="AG17" s="213">
        <v>6.93</v>
      </c>
      <c r="AH17" s="213">
        <v>7.14</v>
      </c>
      <c r="AI17" s="213">
        <v>6.92</v>
      </c>
      <c r="AJ17" s="213">
        <v>6.89</v>
      </c>
      <c r="AK17" s="213">
        <v>7.13</v>
      </c>
      <c r="AL17" s="213">
        <v>6.87</v>
      </c>
      <c r="AM17" s="213">
        <v>6.63</v>
      </c>
      <c r="AN17" s="213">
        <v>6.46</v>
      </c>
      <c r="AO17" s="213">
        <v>6.95</v>
      </c>
      <c r="AP17" s="213">
        <v>7.25</v>
      </c>
      <c r="AQ17" s="213">
        <v>7.58</v>
      </c>
      <c r="AR17" s="213">
        <v>7.63</v>
      </c>
      <c r="AS17" s="213">
        <v>7.36</v>
      </c>
      <c r="AT17" s="213">
        <v>7.67</v>
      </c>
      <c r="AU17" s="213">
        <v>8.23</v>
      </c>
      <c r="AV17" s="213">
        <v>8.24</v>
      </c>
      <c r="AW17" s="213">
        <v>7.61</v>
      </c>
      <c r="AX17" s="213">
        <v>7.39</v>
      </c>
      <c r="AY17" s="213">
        <v>6.8</v>
      </c>
      <c r="AZ17" s="213">
        <v>6.42</v>
      </c>
      <c r="BA17" s="213">
        <v>5.83</v>
      </c>
      <c r="BB17" s="213">
        <v>6.17</v>
      </c>
      <c r="BC17" s="213">
        <v>6.03</v>
      </c>
      <c r="BD17" s="213">
        <v>5.74</v>
      </c>
      <c r="BE17" s="213">
        <v>5.34</v>
      </c>
      <c r="BF17" s="213">
        <v>5.43</v>
      </c>
      <c r="BG17" s="213">
        <v>5.39</v>
      </c>
      <c r="BH17" s="213">
        <v>5.62</v>
      </c>
      <c r="BI17" s="213">
        <v>5.71</v>
      </c>
      <c r="BJ17" s="213">
        <v>5.84</v>
      </c>
      <c r="BK17" s="213">
        <v>6.92</v>
      </c>
      <c r="BL17" s="213">
        <v>6.16</v>
      </c>
      <c r="BM17" s="213">
        <v>6.01</v>
      </c>
      <c r="BN17" s="213">
        <v>6.57</v>
      </c>
      <c r="BO17" s="213">
        <v>6.53</v>
      </c>
      <c r="BP17" s="213">
        <v>6.54</v>
      </c>
      <c r="BQ17" s="213">
        <v>6.43</v>
      </c>
      <c r="BR17" s="213">
        <v>6.79</v>
      </c>
      <c r="BS17" s="213">
        <v>6.84</v>
      </c>
      <c r="BT17" s="213">
        <v>6.74</v>
      </c>
      <c r="BU17" s="213">
        <v>6.74</v>
      </c>
      <c r="BV17" s="213">
        <v>6.36</v>
      </c>
      <c r="BW17" s="213">
        <v>6.6154821620869164</v>
      </c>
      <c r="BX17" s="213">
        <v>6.9880104984718194</v>
      </c>
      <c r="BY17" s="213">
        <v>6.4598002037612456</v>
      </c>
      <c r="BZ17" s="213">
        <v>6.69</v>
      </c>
      <c r="CA17" s="213">
        <v>6.2</v>
      </c>
      <c r="CB17" s="213">
        <v>6.35</v>
      </c>
      <c r="CC17" s="213">
        <v>6.93</v>
      </c>
      <c r="CD17" s="213">
        <v>6.55</v>
      </c>
      <c r="CE17" s="213">
        <v>6.43</v>
      </c>
      <c r="CF17" s="213">
        <v>6.33</v>
      </c>
      <c r="CG17" s="213">
        <v>5.84</v>
      </c>
      <c r="CH17" s="213">
        <v>5.77</v>
      </c>
      <c r="CI17" s="213">
        <v>5.63</v>
      </c>
      <c r="CJ17" s="213">
        <v>6.13</v>
      </c>
      <c r="CK17" s="213">
        <v>5.95</v>
      </c>
      <c r="CL17" s="213">
        <v>5.8</v>
      </c>
      <c r="CM17" s="213">
        <v>5.7</v>
      </c>
      <c r="CN17" s="213">
        <v>5.5</v>
      </c>
      <c r="CO17" s="213">
        <v>5.46</v>
      </c>
      <c r="CP17" s="213">
        <v>6.33</v>
      </c>
      <c r="CQ17" s="213">
        <v>4.75</v>
      </c>
      <c r="CR17" s="213">
        <v>5.0599999999999996</v>
      </c>
      <c r="CS17" s="213">
        <v>5.49</v>
      </c>
      <c r="CT17" s="213">
        <v>5.0199999999999996</v>
      </c>
      <c r="CU17" s="213">
        <v>5.91</v>
      </c>
      <c r="CV17" s="213">
        <v>5.3</v>
      </c>
      <c r="CW17" s="213">
        <v>4.71</v>
      </c>
      <c r="CX17" s="213">
        <v>4.95</v>
      </c>
      <c r="CY17" s="213">
        <v>5.53</v>
      </c>
      <c r="CZ17" s="213">
        <v>4.9400000000000004</v>
      </c>
      <c r="DA17" s="213">
        <v>4.84</v>
      </c>
      <c r="DB17" s="213">
        <v>5.63</v>
      </c>
      <c r="DC17" s="213">
        <v>6.1428328029552004</v>
      </c>
      <c r="DD17" s="213">
        <v>5.7579218746363958</v>
      </c>
      <c r="DE17" s="213">
        <v>5.9053610394024014</v>
      </c>
      <c r="DF17" s="213">
        <v>6.3533562448604863</v>
      </c>
      <c r="DG17" s="213">
        <v>6.2841641225086953</v>
      </c>
      <c r="DH17" s="213">
        <v>6.8034544783485362</v>
      </c>
      <c r="DI17" s="213">
        <v>6.4121141915621349</v>
      </c>
      <c r="DJ17" s="213">
        <v>5.5426977737119021</v>
      </c>
      <c r="DK17" s="213">
        <v>5.2551654894254396</v>
      </c>
      <c r="DL17" s="213">
        <v>5.1535247166566656</v>
      </c>
      <c r="DM17" s="213">
        <v>5.4640203314020086</v>
      </c>
      <c r="DN17" s="213">
        <v>5.6842201329150299</v>
      </c>
      <c r="DO17" s="213">
        <v>5.83111619868939</v>
      </c>
      <c r="DP17" s="213">
        <v>6.4975728946438771</v>
      </c>
      <c r="DQ17" s="213">
        <v>6.4158917396226034</v>
      </c>
      <c r="DR17" s="213">
        <v>6.3996327501641082</v>
      </c>
      <c r="DS17" s="213">
        <v>6.4381762809883281</v>
      </c>
      <c r="DT17" s="213">
        <v>6.7980135128948183</v>
      </c>
      <c r="DU17" s="213">
        <v>7.2899057995107652</v>
      </c>
      <c r="DV17" s="213">
        <v>7.0929263873212633</v>
      </c>
      <c r="DW17" s="213">
        <v>7.4906063315108407</v>
      </c>
      <c r="DX17" s="213">
        <v>7.4182181089358812</v>
      </c>
      <c r="DY17" s="213">
        <v>7.5026085507904572</v>
      </c>
    </row>
    <row r="18" spans="1:129" s="242" customFormat="1" ht="20.100000000000001" customHeight="1">
      <c r="A18" s="248" t="s">
        <v>1066</v>
      </c>
      <c r="B18" s="213">
        <v>4.7331329026851332</v>
      </c>
      <c r="C18" s="213">
        <v>4.9672265679681749</v>
      </c>
      <c r="D18" s="213">
        <v>26.879875658592912</v>
      </c>
      <c r="E18" s="213">
        <v>-12.427114704941056</v>
      </c>
      <c r="F18" s="213">
        <v>-13.854738188776118</v>
      </c>
      <c r="G18" s="213">
        <v>-2.4832546513064435</v>
      </c>
      <c r="H18" s="213">
        <v>15.456677718782053</v>
      </c>
      <c r="I18" s="213">
        <v>0.88622391124477673</v>
      </c>
      <c r="J18" s="213">
        <v>-17.531375090838896</v>
      </c>
      <c r="K18" s="213">
        <v>19.758228607766014</v>
      </c>
      <c r="L18" s="213">
        <v>0.48798703702097601</v>
      </c>
      <c r="M18" s="213">
        <v>38.931542975914901</v>
      </c>
      <c r="N18" s="213">
        <v>-11.597502654281666</v>
      </c>
      <c r="O18" s="213">
        <v>-10.19517348916269</v>
      </c>
      <c r="P18" s="213">
        <v>13.626347327098154</v>
      </c>
      <c r="Q18" s="213">
        <v>-11.544226218868047</v>
      </c>
      <c r="R18" s="213">
        <v>65.478864027310223</v>
      </c>
      <c r="S18" s="213">
        <v>-15.791662920370552</v>
      </c>
      <c r="T18" s="213">
        <v>11.315543052416199</v>
      </c>
      <c r="U18" s="213">
        <v>1.6510579583689733</v>
      </c>
      <c r="V18" s="213">
        <v>17.951147628828991</v>
      </c>
      <c r="W18" s="213">
        <v>4.0469429278118918</v>
      </c>
      <c r="X18" s="213">
        <v>16.89</v>
      </c>
      <c r="Y18" s="213">
        <v>2.4300000000000002</v>
      </c>
      <c r="Z18" s="213">
        <v>6.46</v>
      </c>
      <c r="AA18" s="213">
        <v>7.75</v>
      </c>
      <c r="AB18" s="213">
        <v>-5.66</v>
      </c>
      <c r="AC18" s="213">
        <v>4.1280526339094497</v>
      </c>
      <c r="AD18" s="213">
        <v>-13.46</v>
      </c>
      <c r="AE18" s="213">
        <v>8.19</v>
      </c>
      <c r="AF18" s="213">
        <v>-1.97</v>
      </c>
      <c r="AG18" s="213">
        <v>33.630000000000003</v>
      </c>
      <c r="AH18" s="213">
        <v>-15.39</v>
      </c>
      <c r="AI18" s="213">
        <v>-9.4600000000000009</v>
      </c>
      <c r="AJ18" s="213">
        <v>23.85</v>
      </c>
      <c r="AK18" s="213">
        <v>12.83</v>
      </c>
      <c r="AL18" s="213">
        <v>9.6199999999999992</v>
      </c>
      <c r="AM18" s="213">
        <v>-11.33</v>
      </c>
      <c r="AN18" s="213">
        <v>33.950000000000003</v>
      </c>
      <c r="AO18" s="213">
        <v>-4.1900000000000004</v>
      </c>
      <c r="AP18" s="213">
        <v>1.4</v>
      </c>
      <c r="AQ18" s="213">
        <v>11.81</v>
      </c>
      <c r="AR18" s="213">
        <v>8.07</v>
      </c>
      <c r="AS18" s="213">
        <v>26.04</v>
      </c>
      <c r="AT18" s="213">
        <v>114.64</v>
      </c>
      <c r="AU18" s="213">
        <v>73.39</v>
      </c>
      <c r="AV18" s="213">
        <v>81.47</v>
      </c>
      <c r="AW18" s="213">
        <v>6.52</v>
      </c>
      <c r="AX18" s="213">
        <v>1.64</v>
      </c>
      <c r="AY18" s="213">
        <v>27.95</v>
      </c>
      <c r="AZ18" s="213">
        <v>-9.52</v>
      </c>
      <c r="BA18" s="213">
        <v>-22.87</v>
      </c>
      <c r="BB18" s="213">
        <v>-35.47</v>
      </c>
      <c r="BC18" s="213">
        <v>0.99</v>
      </c>
      <c r="BD18" s="213">
        <v>-12.99</v>
      </c>
      <c r="BE18" s="213">
        <v>10.59</v>
      </c>
      <c r="BF18" s="213">
        <v>-17.3</v>
      </c>
      <c r="BG18" s="213">
        <v>-1.66</v>
      </c>
      <c r="BH18" s="213">
        <v>10.38</v>
      </c>
      <c r="BI18" s="213">
        <v>3.8</v>
      </c>
      <c r="BJ18" s="213">
        <v>62.96</v>
      </c>
      <c r="BK18" s="213">
        <v>-4.1100000000000003</v>
      </c>
      <c r="BL18" s="213">
        <v>3.55</v>
      </c>
      <c r="BM18" s="213">
        <v>-2.2400000000000002</v>
      </c>
      <c r="BN18" s="213">
        <v>45.43</v>
      </c>
      <c r="BO18" s="213">
        <v>7.27</v>
      </c>
      <c r="BP18" s="213">
        <v>-2.85</v>
      </c>
      <c r="BQ18" s="213">
        <v>12.52</v>
      </c>
      <c r="BR18" s="213">
        <v>-2.56</v>
      </c>
      <c r="BS18" s="213">
        <v>17.36</v>
      </c>
      <c r="BT18" s="213">
        <v>23.35</v>
      </c>
      <c r="BU18" s="213">
        <v>-1.91</v>
      </c>
      <c r="BV18" s="213">
        <v>15.77</v>
      </c>
      <c r="BW18" s="213">
        <v>11.213053158760689</v>
      </c>
      <c r="BX18" s="213">
        <v>2.7579637377534549</v>
      </c>
      <c r="BY18" s="213">
        <v>-5.029420194885148</v>
      </c>
      <c r="BZ18" s="213">
        <v>11.81</v>
      </c>
      <c r="CA18" s="213">
        <v>1.8</v>
      </c>
      <c r="CB18" s="213">
        <v>6.29</v>
      </c>
      <c r="CC18" s="213">
        <v>20.190000000000001</v>
      </c>
      <c r="CD18" s="213">
        <v>140.91999999999999</v>
      </c>
      <c r="CE18" s="213">
        <v>-35.08</v>
      </c>
      <c r="CF18" s="213">
        <v>67.150000000000006</v>
      </c>
      <c r="CG18" s="213">
        <v>29.01</v>
      </c>
      <c r="CH18" s="213">
        <v>-26.45</v>
      </c>
      <c r="CI18" s="213">
        <v>-1.95</v>
      </c>
      <c r="CJ18" s="213">
        <v>53.82</v>
      </c>
      <c r="CK18" s="213">
        <v>42.71</v>
      </c>
      <c r="CL18" s="213">
        <v>63.53</v>
      </c>
      <c r="CM18" s="213">
        <v>12.77</v>
      </c>
      <c r="CN18" s="213">
        <v>25.2</v>
      </c>
      <c r="CO18" s="213">
        <v>12.41</v>
      </c>
      <c r="CP18" s="213">
        <v>14.04</v>
      </c>
      <c r="CQ18" s="213">
        <v>8.34</v>
      </c>
      <c r="CR18" s="213">
        <v>36</v>
      </c>
      <c r="CS18" s="213">
        <v>-6.24</v>
      </c>
      <c r="CT18" s="213">
        <v>-5.14</v>
      </c>
      <c r="CU18" s="213">
        <v>7.38</v>
      </c>
      <c r="CV18" s="213">
        <v>23.94</v>
      </c>
      <c r="CW18" s="213">
        <v>5.4</v>
      </c>
      <c r="CX18" s="213">
        <v>54.82</v>
      </c>
      <c r="CY18" s="213">
        <v>43.38</v>
      </c>
      <c r="CZ18" s="213">
        <v>30.27</v>
      </c>
      <c r="DA18" s="213">
        <v>32.78</v>
      </c>
      <c r="DB18" s="213">
        <v>-17.170000000000002</v>
      </c>
      <c r="DC18" s="213">
        <v>6.93366869922174</v>
      </c>
      <c r="DD18" s="213">
        <v>51.126580639928299</v>
      </c>
      <c r="DE18" s="213">
        <v>17.079329686085366</v>
      </c>
      <c r="DF18" s="213">
        <v>34.042838036761339</v>
      </c>
      <c r="DG18" s="213">
        <v>-11.116390876695093</v>
      </c>
      <c r="DH18" s="213">
        <v>1.4679982180576756</v>
      </c>
      <c r="DI18" s="213">
        <v>7.2042809496796645</v>
      </c>
      <c r="DJ18" s="213">
        <v>8.20180876611618</v>
      </c>
      <c r="DK18" s="213">
        <v>-5.7686061416182373</v>
      </c>
      <c r="DL18" s="213">
        <v>18.881446874890063</v>
      </c>
      <c r="DM18" s="213">
        <v>-7.5315224374039591E-2</v>
      </c>
      <c r="DN18" s="213">
        <v>71.847962800453288</v>
      </c>
      <c r="DO18" s="213">
        <v>8.7245492705607894</v>
      </c>
      <c r="DP18" s="213">
        <v>49.068614763028371</v>
      </c>
      <c r="DQ18" s="213">
        <v>35.579593992308631</v>
      </c>
      <c r="DR18" s="213">
        <v>14.98032772087492</v>
      </c>
      <c r="DS18" s="213">
        <v>81.907953321286755</v>
      </c>
      <c r="DT18" s="213">
        <v>107.41214494526163</v>
      </c>
      <c r="DU18" s="213">
        <v>-22.539885648702985</v>
      </c>
      <c r="DV18" s="213">
        <v>58.060776592063569</v>
      </c>
      <c r="DW18" s="213">
        <v>-1.4788255505868153</v>
      </c>
      <c r="DX18" s="213">
        <v>77.71926547021863</v>
      </c>
      <c r="DY18" s="213">
        <v>64.117604752740149</v>
      </c>
    </row>
    <row r="19" spans="1:129" s="242" customFormat="1" ht="12" customHeight="1">
      <c r="A19" s="249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</row>
    <row r="20" spans="1:129" s="242" customFormat="1" ht="20.100000000000001" customHeight="1" thickBot="1">
      <c r="A20" s="247" t="s">
        <v>1068</v>
      </c>
      <c r="B20" s="232">
        <v>-10.579106135467319</v>
      </c>
      <c r="C20" s="232">
        <v>-2.6758905041086845</v>
      </c>
      <c r="D20" s="232">
        <v>43.641195498110832</v>
      </c>
      <c r="E20" s="232">
        <v>-43.094051586235871</v>
      </c>
      <c r="F20" s="232">
        <v>-45.117297163798057</v>
      </c>
      <c r="G20" s="232">
        <v>-17.637034997917954</v>
      </c>
      <c r="H20" s="232">
        <v>34.700534137875891</v>
      </c>
      <c r="I20" s="232">
        <v>0.27519780910564373</v>
      </c>
      <c r="J20" s="232">
        <v>-48.088988636233978</v>
      </c>
      <c r="K20" s="232">
        <v>30.28204145263733</v>
      </c>
      <c r="L20" s="232">
        <v>-17.404031933436915</v>
      </c>
      <c r="M20" s="232">
        <v>115.22658081377098</v>
      </c>
      <c r="N20" s="232">
        <v>-36.550880507162262</v>
      </c>
      <c r="O20" s="232">
        <v>-35.791895161161733</v>
      </c>
      <c r="P20" s="232">
        <v>36.56199264650548</v>
      </c>
      <c r="Q20" s="232">
        <v>-26.196699012409645</v>
      </c>
      <c r="R20" s="232">
        <v>238.51978560045137</v>
      </c>
      <c r="S20" s="232">
        <v>-45.292787652507187</v>
      </c>
      <c r="T20" s="232">
        <v>17.589540459595941</v>
      </c>
      <c r="U20" s="232">
        <v>-7.4912654629205102</v>
      </c>
      <c r="V20" s="232">
        <v>32.11563379450488</v>
      </c>
      <c r="W20" s="232">
        <v>-4.6293967100851683</v>
      </c>
      <c r="X20" s="232">
        <f>X21</f>
        <v>37.658964690977122</v>
      </c>
      <c r="Y20" s="232">
        <v>-6.8</v>
      </c>
      <c r="Z20" s="232">
        <v>1.08</v>
      </c>
      <c r="AA20" s="232">
        <v>10.1</v>
      </c>
      <c r="AB20" s="232">
        <v>-19.859894074460801</v>
      </c>
      <c r="AC20" s="232">
        <v>4.88</v>
      </c>
      <c r="AD20" s="232">
        <v>-35.950000000000003</v>
      </c>
      <c r="AE20" s="232">
        <v>9.902999866971717</v>
      </c>
      <c r="AF20" s="232">
        <v>-12.924891664107193</v>
      </c>
      <c r="AG20" s="232">
        <v>70.247240461682026</v>
      </c>
      <c r="AH20" s="232">
        <v>-40.118517380828955</v>
      </c>
      <c r="AI20" s="232">
        <v>-32.183737129238544</v>
      </c>
      <c r="AJ20" s="232">
        <v>46.492635294297337</v>
      </c>
      <c r="AK20" s="232">
        <v>2.7421475889107381</v>
      </c>
      <c r="AL20" s="232">
        <v>5.2395297867900643</v>
      </c>
      <c r="AM20" s="232">
        <v>-29.638437219903963</v>
      </c>
      <c r="AN20" s="232">
        <v>85.199333025478481</v>
      </c>
      <c r="AO20" s="232">
        <v>-24.58407957807891</v>
      </c>
      <c r="AP20" s="232">
        <v>-23.815238571704032</v>
      </c>
      <c r="AQ20" s="232">
        <v>-10.948080133639031</v>
      </c>
      <c r="AR20" s="232">
        <v>-5.9943560816948818</v>
      </c>
      <c r="AS20" s="232">
        <v>59.894005086888491</v>
      </c>
      <c r="AT20" s="232">
        <v>460.67136977981045</v>
      </c>
      <c r="AU20" s="232">
        <v>174.04438899263087</v>
      </c>
      <c r="AV20" s="232">
        <v>246.28680915934888</v>
      </c>
      <c r="AW20" s="232">
        <v>35.676134193549011</v>
      </c>
      <c r="AX20" s="232">
        <v>-7.7842042414610164</v>
      </c>
      <c r="AY20" s="232">
        <v>51.979778535092933</v>
      </c>
      <c r="AZ20" s="232">
        <v>-9.672372433776232</v>
      </c>
      <c r="BA20" s="232">
        <v>-43.059742036712748</v>
      </c>
      <c r="BB20" s="232">
        <v>-54.749555569946892</v>
      </c>
      <c r="BC20" s="232">
        <v>-2.8175953223728345</v>
      </c>
      <c r="BD20" s="232">
        <v>-23.502379406474248</v>
      </c>
      <c r="BE20" s="232">
        <v>19.489698255496322</v>
      </c>
      <c r="BF20" s="232">
        <v>-37.113972323477171</v>
      </c>
      <c r="BG20" s="232">
        <v>-8.8661082374693674</v>
      </c>
      <c r="BH20" s="232">
        <v>18.006463737819974</v>
      </c>
      <c r="BI20" s="232">
        <v>-0.72113217838702059</v>
      </c>
      <c r="BJ20" s="232">
        <v>143.00519768345666</v>
      </c>
      <c r="BK20" s="232">
        <v>-28.872506230459077</v>
      </c>
      <c r="BL20" s="232">
        <v>-7.0072012190642754</v>
      </c>
      <c r="BM20" s="232">
        <v>-20.236877943633843</v>
      </c>
      <c r="BN20" s="232">
        <v>70.983791460627714</v>
      </c>
      <c r="BO20" s="232">
        <v>-0.24466707911422494</v>
      </c>
      <c r="BP20" s="232">
        <v>-5.6674411422504392</v>
      </c>
      <c r="BQ20" s="232">
        <v>5.6623474807850114</v>
      </c>
      <c r="BR20" s="232">
        <v>-14.225141838746481</v>
      </c>
      <c r="BS20" s="232">
        <v>17.346925506657996</v>
      </c>
      <c r="BT20" s="232">
        <v>13.005767469530316</v>
      </c>
      <c r="BU20" s="232">
        <v>-13.453877906721548</v>
      </c>
      <c r="BV20" s="232">
        <v>17.674932258508115</v>
      </c>
      <c r="BW20" s="232">
        <v>1.7232727722623586</v>
      </c>
      <c r="BX20" s="232">
        <v>-7.1287095551665622</v>
      </c>
      <c r="BY20" s="232">
        <v>-17.474483429832922</v>
      </c>
      <c r="BZ20" s="232">
        <v>11.322436035725666</v>
      </c>
      <c r="CA20" s="232">
        <v>-1.7378246507949113</v>
      </c>
      <c r="CB20" s="232">
        <v>5.4407026000272021</v>
      </c>
      <c r="CC20" s="232">
        <v>32.75758567542757</v>
      </c>
      <c r="CD20" s="232">
        <v>463.68608454894218</v>
      </c>
      <c r="CE20" s="232">
        <v>-50.2757781062258</v>
      </c>
      <c r="CF20" s="232">
        <v>119.75157307806118</v>
      </c>
      <c r="CG20" s="232">
        <v>52.580316801978313</v>
      </c>
      <c r="CH20" s="232">
        <v>-45.836884136233493</v>
      </c>
      <c r="CI20" s="232">
        <v>-7.6554575702867629</v>
      </c>
      <c r="CJ20" s="232">
        <v>113.01632842608714</v>
      </c>
      <c r="CK20" s="232">
        <v>60.560982445966602</v>
      </c>
      <c r="CL20" s="232">
        <v>107.79046851463502</v>
      </c>
      <c r="CM20" s="232">
        <v>10.448145897729368</v>
      </c>
      <c r="CN20" s="232">
        <v>22.542131763199677</v>
      </c>
      <c r="CO20" s="232">
        <v>3.8511229917663603</v>
      </c>
      <c r="CP20" s="232">
        <v>7.3382678073038559</v>
      </c>
      <c r="CQ20" s="232">
        <v>8.9421177837932877</v>
      </c>
      <c r="CR20" s="232">
        <v>58.70923181136687</v>
      </c>
      <c r="CS20" s="232">
        <v>-19.527007040925866</v>
      </c>
      <c r="CT20" s="232">
        <v>-15.66047964390461</v>
      </c>
      <c r="CU20" s="232">
        <v>-1.5434452347889394</v>
      </c>
      <c r="CV20" s="232">
        <v>29.818948569652001</v>
      </c>
      <c r="CW20" s="232">
        <v>3.8379054276332942</v>
      </c>
      <c r="CX20" s="232">
        <v>107.51382032943833</v>
      </c>
      <c r="CY20" s="232">
        <v>62.53172454092644</v>
      </c>
      <c r="CZ20" s="232">
        <v>55.369251385425208</v>
      </c>
      <c r="DA20" s="232">
        <v>55.390644614725147</v>
      </c>
      <c r="DB20" s="232">
        <v>-39.275731078811383</v>
      </c>
      <c r="DC20" s="232">
        <v>-4.0734996642638217</v>
      </c>
      <c r="DD20" s="232">
        <v>90.553938516704847</v>
      </c>
      <c r="DE20" s="232">
        <v>17.80541129879602</v>
      </c>
      <c r="DF20" s="232">
        <v>52.713684020074226</v>
      </c>
      <c r="DG20" s="232">
        <v>-25.518421880174099</v>
      </c>
      <c r="DH20" s="232">
        <v>-20.833452791938868</v>
      </c>
      <c r="DI20" s="232">
        <v>-4.0713287065913724</v>
      </c>
      <c r="DJ20" s="232">
        <v>6.5805431471119817</v>
      </c>
      <c r="DK20" s="232">
        <v>-8.5433010387818733</v>
      </c>
      <c r="DL20" s="232">
        <v>41.139973740604681</v>
      </c>
      <c r="DM20" s="232">
        <v>-7.0749561607721976</v>
      </c>
      <c r="DN20" s="232">
        <v>173.11039740105531</v>
      </c>
      <c r="DO20" s="232">
        <v>2.9198252893825787</v>
      </c>
      <c r="DP20" s="232">
        <v>75.243061445343244</v>
      </c>
      <c r="DQ20" s="232">
        <v>54.302687424975232</v>
      </c>
      <c r="DR20" s="232">
        <v>3.791849341888613</v>
      </c>
      <c r="DS20" s="232">
        <v>152.61928378346425</v>
      </c>
      <c r="DT20" s="232">
        <v>245.63640407228274</v>
      </c>
      <c r="DU20" s="232">
        <v>-44.507600516683432</v>
      </c>
      <c r="DV20" s="232">
        <v>102.64366671862778</v>
      </c>
      <c r="DW20" s="232">
        <v>-15.839850402884927</v>
      </c>
      <c r="DX20" s="232">
        <v>185.52134298136139</v>
      </c>
      <c r="DY20" s="232">
        <v>140.61883185542459</v>
      </c>
    </row>
    <row r="21" spans="1:129" s="252" customFormat="1" ht="20.100000000000001" customHeight="1" thickTop="1">
      <c r="A21" s="250" t="s">
        <v>1069</v>
      </c>
      <c r="B21" s="230">
        <v>-10.579106135467319</v>
      </c>
      <c r="C21" s="230">
        <v>-2.6758905041086845</v>
      </c>
      <c r="D21" s="230">
        <v>43.641195498110832</v>
      </c>
      <c r="E21" s="230">
        <v>-43.094051586235871</v>
      </c>
      <c r="F21" s="230">
        <v>-45.117297163798057</v>
      </c>
      <c r="G21" s="230">
        <v>-17.637034997917954</v>
      </c>
      <c r="H21" s="230">
        <v>34.700534137875891</v>
      </c>
      <c r="I21" s="230">
        <v>0.27519780910564373</v>
      </c>
      <c r="J21" s="230">
        <v>-48.088988636233978</v>
      </c>
      <c r="K21" s="230">
        <v>30.28204145263733</v>
      </c>
      <c r="L21" s="230">
        <v>-17.404031933436915</v>
      </c>
      <c r="M21" s="230">
        <v>115.22658081377098</v>
      </c>
      <c r="N21" s="230">
        <v>-36.550880507162262</v>
      </c>
      <c r="O21" s="230">
        <v>-35.791895161161733</v>
      </c>
      <c r="P21" s="230">
        <v>36.56199264650548</v>
      </c>
      <c r="Q21" s="230">
        <v>-26.196699012409645</v>
      </c>
      <c r="R21" s="230">
        <v>238.51978560045137</v>
      </c>
      <c r="S21" s="230">
        <v>-45.292787652507187</v>
      </c>
      <c r="T21" s="230">
        <v>17.589540459595941</v>
      </c>
      <c r="U21" s="230">
        <v>-7.4912654629205102</v>
      </c>
      <c r="V21" s="230">
        <v>32.11563379450488</v>
      </c>
      <c r="W21" s="230">
        <v>-4.6293967100851683</v>
      </c>
      <c r="X21" s="230">
        <v>37.658964690977122</v>
      </c>
      <c r="Y21" s="230">
        <v>-6.8</v>
      </c>
      <c r="Z21" s="230">
        <v>1.08</v>
      </c>
      <c r="AA21" s="230">
        <v>10.097618210658329</v>
      </c>
      <c r="AB21" s="230">
        <v>-19.859894074460801</v>
      </c>
      <c r="AC21" s="230">
        <v>4.88</v>
      </c>
      <c r="AD21" s="230">
        <v>-35.950000000000003</v>
      </c>
      <c r="AE21" s="230">
        <v>9.902999866971717</v>
      </c>
      <c r="AF21" s="230">
        <v>-12.924891664107193</v>
      </c>
      <c r="AG21" s="230">
        <v>70.247240461682026</v>
      </c>
      <c r="AH21" s="230">
        <v>-40.118517380828955</v>
      </c>
      <c r="AI21" s="230">
        <v>-32.183737129238544</v>
      </c>
      <c r="AJ21" s="230">
        <v>46.492635294297337</v>
      </c>
      <c r="AK21" s="230">
        <v>2.7421475889107381</v>
      </c>
      <c r="AL21" s="230">
        <v>5.2395297867900643</v>
      </c>
      <c r="AM21" s="230">
        <v>-29.638437219903963</v>
      </c>
      <c r="AN21" s="230">
        <v>85.199333025478481</v>
      </c>
      <c r="AO21" s="230">
        <v>-24.58407957807891</v>
      </c>
      <c r="AP21" s="230">
        <v>-23.815238571704032</v>
      </c>
      <c r="AQ21" s="230">
        <v>-10.948080133639031</v>
      </c>
      <c r="AR21" s="230">
        <v>-5.9943560816948818</v>
      </c>
      <c r="AS21" s="230">
        <v>59.894005086888491</v>
      </c>
      <c r="AT21" s="230">
        <v>460.67136977981045</v>
      </c>
      <c r="AU21" s="230">
        <v>174.04438899263087</v>
      </c>
      <c r="AV21" s="230">
        <v>246.28680915934888</v>
      </c>
      <c r="AW21" s="230">
        <v>35.676134193549011</v>
      </c>
      <c r="AX21" s="230">
        <v>-7.7842042414610164</v>
      </c>
      <c r="AY21" s="230">
        <v>51.979778535092933</v>
      </c>
      <c r="AZ21" s="230">
        <v>-9.672372433776232</v>
      </c>
      <c r="BA21" s="230">
        <v>-43.059742036712748</v>
      </c>
      <c r="BB21" s="230">
        <v>-54.749555569946892</v>
      </c>
      <c r="BC21" s="230">
        <v>-2.8175953223728345</v>
      </c>
      <c r="BD21" s="230">
        <v>-23.502379406474248</v>
      </c>
      <c r="BE21" s="230">
        <v>19.489698255496322</v>
      </c>
      <c r="BF21" s="230">
        <v>-37.113972323477171</v>
      </c>
      <c r="BG21" s="230">
        <v>-8.8661082374693674</v>
      </c>
      <c r="BH21" s="230">
        <v>18.006463737819974</v>
      </c>
      <c r="BI21" s="230">
        <v>-0.72113217838702059</v>
      </c>
      <c r="BJ21" s="230">
        <v>143.00519768345666</v>
      </c>
      <c r="BK21" s="230">
        <v>-28.872506230459077</v>
      </c>
      <c r="BL21" s="230">
        <v>-7.0072012190642754</v>
      </c>
      <c r="BM21" s="230">
        <v>-20.236877943633843</v>
      </c>
      <c r="BN21" s="230">
        <v>70.983791460627714</v>
      </c>
      <c r="BO21" s="230">
        <v>-0.24466707911422494</v>
      </c>
      <c r="BP21" s="230">
        <v>-5.6674411422504392</v>
      </c>
      <c r="BQ21" s="230">
        <v>5.6623474807850114</v>
      </c>
      <c r="BR21" s="230">
        <v>-14.225141838746481</v>
      </c>
      <c r="BS21" s="230">
        <v>17.346925506657996</v>
      </c>
      <c r="BT21" s="230">
        <v>13.005767469530316</v>
      </c>
      <c r="BU21" s="230">
        <v>-13.453877906721548</v>
      </c>
      <c r="BV21" s="230">
        <v>17.674932258508115</v>
      </c>
      <c r="BW21" s="230">
        <v>1.7232727722623586</v>
      </c>
      <c r="BX21" s="230">
        <v>-7.1287095551665622</v>
      </c>
      <c r="BY21" s="230">
        <v>-17.474483429832922</v>
      </c>
      <c r="BZ21" s="230">
        <v>11.322436035725666</v>
      </c>
      <c r="CA21" s="230">
        <v>-1.7378246507949113</v>
      </c>
      <c r="CB21" s="230">
        <v>5.4407026000272021</v>
      </c>
      <c r="CC21" s="230">
        <v>32.75758567542757</v>
      </c>
      <c r="CD21" s="230">
        <v>463.68608454894218</v>
      </c>
      <c r="CE21" s="230">
        <v>-50.2757781062258</v>
      </c>
      <c r="CF21" s="230">
        <v>119.75157307806118</v>
      </c>
      <c r="CG21" s="230">
        <v>52.580316801978313</v>
      </c>
      <c r="CH21" s="230">
        <v>-44.410484459057322</v>
      </c>
      <c r="CI21" s="230">
        <v>-6.6996055791867208</v>
      </c>
      <c r="CJ21" s="230">
        <v>111.67001362958115</v>
      </c>
      <c r="CK21" s="230">
        <v>59.1749762710689</v>
      </c>
      <c r="CL21" s="230">
        <v>107.09201478455905</v>
      </c>
      <c r="CM21" s="230">
        <v>10.362953465450534</v>
      </c>
      <c r="CN21" s="230">
        <v>22.846787354335977</v>
      </c>
      <c r="CO21" s="230">
        <v>3.9081223019691609</v>
      </c>
      <c r="CP21" s="230">
        <v>7.1729027406739547</v>
      </c>
      <c r="CQ21" s="230">
        <v>9.1877464627477021</v>
      </c>
      <c r="CR21" s="230">
        <v>57.881785310939136</v>
      </c>
      <c r="CS21" s="230">
        <v>-18.742730834657813</v>
      </c>
      <c r="CT21" s="230">
        <v>-15.47715017393349</v>
      </c>
      <c r="CU21" s="230">
        <v>0.56451145365799316</v>
      </c>
      <c r="CV21" s="230">
        <v>30.687079455347195</v>
      </c>
      <c r="CW21" s="230">
        <v>3.3049523446327722</v>
      </c>
      <c r="CX21" s="230">
        <v>107.19420325767899</v>
      </c>
      <c r="CY21" s="230">
        <v>61.048929153516418</v>
      </c>
      <c r="CZ21" s="230">
        <v>53.332046198625427</v>
      </c>
      <c r="DA21" s="230">
        <v>55.454079708146949</v>
      </c>
      <c r="DB21" s="230">
        <v>-38.987392954982944</v>
      </c>
      <c r="DC21" s="230">
        <v>-3.9708781880278305</v>
      </c>
      <c r="DD21" s="230">
        <v>89.497013436962135</v>
      </c>
      <c r="DE21" s="230">
        <v>17.175676949144183</v>
      </c>
      <c r="DF21" s="230">
        <v>53.351058968256815</v>
      </c>
      <c r="DG21" s="230">
        <v>-25.573501515478</v>
      </c>
      <c r="DH21" s="251">
        <v>-20.023195777885121</v>
      </c>
      <c r="DI21" s="251">
        <v>-4.0807519573019198</v>
      </c>
      <c r="DJ21" s="251">
        <v>7.573179881546789</v>
      </c>
      <c r="DK21" s="251">
        <v>-8.2735774678116325</v>
      </c>
      <c r="DL21" s="251">
        <v>42.186250282908041</v>
      </c>
      <c r="DM21" s="251">
        <v>-5.9233822289118079</v>
      </c>
      <c r="DN21" s="251">
        <v>175.37721702222956</v>
      </c>
      <c r="DO21" s="251">
        <v>3.5895701984938793</v>
      </c>
      <c r="DP21" s="251">
        <v>74.818595069520597</v>
      </c>
      <c r="DQ21" s="251">
        <v>55.596873409223576</v>
      </c>
      <c r="DR21" s="251">
        <v>6.0438851368353586</v>
      </c>
      <c r="DS21" s="251">
        <v>150.17862755597687</v>
      </c>
      <c r="DT21" s="251">
        <v>249.24793529080031</v>
      </c>
      <c r="DU21" s="251">
        <v>-44.814706818445671</v>
      </c>
      <c r="DV21" s="251">
        <v>103.33125499760982</v>
      </c>
      <c r="DW21" s="251">
        <v>-16.050881501836475</v>
      </c>
      <c r="DX21" s="251">
        <v>185.49147028762337</v>
      </c>
      <c r="DY21" s="251">
        <v>137.81714666628628</v>
      </c>
    </row>
    <row r="22" spans="1:129" s="242" customFormat="1" ht="20.100000000000001" customHeight="1">
      <c r="A22" s="248" t="s">
        <v>1070</v>
      </c>
      <c r="B22" s="213">
        <v>-2.0893696011919793</v>
      </c>
      <c r="C22" s="213">
        <v>-4.6211621613537073</v>
      </c>
      <c r="D22" s="213">
        <v>52.44766340665997</v>
      </c>
      <c r="E22" s="213">
        <v>-41.86841862531692</v>
      </c>
      <c r="F22" s="213">
        <v>-39.876889244354466</v>
      </c>
      <c r="G22" s="213">
        <v>-13.653083061701318</v>
      </c>
      <c r="H22" s="213">
        <v>36.840071969359776</v>
      </c>
      <c r="I22" s="213">
        <v>-1.6592642622798293</v>
      </c>
      <c r="J22" s="213">
        <v>-46.980405688789126</v>
      </c>
      <c r="K22" s="213">
        <v>33.268289770617606</v>
      </c>
      <c r="L22" s="213">
        <v>-14.874106125335022</v>
      </c>
      <c r="M22" s="213">
        <v>118.01960696740915</v>
      </c>
      <c r="N22" s="213">
        <v>-40.667743613874123</v>
      </c>
      <c r="O22" s="213">
        <v>-33.828172637494525</v>
      </c>
      <c r="P22" s="213">
        <v>33.860265567696132</v>
      </c>
      <c r="Q22" s="213">
        <v>-35.748251885447544</v>
      </c>
      <c r="R22" s="213">
        <v>234.54963643376038</v>
      </c>
      <c r="S22" s="213">
        <v>-46.683329291835953</v>
      </c>
      <c r="T22" s="213">
        <v>18.438161667209659</v>
      </c>
      <c r="U22" s="213">
        <v>-8.3718689381828248</v>
      </c>
      <c r="V22" s="213">
        <v>36.268878688652649</v>
      </c>
      <c r="W22" s="213">
        <v>-6.8446450782315438</v>
      </c>
      <c r="X22" s="213">
        <v>27.145270359118605</v>
      </c>
      <c r="Y22" s="213">
        <v>-6.53</v>
      </c>
      <c r="Z22" s="213">
        <v>2.95</v>
      </c>
      <c r="AA22" s="213">
        <v>5.921413459140112</v>
      </c>
      <c r="AB22" s="213">
        <v>-23.82407035933096</v>
      </c>
      <c r="AC22" s="213">
        <v>-0.19</v>
      </c>
      <c r="AD22" s="213">
        <v>-39.813632182058363</v>
      </c>
      <c r="AE22" s="213">
        <v>8.5239292261556852</v>
      </c>
      <c r="AF22" s="213">
        <v>-17.592512377955615</v>
      </c>
      <c r="AG22" s="213">
        <v>78.748555511551643</v>
      </c>
      <c r="AH22" s="213">
        <v>-53.260382835060646</v>
      </c>
      <c r="AI22" s="213">
        <v>-39.844338791154357</v>
      </c>
      <c r="AJ22" s="213">
        <v>46.575475481558648</v>
      </c>
      <c r="AK22" s="213">
        <v>1.1065263235116316</v>
      </c>
      <c r="AL22" s="213">
        <v>2.8155674899312566</v>
      </c>
      <c r="AM22" s="213">
        <v>-38.999107819069607</v>
      </c>
      <c r="AN22" s="213">
        <v>78.909701635065915</v>
      </c>
      <c r="AO22" s="213">
        <v>-28.391608532160433</v>
      </c>
      <c r="AP22" s="213">
        <v>-28.873752234763835</v>
      </c>
      <c r="AQ22" s="213">
        <v>-16.612677798805471</v>
      </c>
      <c r="AR22" s="213">
        <v>-7.4869557735166321</v>
      </c>
      <c r="AS22" s="213">
        <v>83.39425128659623</v>
      </c>
      <c r="AT22" s="213">
        <v>574.32239425315572</v>
      </c>
      <c r="AU22" s="213">
        <v>229.32332056572804</v>
      </c>
      <c r="AV22" s="213">
        <v>279.10125850962299</v>
      </c>
      <c r="AW22" s="213">
        <v>12.393992869554642</v>
      </c>
      <c r="AX22" s="213">
        <v>-1.2017655167579726</v>
      </c>
      <c r="AY22" s="213">
        <v>59.255942175390274</v>
      </c>
      <c r="AZ22" s="213">
        <v>-19.290864024902699</v>
      </c>
      <c r="BA22" s="213">
        <v>-49.026914449106805</v>
      </c>
      <c r="BB22" s="213">
        <v>-68.442019922260158</v>
      </c>
      <c r="BC22" s="213">
        <v>-3.7054032496330769</v>
      </c>
      <c r="BD22" s="213">
        <v>-30.191421126604919</v>
      </c>
      <c r="BE22" s="213">
        <v>19.939924489439807</v>
      </c>
      <c r="BF22" s="213">
        <v>-46.007871844100258</v>
      </c>
      <c r="BG22" s="213">
        <v>-12.995593671043903</v>
      </c>
      <c r="BH22" s="213">
        <v>14.855993310361166</v>
      </c>
      <c r="BI22" s="213">
        <v>2.9522090714742495</v>
      </c>
      <c r="BJ22" s="213">
        <v>177.55792132425836</v>
      </c>
      <c r="BK22" s="213">
        <v>-32.72892154453308</v>
      </c>
      <c r="BL22" s="213">
        <v>-9.056506697672253</v>
      </c>
      <c r="BM22" s="213">
        <v>-23.958813815616239</v>
      </c>
      <c r="BN22" s="213">
        <v>95.380575817206051</v>
      </c>
      <c r="BO22" s="213">
        <v>-1.4742385462876282</v>
      </c>
      <c r="BP22" s="213">
        <v>-18.060627974782626</v>
      </c>
      <c r="BQ22" s="213">
        <v>8.1422515091357646</v>
      </c>
      <c r="BR22" s="213">
        <v>-29.183152257024886</v>
      </c>
      <c r="BS22" s="213">
        <v>14.763042229526658</v>
      </c>
      <c r="BT22" s="213">
        <v>21.218359614641408</v>
      </c>
      <c r="BU22" s="213">
        <v>-21.311102806645728</v>
      </c>
      <c r="BV22" s="213">
        <v>14.625653816830116</v>
      </c>
      <c r="BW22" s="213">
        <v>-1.191037091640782</v>
      </c>
      <c r="BX22" s="213">
        <v>-14.131570103375136</v>
      </c>
      <c r="BY22" s="213">
        <v>-28.1680666204423</v>
      </c>
      <c r="BZ22" s="213">
        <v>14.405205163953145</v>
      </c>
      <c r="CA22" s="213">
        <v>-5.7653005820996563</v>
      </c>
      <c r="CB22" s="213">
        <v>4.8399508642860773</v>
      </c>
      <c r="CC22" s="213">
        <v>37.654335165198589</v>
      </c>
      <c r="CD22" s="213">
        <v>603.01576665440962</v>
      </c>
      <c r="CE22" s="213">
        <v>-64.715692146529364</v>
      </c>
      <c r="CF22" s="213">
        <v>151.5587142837889</v>
      </c>
      <c r="CG22" s="213">
        <v>65.539282514616431</v>
      </c>
      <c r="CH22" s="213">
        <v>-56.251643953228417</v>
      </c>
      <c r="CI22" s="213">
        <v>-12.08317795209102</v>
      </c>
      <c r="CJ22" s="213">
        <v>133.2112719551674</v>
      </c>
      <c r="CK22" s="213">
        <v>69.824462135907112</v>
      </c>
      <c r="CL22" s="213">
        <v>140.96532742496333</v>
      </c>
      <c r="CM22" s="213">
        <v>7.5626240070169715</v>
      </c>
      <c r="CN22" s="213">
        <v>28.078199467586014</v>
      </c>
      <c r="CO22" s="213">
        <v>0.45616156641636429</v>
      </c>
      <c r="CP22" s="213">
        <v>4.0886864821579927</v>
      </c>
      <c r="CQ22" s="213">
        <v>8.4159711061479427</v>
      </c>
      <c r="CR22" s="213">
        <v>67.822874083430051</v>
      </c>
      <c r="CS22" s="213">
        <v>-25.424597232967784</v>
      </c>
      <c r="CT22" s="213">
        <v>-22.310402276705304</v>
      </c>
      <c r="CU22" s="213">
        <v>-0.16859088948437989</v>
      </c>
      <c r="CV22" s="213">
        <v>35.980387787746722</v>
      </c>
      <c r="CW22" s="213">
        <v>0.37682999561893793</v>
      </c>
      <c r="CX22" s="213">
        <v>129.80389520681999</v>
      </c>
      <c r="CY22" s="213">
        <v>71.026317312019017</v>
      </c>
      <c r="CZ22" s="213">
        <v>60.284060878371925</v>
      </c>
      <c r="DA22" s="213">
        <v>64.417562921106907</v>
      </c>
      <c r="DB22" s="213">
        <v>-48.793294378766646</v>
      </c>
      <c r="DC22" s="213">
        <v>-7.1690065941621279</v>
      </c>
      <c r="DD22" s="213">
        <v>105.7173625284285</v>
      </c>
      <c r="DE22" s="213">
        <v>17.706583285949886</v>
      </c>
      <c r="DF22" s="213">
        <v>62.955766635827715</v>
      </c>
      <c r="DG22" s="213">
        <v>-33.056215382950697</v>
      </c>
      <c r="DH22" s="253">
        <v>-25.977951551498268</v>
      </c>
      <c r="DI22" s="253">
        <v>-7.4322834128970729</v>
      </c>
      <c r="DJ22" s="253">
        <v>8.6342396405631554</v>
      </c>
      <c r="DK22" s="253">
        <v>-12.239505878868098</v>
      </c>
      <c r="DL22" s="253">
        <v>51.46978575896788</v>
      </c>
      <c r="DM22" s="253">
        <v>-7.8310792044683231</v>
      </c>
      <c r="DN22" s="253">
        <v>214.7632570104542</v>
      </c>
      <c r="DO22" s="253">
        <v>3.0560837697931587</v>
      </c>
      <c r="DP22" s="253">
        <v>85.763444928565818</v>
      </c>
      <c r="DQ22" s="253">
        <v>65.783790547964998</v>
      </c>
      <c r="DR22" s="253">
        <v>9.5159646418544455</v>
      </c>
      <c r="DS22" s="253">
        <v>171.61522757323803</v>
      </c>
      <c r="DT22" s="253">
        <v>291.64718374265635</v>
      </c>
      <c r="DU22" s="253">
        <v>-53.56650267760341</v>
      </c>
      <c r="DV22" s="253">
        <v>118.83238202692785</v>
      </c>
      <c r="DW22" s="253">
        <v>-20.421881062528584</v>
      </c>
      <c r="DX22" s="253">
        <v>212.67557938268428</v>
      </c>
      <c r="DY22" s="253">
        <v>152.11327372397395</v>
      </c>
    </row>
    <row r="23" spans="1:129" s="242" customFormat="1" ht="20.100000000000001" customHeight="1">
      <c r="A23" s="248" t="s">
        <v>1071</v>
      </c>
      <c r="B23" s="213">
        <v>-43.428065911943882</v>
      </c>
      <c r="C23" s="213">
        <v>16.723930486666355</v>
      </c>
      <c r="D23" s="213">
        <v>17.145296606721018</v>
      </c>
      <c r="E23" s="213">
        <v>-47.646258642328362</v>
      </c>
      <c r="F23" s="213">
        <v>-65.704916582019678</v>
      </c>
      <c r="G23" s="213">
        <v>-30.670473347258625</v>
      </c>
      <c r="H23" s="213">
        <v>37.499186220721043</v>
      </c>
      <c r="I23" s="213">
        <v>16.234996960534072</v>
      </c>
      <c r="J23" s="213">
        <v>-61.411491509936354</v>
      </c>
      <c r="K23" s="213">
        <v>26.47888055496292</v>
      </c>
      <c r="L23" s="213">
        <v>-31.596722799098494</v>
      </c>
      <c r="M23" s="213">
        <v>123.36505491586807</v>
      </c>
      <c r="N23" s="213">
        <v>-18.209064500231158</v>
      </c>
      <c r="O23" s="213">
        <v>-54.252427536387685</v>
      </c>
      <c r="P23" s="213">
        <v>65.292617673596737</v>
      </c>
      <c r="Q23" s="213">
        <v>11.543414445377048</v>
      </c>
      <c r="R23" s="213">
        <v>294.0188797767164</v>
      </c>
      <c r="S23" s="213">
        <v>-48.519551090708333</v>
      </c>
      <c r="T23" s="213">
        <v>14.460280865395218</v>
      </c>
      <c r="U23" s="213">
        <v>-6.0045086355156947</v>
      </c>
      <c r="V23" s="213">
        <v>18.600920092828222</v>
      </c>
      <c r="W23" s="213">
        <v>-0.55565893728683302</v>
      </c>
      <c r="X23" s="213">
        <v>103.2795551384913</v>
      </c>
      <c r="Y23" s="213">
        <v>-14.01</v>
      </c>
      <c r="Z23" s="213">
        <v>-13.16</v>
      </c>
      <c r="AA23" s="213">
        <v>32.741725559025255</v>
      </c>
      <c r="AB23" s="213">
        <v>-16.344887538061712</v>
      </c>
      <c r="AC23" s="213">
        <v>29.67</v>
      </c>
      <c r="AD23" s="213">
        <v>-49.485849924696616</v>
      </c>
      <c r="AE23" s="213">
        <v>15.508882366422997</v>
      </c>
      <c r="AF23" s="213">
        <v>-7.612171797603251</v>
      </c>
      <c r="AG23" s="213">
        <v>69.853726053135802</v>
      </c>
      <c r="AH23" s="213">
        <v>-15.606970129183468</v>
      </c>
      <c r="AI23" s="213">
        <v>-30.973300253177594</v>
      </c>
      <c r="AJ23" s="213">
        <v>77.906595172483961</v>
      </c>
      <c r="AK23" s="213">
        <v>3.1011967523625308</v>
      </c>
      <c r="AL23" s="213">
        <v>12.301114262705823</v>
      </c>
      <c r="AM23" s="213">
        <v>-19.038906547383316</v>
      </c>
      <c r="AN23" s="213">
        <v>186.81046961282519</v>
      </c>
      <c r="AO23" s="213">
        <v>-37.497573900249073</v>
      </c>
      <c r="AP23" s="213">
        <v>-32.966316383764244</v>
      </c>
      <c r="AQ23" s="213">
        <v>-4.6918922029675834</v>
      </c>
      <c r="AR23" s="213">
        <v>-17.113856853241462</v>
      </c>
      <c r="AS23" s="213">
        <v>-12.752432290814994</v>
      </c>
      <c r="AT23" s="213">
        <v>311.92512513460559</v>
      </c>
      <c r="AU23" s="213">
        <v>8.7856365929054654</v>
      </c>
      <c r="AV23" s="213">
        <v>264.98272559695198</v>
      </c>
      <c r="AW23" s="213">
        <v>202.98411652216811</v>
      </c>
      <c r="AX23" s="213">
        <v>-61.405835876954363</v>
      </c>
      <c r="AY23" s="213">
        <v>39.373573802661348</v>
      </c>
      <c r="AZ23" s="213">
        <v>35.447497347395696</v>
      </c>
      <c r="BA23" s="213">
        <v>-52.241079249058473</v>
      </c>
      <c r="BB23" s="213">
        <v>-27.880280849495708</v>
      </c>
      <c r="BC23" s="213">
        <v>-11.981007021409223</v>
      </c>
      <c r="BD23" s="213">
        <v>-17.297355778344844</v>
      </c>
      <c r="BE23" s="213">
        <v>24.496083228667626</v>
      </c>
      <c r="BF23" s="213">
        <v>-30.596582140648394</v>
      </c>
      <c r="BG23" s="213">
        <v>-5.4052390267488137</v>
      </c>
      <c r="BH23" s="213">
        <v>43.0951516242894</v>
      </c>
      <c r="BI23" s="213">
        <v>-35.811858400426452</v>
      </c>
      <c r="BJ23" s="213">
        <v>74.88079930674985</v>
      </c>
      <c r="BK23" s="213">
        <v>-48.545434920724659</v>
      </c>
      <c r="BL23" s="213">
        <v>-16.667059138124511</v>
      </c>
      <c r="BM23" s="213">
        <v>-37.537151482861333</v>
      </c>
      <c r="BN23" s="213">
        <v>-23.826049346911102</v>
      </c>
      <c r="BO23" s="213">
        <v>-8.5978398599986683</v>
      </c>
      <c r="BP23" s="213">
        <v>71.904012986332262</v>
      </c>
      <c r="BQ23" s="213">
        <v>-22.990229646053574</v>
      </c>
      <c r="BR23" s="213">
        <v>69.888326352300922</v>
      </c>
      <c r="BS23" s="213">
        <v>47.230375529680082</v>
      </c>
      <c r="BT23" s="213">
        <v>-46.686214612513048</v>
      </c>
      <c r="BU23" s="213">
        <v>4.3773237803470355</v>
      </c>
      <c r="BV23" s="213">
        <v>52.168052874919766</v>
      </c>
      <c r="BW23" s="213">
        <v>8.5171635442636759</v>
      </c>
      <c r="BX23" s="213">
        <v>20.775438825682826</v>
      </c>
      <c r="BY23" s="213">
        <v>19.728208045616984</v>
      </c>
      <c r="BZ23" s="213">
        <v>-19.987536445086587</v>
      </c>
      <c r="CA23" s="213">
        <v>4.7881812338502154</v>
      </c>
      <c r="CB23" s="213">
        <v>-6.0200912112715992</v>
      </c>
      <c r="CC23" s="213">
        <v>38.454217066318741</v>
      </c>
      <c r="CD23" s="213">
        <v>201.37086685232558</v>
      </c>
      <c r="CE23" s="213">
        <v>-43.066961819501444</v>
      </c>
      <c r="CF23" s="213">
        <v>61.006319786320937</v>
      </c>
      <c r="CG23" s="213">
        <v>4.6320927037848243</v>
      </c>
      <c r="CH23" s="213">
        <v>-48.39988937146412</v>
      </c>
      <c r="CI23" s="213">
        <v>9.1615319336817507</v>
      </c>
      <c r="CJ23" s="213">
        <v>133.25538843765071</v>
      </c>
      <c r="CK23" s="213">
        <v>57.05770047419626</v>
      </c>
      <c r="CL23" s="213">
        <v>7.2362242334123614</v>
      </c>
      <c r="CM23" s="213">
        <v>46.506067213360154</v>
      </c>
      <c r="CN23" s="213">
        <v>-9.4479324155014837</v>
      </c>
      <c r="CO23" s="213">
        <v>29.173206264388689</v>
      </c>
      <c r="CP23" s="213">
        <v>36.481626092776644</v>
      </c>
      <c r="CQ23" s="213">
        <v>20.56422199785105</v>
      </c>
      <c r="CR23" s="213">
        <v>73.919406290362943</v>
      </c>
      <c r="CS23" s="213">
        <v>-10.486768988646544</v>
      </c>
      <c r="CT23" s="213">
        <v>9.8922412486860232</v>
      </c>
      <c r="CU23" s="213">
        <v>-38.753743876098419</v>
      </c>
      <c r="CV23" s="213">
        <v>9.4354751104900565</v>
      </c>
      <c r="CW23" s="213">
        <v>37.542415115912476</v>
      </c>
      <c r="CX23" s="213">
        <v>92.030627423997956</v>
      </c>
      <c r="CY23" s="213">
        <v>77.969117376256605</v>
      </c>
      <c r="CZ23" s="213">
        <v>106.56939379405537</v>
      </c>
      <c r="DA23" s="213">
        <v>50.112686695522733</v>
      </c>
      <c r="DB23" s="213">
        <v>-30.663574365580722</v>
      </c>
      <c r="DC23" s="213">
        <v>0.71119156845266485</v>
      </c>
      <c r="DD23" s="213">
        <v>106.29062338416155</v>
      </c>
      <c r="DE23" s="213">
        <v>37.088630997222651</v>
      </c>
      <c r="DF23" s="213">
        <v>28.018465108897939</v>
      </c>
      <c r="DG23" s="213">
        <v>-11.190997886761499</v>
      </c>
      <c r="DH23" s="253">
        <v>-26.769479693237443</v>
      </c>
      <c r="DI23" s="253">
        <v>1.6662459354888852</v>
      </c>
      <c r="DJ23" s="253">
        <v>-11.995916114294436</v>
      </c>
      <c r="DK23" s="253">
        <v>-9.7257969495516754</v>
      </c>
      <c r="DL23" s="253">
        <v>14.349701520740965</v>
      </c>
      <c r="DM23" s="253">
        <v>-24.180268267855887</v>
      </c>
      <c r="DN23" s="253">
        <v>98.377038374938891</v>
      </c>
      <c r="DO23" s="253">
        <v>-6.3901159121405886</v>
      </c>
      <c r="DP23" s="253">
        <v>82.721123497966303</v>
      </c>
      <c r="DQ23" s="253">
        <v>23.448894067147421</v>
      </c>
      <c r="DR23" s="253">
        <v>-52.328197463013367</v>
      </c>
      <c r="DS23" s="253">
        <v>169.41617201303788</v>
      </c>
      <c r="DT23" s="253">
        <v>126.55655809059098</v>
      </c>
      <c r="DU23" s="253">
        <v>-27.710634345723644</v>
      </c>
      <c r="DV23" s="253">
        <v>77.400275574477192</v>
      </c>
      <c r="DW23" s="253">
        <v>-6.7298486953793573</v>
      </c>
      <c r="DX23" s="253">
        <v>164.2070014111973</v>
      </c>
      <c r="DY23" s="253">
        <v>191.50454228192075</v>
      </c>
    </row>
    <row r="24" spans="1:129" s="242" customFormat="1" ht="20.100000000000001" customHeight="1">
      <c r="A24" s="248" t="s">
        <v>1072</v>
      </c>
      <c r="B24" s="213">
        <v>0</v>
      </c>
      <c r="C24" s="213">
        <v>0</v>
      </c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0</v>
      </c>
      <c r="J24" s="213">
        <v>13.156406249999808</v>
      </c>
      <c r="K24" s="213">
        <v>13.156406249999852</v>
      </c>
      <c r="L24" s="213">
        <v>13.156406249999852</v>
      </c>
      <c r="M24" s="213">
        <v>13.156406250000096</v>
      </c>
      <c r="N24" s="213">
        <v>13.156406250000096</v>
      </c>
      <c r="O24" s="213">
        <v>13.156406250000007</v>
      </c>
      <c r="P24" s="213">
        <v>13.156406249999941</v>
      </c>
      <c r="Q24" s="213">
        <v>13.156406250000007</v>
      </c>
      <c r="R24" s="213">
        <v>13.156406250000096</v>
      </c>
      <c r="S24" s="213">
        <v>13.156406249999808</v>
      </c>
      <c r="T24" s="213">
        <v>13.156406249999808</v>
      </c>
      <c r="U24" s="213">
        <v>13.156406249999941</v>
      </c>
      <c r="V24" s="213">
        <v>13.198968749999906</v>
      </c>
      <c r="W24" s="213">
        <v>13.159445786820411</v>
      </c>
      <c r="X24" s="213">
        <v>13.159446211163337</v>
      </c>
      <c r="Y24" s="213">
        <v>13.03</v>
      </c>
      <c r="Z24" s="213">
        <v>13.02</v>
      </c>
      <c r="AA24" s="213">
        <v>12.638072554450014</v>
      </c>
      <c r="AB24" s="213">
        <v>12.458851441507289</v>
      </c>
      <c r="AC24" s="213">
        <v>12.46</v>
      </c>
      <c r="AD24" s="213">
        <v>12.183177497439775</v>
      </c>
      <c r="AE24" s="213">
        <v>11.931238740088331</v>
      </c>
      <c r="AF24" s="213">
        <v>11.918731905721486</v>
      </c>
      <c r="AG24" s="213">
        <v>11.919994232719732</v>
      </c>
      <c r="AH24" s="213">
        <v>11.921232673957293</v>
      </c>
      <c r="AI24" s="213">
        <v>11.921232673957293</v>
      </c>
      <c r="AJ24" s="213">
        <v>11.923640560614173</v>
      </c>
      <c r="AK24" s="213">
        <v>11.924811275533227</v>
      </c>
      <c r="AL24" s="213">
        <v>11.918731905721065</v>
      </c>
      <c r="AM24" s="213">
        <v>11.919994232719668</v>
      </c>
      <c r="AN24" s="213">
        <v>11.921232673965894</v>
      </c>
      <c r="AO24" s="213">
        <v>11.921232673965823</v>
      </c>
      <c r="AP24" s="213">
        <v>11.922447901045073</v>
      </c>
      <c r="AQ24" s="213">
        <v>11.923640560618326</v>
      </c>
      <c r="AR24" s="213">
        <v>11.924811275548636</v>
      </c>
      <c r="AS24" s="213">
        <v>11.918731905719749</v>
      </c>
      <c r="AT24" s="213">
        <v>11.919994232720409</v>
      </c>
      <c r="AU24" s="213">
        <v>11.921232673956569</v>
      </c>
      <c r="AV24" s="213">
        <v>11.9224479010407</v>
      </c>
      <c r="AW24" s="213">
        <v>11.923640560613148</v>
      </c>
      <c r="AX24" s="213">
        <v>11.924811275539088</v>
      </c>
      <c r="AY24" s="213">
        <v>11.918731905722117</v>
      </c>
      <c r="AZ24" s="213">
        <v>11.9199942327164</v>
      </c>
      <c r="BA24" s="213">
        <v>11.921232673960542</v>
      </c>
      <c r="BB24" s="213">
        <v>11.922447901047889</v>
      </c>
      <c r="BC24" s="213">
        <v>11.923640560622669</v>
      </c>
      <c r="BD24" s="213">
        <v>11.924811275552189</v>
      </c>
      <c r="BE24" s="213">
        <v>11.918731905721209</v>
      </c>
      <c r="BF24" s="213">
        <v>11.94279086773831</v>
      </c>
      <c r="BG24" s="213">
        <v>11.944018474883848</v>
      </c>
      <c r="BH24" s="213">
        <v>11.945223038431438</v>
      </c>
      <c r="BI24" s="213">
        <v>11.946405201176431</v>
      </c>
      <c r="BJ24" s="213">
        <v>11.947565582231743</v>
      </c>
      <c r="BK24" s="213">
        <v>11.571383259618118</v>
      </c>
      <c r="BL24" s="213">
        <v>11.572787062767402</v>
      </c>
      <c r="BM24" s="213">
        <v>11.574190133516831</v>
      </c>
      <c r="BN24" s="213">
        <v>11.573844267053007</v>
      </c>
      <c r="BO24" s="213">
        <v>11.575262878456646</v>
      </c>
      <c r="BP24" s="213">
        <v>11.576680737925885</v>
      </c>
      <c r="BQ24" s="213">
        <v>11.569746137276587</v>
      </c>
      <c r="BR24" s="213">
        <v>11.571166915774171</v>
      </c>
      <c r="BS24" s="213">
        <v>11.572586949899895</v>
      </c>
      <c r="BT24" s="213">
        <v>11.275204600774636</v>
      </c>
      <c r="BU24" s="213">
        <v>11.276954565048751</v>
      </c>
      <c r="BV24" s="213">
        <v>11.602554462507539</v>
      </c>
      <c r="BW24" s="213">
        <v>11.595395977452833</v>
      </c>
      <c r="BX24" s="213">
        <v>11.598321033544231</v>
      </c>
      <c r="BY24" s="213">
        <v>11.600342666365613</v>
      </c>
      <c r="BZ24" s="213">
        <v>11.60236156098291</v>
      </c>
      <c r="CA24" s="213">
        <v>11.604377659702953</v>
      </c>
      <c r="CB24" s="213">
        <v>11.606399495170237</v>
      </c>
      <c r="CC24" s="213">
        <v>11.597705595564618</v>
      </c>
      <c r="CD24" s="213">
        <v>11.59973098149973</v>
      </c>
      <c r="CE24" s="213">
        <v>11.60175370179239</v>
      </c>
      <c r="CF24" s="213">
        <v>11.603773700907432</v>
      </c>
      <c r="CG24" s="213">
        <v>11.605790920982605</v>
      </c>
      <c r="CH24" s="213">
        <v>11.60781381913235</v>
      </c>
      <c r="CI24" s="213">
        <v>11.599171728349264</v>
      </c>
      <c r="CJ24" s="213">
        <v>11.601105214483358</v>
      </c>
      <c r="CK24" s="213">
        <v>11.603213032174533</v>
      </c>
      <c r="CL24" s="213">
        <v>11.014290229513099</v>
      </c>
      <c r="CM24" s="213">
        <v>10.816063509474573</v>
      </c>
      <c r="CN24" s="213">
        <v>10.818586515896005</v>
      </c>
      <c r="CO24" s="213">
        <v>10.794820709276122</v>
      </c>
      <c r="CP24" s="213">
        <v>10.797344274152493</v>
      </c>
      <c r="CQ24" s="213">
        <v>10.799867523490878</v>
      </c>
      <c r="CR24" s="213">
        <v>10.802404494002161</v>
      </c>
      <c r="CS24" s="213">
        <v>10.804928762264275</v>
      </c>
      <c r="CT24" s="213">
        <v>10.808333095984151</v>
      </c>
      <c r="CU24" s="213">
        <v>10.795963535059377</v>
      </c>
      <c r="CV24" s="213">
        <v>10.798447307390736</v>
      </c>
      <c r="CW24" s="213">
        <v>10.800894225263335</v>
      </c>
      <c r="CX24" s="213">
        <v>10.8034978939881</v>
      </c>
      <c r="CY24" s="213">
        <v>10.805946725095957</v>
      </c>
      <c r="CZ24" s="213">
        <v>10.808472293401532</v>
      </c>
      <c r="DA24" s="213">
        <v>10.797052896040322</v>
      </c>
      <c r="DB24" s="213">
        <v>10.79958114148673</v>
      </c>
      <c r="DC24" s="213">
        <v>10.802109126763543</v>
      </c>
      <c r="DD24" s="213">
        <v>10.804624609169586</v>
      </c>
      <c r="DE24" s="213">
        <v>10.807073971187684</v>
      </c>
      <c r="DF24" s="213">
        <v>10.809696788768379</v>
      </c>
      <c r="DG24" s="213">
        <v>10.7982324395046</v>
      </c>
      <c r="DH24" s="253">
        <v>10.800763154431433</v>
      </c>
      <c r="DI24" s="253">
        <v>10.803293605372158</v>
      </c>
      <c r="DJ24" s="253">
        <v>10.805823426794207</v>
      </c>
      <c r="DK24" s="253">
        <v>10.808352971122362</v>
      </c>
      <c r="DL24" s="253">
        <v>10.810889071459499</v>
      </c>
      <c r="DM24" s="253">
        <v>10.799376520273078</v>
      </c>
      <c r="DN24" s="253">
        <v>10.801996257067113</v>
      </c>
      <c r="DO24" s="253">
        <v>10.804529039002366</v>
      </c>
      <c r="DP24" s="253">
        <v>10.807061546307386</v>
      </c>
      <c r="DQ24" s="253">
        <v>10.809512119853428</v>
      </c>
      <c r="DR24" s="253">
        <v>10.812131825804387</v>
      </c>
      <c r="DS24" s="253">
        <v>10.800658011418887</v>
      </c>
      <c r="DT24" s="253">
        <v>10.803282165582633</v>
      </c>
      <c r="DU24" s="253">
        <v>10.805817682430828</v>
      </c>
      <c r="DV24" s="253">
        <v>10.808352945761824</v>
      </c>
      <c r="DW24" s="253">
        <v>10.810887347525593</v>
      </c>
      <c r="DX24" s="253">
        <v>10.813427891081902</v>
      </c>
      <c r="DY24" s="253">
        <v>10.802085734906965</v>
      </c>
    </row>
    <row r="25" spans="1:129" s="242" customFormat="1" ht="20.100000000000001" hidden="1" customHeight="1">
      <c r="A25" s="248" t="s">
        <v>1096</v>
      </c>
      <c r="B25" s="213">
        <v>-8.1431374005492483</v>
      </c>
      <c r="C25" s="213">
        <v>-10.436831199635638</v>
      </c>
      <c r="D25" s="213">
        <v>43.285191716699408</v>
      </c>
      <c r="E25" s="213">
        <v>-44.814128069815226</v>
      </c>
      <c r="F25" s="213">
        <v>-42.904330254163703</v>
      </c>
      <c r="G25" s="213">
        <v>-17.928993729383034</v>
      </c>
      <c r="H25" s="213">
        <v>30.054348845439538</v>
      </c>
      <c r="I25" s="213">
        <v>-7.0688878004664666</v>
      </c>
      <c r="J25" s="213">
        <v>-49.870741798904156</v>
      </c>
      <c r="K25" s="213">
        <v>26.381972226400318</v>
      </c>
      <c r="L25" s="213">
        <v>-19.145922968199187</v>
      </c>
      <c r="M25" s="213">
        <v>106.40875492533497</v>
      </c>
      <c r="N25" s="213">
        <v>-43.796126207788369</v>
      </c>
      <c r="O25" s="213">
        <v>-36.799116500913811</v>
      </c>
      <c r="P25" s="213">
        <v>26.699643355860914</v>
      </c>
      <c r="Q25" s="213">
        <v>-38.642311837207224</v>
      </c>
      <c r="R25" s="213">
        <v>219.58727682109941</v>
      </c>
      <c r="S25" s="213">
        <v>-49.037757815260697</v>
      </c>
      <c r="T25" s="213">
        <v>13.209278739031527</v>
      </c>
      <c r="U25" s="213">
        <v>-12.336609991433777</v>
      </c>
      <c r="V25" s="213">
        <v>30.357266966562889</v>
      </c>
      <c r="W25" s="213">
        <v>-10.879416584952928</v>
      </c>
      <c r="X25" s="213">
        <v>21.827050343040931</v>
      </c>
      <c r="Y25" s="213">
        <v>-10.45</v>
      </c>
      <c r="Z25" s="213">
        <v>-1.31</v>
      </c>
      <c r="AA25" s="213">
        <v>1.5492467980485758</v>
      </c>
      <c r="AB25" s="213">
        <v>-26.974960109102099</v>
      </c>
      <c r="AC25" s="213">
        <v>-4.26</v>
      </c>
      <c r="AD25" s="213">
        <v>-42.24</v>
      </c>
      <c r="AE25" s="213">
        <v>4.1455816239021726</v>
      </c>
      <c r="AF25" s="213">
        <v>-20.899384783771534</v>
      </c>
      <c r="AG25" s="213">
        <v>71.605340205253626</v>
      </c>
      <c r="AH25" s="213">
        <v>-55.082853277928457</v>
      </c>
      <c r="AI25" s="213">
        <v>-42.186158073033823</v>
      </c>
      <c r="AJ25" s="213">
        <v>40.716130487377249</v>
      </c>
      <c r="AK25" s="213">
        <v>-2.9890208251889128</v>
      </c>
      <c r="AL25" s="213">
        <v>-1.3293219894269761</v>
      </c>
      <c r="AM25" s="213">
        <v>-41.426744081954553</v>
      </c>
      <c r="AN25" s="213">
        <v>71.842490972374236</v>
      </c>
      <c r="AO25" s="213">
        <v>-31.195795658456742</v>
      </c>
      <c r="AP25" s="213">
        <v>-31.684309834897373</v>
      </c>
      <c r="AQ25" s="213">
        <v>-19.814480820315396</v>
      </c>
      <c r="AR25" s="213">
        <v>-11.074129858447684</v>
      </c>
      <c r="AS25" s="213">
        <v>75.896073432967484</v>
      </c>
      <c r="AT25" s="213">
        <v>547.7158936391362</v>
      </c>
      <c r="AU25" s="213">
        <v>215.87859767463459</v>
      </c>
      <c r="AV25" s="213">
        <v>263.95671253708798</v>
      </c>
      <c r="AW25" s="213">
        <v>7.9239605524174532</v>
      </c>
      <c r="AX25" s="213">
        <v>-4.8060326087448253</v>
      </c>
      <c r="AY25" s="213">
        <v>53.584931940172773</v>
      </c>
      <c r="AZ25" s="213">
        <v>-22.129542097288098</v>
      </c>
      <c r="BA25" s="213">
        <v>-50.757086979225285</v>
      </c>
      <c r="BB25" s="213">
        <v>-69.372679284786429</v>
      </c>
      <c r="BC25" s="213">
        <v>-6.921005604769852</v>
      </c>
      <c r="BD25" s="213">
        <v>-32.557226981254246</v>
      </c>
      <c r="BE25" s="213">
        <v>15.673084854723108</v>
      </c>
      <c r="BF25" s="213">
        <v>-47.884525353975583</v>
      </c>
      <c r="BG25" s="213">
        <v>-15.861127881152701</v>
      </c>
      <c r="BH25" s="213">
        <v>11.091765821701056</v>
      </c>
      <c r="BI25" s="213">
        <v>-0.31168653077385633</v>
      </c>
      <c r="BJ25" s="213">
        <v>168.94712603178044</v>
      </c>
      <c r="BK25" s="213">
        <v>-34.810605728089627</v>
      </c>
      <c r="BL25" s="213">
        <v>-11.730904802364551</v>
      </c>
      <c r="BM25" s="213">
        <v>-26.14288746311319</v>
      </c>
      <c r="BN25" s="213">
        <v>89.540815253320844</v>
      </c>
      <c r="BO25" s="213">
        <v>-4.0377367521080041</v>
      </c>
      <c r="BP25" s="213">
        <v>-20.103628217548543</v>
      </c>
      <c r="BQ25" s="213">
        <v>5.0998001511979663</v>
      </c>
      <c r="BR25" s="213">
        <v>-30.962648994647047</v>
      </c>
      <c r="BS25" s="213">
        <v>11.959977324915332</v>
      </c>
      <c r="BT25" s="213">
        <v>18.005476026891916</v>
      </c>
      <c r="BU25" s="213">
        <v>-23.290014519688057</v>
      </c>
      <c r="BV25" s="213">
        <v>11.92567158965935</v>
      </c>
      <c r="BW25" s="213">
        <v>-3.6342693715723082</v>
      </c>
      <c r="BX25" s="213">
        <v>-15.661446764151821</v>
      </c>
      <c r="BY25" s="213">
        <v>-29.019721893156369</v>
      </c>
      <c r="BZ25" s="213">
        <v>11.37490914950825</v>
      </c>
      <c r="CA25" s="213">
        <v>-7.679018516361003</v>
      </c>
      <c r="CB25" s="213">
        <v>2.3630646513500109</v>
      </c>
      <c r="CC25" s="213">
        <v>33.299749985135939</v>
      </c>
      <c r="CD25" s="213">
        <v>546.21763168790073</v>
      </c>
      <c r="CE25" s="213">
        <v>-64.272555320571485</v>
      </c>
      <c r="CF25" s="213">
        <v>139.12782073387521</v>
      </c>
      <c r="CG25" s="213">
        <v>59.683371926376097</v>
      </c>
      <c r="CH25" s="213">
        <v>-55.939289377488933</v>
      </c>
      <c r="CI25" s="213">
        <v>-14.458306365900164</v>
      </c>
      <c r="CJ25" s="213">
        <v>134.70439915895668</v>
      </c>
      <c r="CK25" s="213">
        <v>69.066156580694567</v>
      </c>
      <c r="CL25" s="213">
        <v>142.83233370822859</v>
      </c>
      <c r="CM25" s="213">
        <v>5.440606147049377</v>
      </c>
      <c r="CN25" s="213">
        <v>26.305472153178577</v>
      </c>
      <c r="CO25" s="213">
        <v>-1.2968230664924363</v>
      </c>
      <c r="CP25" s="213">
        <v>2.0382546694652115</v>
      </c>
      <c r="CQ25" s="213">
        <v>6.515484268355487</v>
      </c>
      <c r="CR25" s="213">
        <v>64.947338345368863</v>
      </c>
      <c r="CS25" s="213">
        <v>-25.804287649125111</v>
      </c>
      <c r="CT25" s="213">
        <v>-22.809952452438598</v>
      </c>
      <c r="CU25" s="213">
        <v>-2.4280368372651906</v>
      </c>
      <c r="CV25" s="213">
        <v>32.668935565598531</v>
      </c>
      <c r="CW25" s="213">
        <v>-1.3124746886562288</v>
      </c>
      <c r="CX25" s="213">
        <v>120.54159399818386</v>
      </c>
      <c r="CY25" s="213">
        <v>68.408787672522294</v>
      </c>
      <c r="CZ25" s="213">
        <v>55.922230626824863</v>
      </c>
      <c r="DA25" s="213">
        <v>59.774939542452103</v>
      </c>
      <c r="DB25" s="213">
        <v>-49.550817830492726</v>
      </c>
      <c r="DC25" s="213">
        <v>0</v>
      </c>
      <c r="DD25" s="213">
        <v>0</v>
      </c>
      <c r="DE25" s="213">
        <v>0</v>
      </c>
      <c r="DF25" s="213">
        <v>0</v>
      </c>
      <c r="DG25" s="213">
        <v>0</v>
      </c>
      <c r="DH25" s="213">
        <v>0</v>
      </c>
      <c r="DI25" s="213">
        <v>0</v>
      </c>
      <c r="DJ25" s="213">
        <v>0</v>
      </c>
      <c r="DK25" s="213">
        <v>0</v>
      </c>
      <c r="DL25" s="213">
        <v>0</v>
      </c>
      <c r="DM25" s="213">
        <v>0</v>
      </c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</row>
    <row r="26" spans="1:129" s="242" customFormat="1" ht="20.100000000000001" hidden="1" customHeight="1">
      <c r="A26" s="248" t="s">
        <v>1074</v>
      </c>
      <c r="B26" s="213">
        <v>-22.217190805634637</v>
      </c>
      <c r="C26" s="213">
        <v>-12.881680282541117</v>
      </c>
      <c r="D26" s="213">
        <v>10.079811413444141</v>
      </c>
      <c r="E26" s="213">
        <v>-28.627932453569578</v>
      </c>
      <c r="F26" s="213">
        <v>-63.997141935799995</v>
      </c>
      <c r="G26" s="213">
        <v>-35.359291190800548</v>
      </c>
      <c r="H26" s="213">
        <v>9.3524472507158016</v>
      </c>
      <c r="I26" s="213">
        <v>12.751874057614247</v>
      </c>
      <c r="J26" s="213">
        <v>-62.570233324785931</v>
      </c>
      <c r="K26" s="213">
        <v>-5.9321416230265593E-2</v>
      </c>
      <c r="L26" s="213">
        <v>-42.539726107620766</v>
      </c>
      <c r="M26" s="213">
        <v>133.91930549948873</v>
      </c>
      <c r="N26" s="213">
        <v>-32.20435983529606</v>
      </c>
      <c r="O26" s="213">
        <v>-40.923126240223837</v>
      </c>
      <c r="P26" s="213">
        <v>20.374413845751711</v>
      </c>
      <c r="Q26" s="213">
        <v>7.0741830306390376</v>
      </c>
      <c r="R26" s="213">
        <v>280.98088063241858</v>
      </c>
      <c r="S26" s="213">
        <v>-56.757583387353492</v>
      </c>
      <c r="T26" s="213">
        <v>17.411218658938893</v>
      </c>
      <c r="U26" s="213">
        <v>-18.307283071346482</v>
      </c>
      <c r="V26" s="213">
        <v>15.182860027264136</v>
      </c>
      <c r="W26" s="213">
        <v>5.0205567671318025</v>
      </c>
      <c r="X26" s="213">
        <v>55.37017362108385</v>
      </c>
      <c r="Y26" s="213">
        <v>-29.98</v>
      </c>
      <c r="Z26" s="213">
        <v>-10.11</v>
      </c>
      <c r="AA26" s="213">
        <v>25.566229108219961</v>
      </c>
      <c r="AB26" s="213">
        <v>-23.686212574512368</v>
      </c>
      <c r="AC26" s="213">
        <v>22.01</v>
      </c>
      <c r="AD26" s="213">
        <v>-46.663668326897401</v>
      </c>
      <c r="AE26" s="213">
        <v>28.543611882331632</v>
      </c>
      <c r="AF26" s="213">
        <v>0</v>
      </c>
      <c r="AG26" s="213">
        <v>0</v>
      </c>
      <c r="AH26" s="213">
        <v>0</v>
      </c>
      <c r="AI26" s="213">
        <v>0</v>
      </c>
      <c r="AJ26" s="213">
        <v>0</v>
      </c>
      <c r="AK26" s="213">
        <v>0</v>
      </c>
      <c r="AL26" s="213">
        <v>0</v>
      </c>
      <c r="AM26" s="213">
        <v>0</v>
      </c>
      <c r="AN26" s="213">
        <v>0</v>
      </c>
      <c r="AO26" s="213">
        <v>0</v>
      </c>
      <c r="AP26" s="213">
        <v>0</v>
      </c>
      <c r="AQ26" s="213">
        <v>0</v>
      </c>
      <c r="AR26" s="213">
        <v>0</v>
      </c>
      <c r="AS26" s="213">
        <v>0</v>
      </c>
      <c r="AT26" s="213">
        <v>0</v>
      </c>
      <c r="AU26" s="213">
        <v>0</v>
      </c>
      <c r="AV26" s="213">
        <v>0</v>
      </c>
      <c r="AW26" s="213">
        <v>0</v>
      </c>
      <c r="AX26" s="213">
        <v>0</v>
      </c>
      <c r="AY26" s="213">
        <v>0</v>
      </c>
      <c r="AZ26" s="213">
        <v>0</v>
      </c>
      <c r="BA26" s="213">
        <v>0</v>
      </c>
      <c r="BB26" s="213">
        <v>0</v>
      </c>
      <c r="BC26" s="213">
        <v>0</v>
      </c>
      <c r="BD26" s="213">
        <v>0</v>
      </c>
      <c r="BE26" s="213">
        <v>0</v>
      </c>
      <c r="BF26" s="213">
        <v>0</v>
      </c>
      <c r="BG26" s="213">
        <v>0</v>
      </c>
      <c r="BH26" s="213">
        <v>0</v>
      </c>
      <c r="BI26" s="213">
        <v>0</v>
      </c>
      <c r="BJ26" s="213">
        <v>0</v>
      </c>
      <c r="BK26" s="213">
        <v>0</v>
      </c>
      <c r="BL26" s="213">
        <v>0</v>
      </c>
      <c r="BM26" s="213">
        <v>0</v>
      </c>
      <c r="BN26" s="213">
        <v>0</v>
      </c>
      <c r="BO26" s="213">
        <v>0</v>
      </c>
      <c r="BP26" s="213">
        <v>0</v>
      </c>
      <c r="BQ26" s="213">
        <v>0</v>
      </c>
      <c r="BR26" s="213">
        <v>0</v>
      </c>
      <c r="BS26" s="213">
        <v>0</v>
      </c>
      <c r="BT26" s="213">
        <v>0</v>
      </c>
      <c r="BU26" s="213">
        <v>0</v>
      </c>
      <c r="BV26" s="213">
        <v>0</v>
      </c>
      <c r="BW26" s="213">
        <v>0</v>
      </c>
      <c r="BX26" s="213">
        <v>0</v>
      </c>
      <c r="BY26" s="213">
        <v>0</v>
      </c>
      <c r="BZ26" s="213">
        <v>0</v>
      </c>
      <c r="CA26" s="213">
        <v>0</v>
      </c>
      <c r="CB26" s="213">
        <v>0</v>
      </c>
      <c r="CC26" s="213">
        <v>0</v>
      </c>
      <c r="CD26" s="213">
        <v>0</v>
      </c>
      <c r="CE26" s="213">
        <v>0</v>
      </c>
      <c r="CF26" s="213">
        <v>0</v>
      </c>
      <c r="CG26" s="213">
        <v>0</v>
      </c>
      <c r="CH26" s="213">
        <v>0</v>
      </c>
      <c r="CI26" s="213">
        <v>0</v>
      </c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</row>
    <row r="27" spans="1:129" s="252" customFormat="1" ht="20.100000000000001" customHeight="1">
      <c r="A27" s="250" t="s">
        <v>1075</v>
      </c>
      <c r="B27" s="254" t="s">
        <v>1077</v>
      </c>
      <c r="C27" s="254" t="s">
        <v>1077</v>
      </c>
      <c r="D27" s="254" t="s">
        <v>1077</v>
      </c>
      <c r="E27" s="254" t="s">
        <v>1077</v>
      </c>
      <c r="F27" s="254" t="s">
        <v>1077</v>
      </c>
      <c r="G27" s="254" t="s">
        <v>1077</v>
      </c>
      <c r="H27" s="254" t="s">
        <v>1077</v>
      </c>
      <c r="I27" s="254" t="s">
        <v>1077</v>
      </c>
      <c r="J27" s="254" t="s">
        <v>1077</v>
      </c>
      <c r="K27" s="254" t="s">
        <v>1077</v>
      </c>
      <c r="L27" s="254" t="s">
        <v>1077</v>
      </c>
      <c r="M27" s="254" t="s">
        <v>1077</v>
      </c>
      <c r="N27" s="254" t="s">
        <v>1077</v>
      </c>
      <c r="O27" s="254" t="s">
        <v>1077</v>
      </c>
      <c r="P27" s="254" t="s">
        <v>1077</v>
      </c>
      <c r="Q27" s="254" t="s">
        <v>1077</v>
      </c>
      <c r="R27" s="254" t="s">
        <v>1077</v>
      </c>
      <c r="S27" s="254" t="s">
        <v>1077</v>
      </c>
      <c r="T27" s="254" t="s">
        <v>1077</v>
      </c>
      <c r="U27" s="254" t="s">
        <v>1077</v>
      </c>
      <c r="V27" s="254" t="s">
        <v>1077</v>
      </c>
      <c r="W27" s="254" t="s">
        <v>1077</v>
      </c>
      <c r="X27" s="254" t="s">
        <v>1077</v>
      </c>
      <c r="Y27" s="254" t="s">
        <v>1077</v>
      </c>
      <c r="Z27" s="254" t="s">
        <v>1077</v>
      </c>
      <c r="AA27" s="254" t="s">
        <v>1077</v>
      </c>
      <c r="AB27" s="254" t="s">
        <v>1077</v>
      </c>
      <c r="AC27" s="254" t="s">
        <v>1077</v>
      </c>
      <c r="AD27" s="254" t="s">
        <v>1077</v>
      </c>
      <c r="AE27" s="254" t="s">
        <v>1077</v>
      </c>
      <c r="AF27" s="254" t="s">
        <v>1077</v>
      </c>
      <c r="AG27" s="254" t="s">
        <v>1077</v>
      </c>
      <c r="AH27" s="254" t="s">
        <v>1077</v>
      </c>
      <c r="AI27" s="254" t="s">
        <v>1077</v>
      </c>
      <c r="AJ27" s="254" t="s">
        <v>1077</v>
      </c>
      <c r="AK27" s="254" t="s">
        <v>1077</v>
      </c>
      <c r="AL27" s="254" t="s">
        <v>1077</v>
      </c>
      <c r="AM27" s="254" t="s">
        <v>1077</v>
      </c>
      <c r="AN27" s="254" t="s">
        <v>1077</v>
      </c>
      <c r="AO27" s="254" t="s">
        <v>1077</v>
      </c>
      <c r="AP27" s="254" t="s">
        <v>1077</v>
      </c>
      <c r="AQ27" s="254" t="s">
        <v>1077</v>
      </c>
      <c r="AR27" s="254" t="s">
        <v>1077</v>
      </c>
      <c r="AS27" s="254" t="s">
        <v>1077</v>
      </c>
      <c r="AT27" s="254" t="s">
        <v>1077</v>
      </c>
      <c r="AU27" s="254" t="s">
        <v>1077</v>
      </c>
      <c r="AV27" s="254" t="s">
        <v>1077</v>
      </c>
      <c r="AW27" s="254" t="s">
        <v>1077</v>
      </c>
      <c r="AX27" s="254" t="s">
        <v>1077</v>
      </c>
      <c r="AY27" s="254" t="s">
        <v>1077</v>
      </c>
      <c r="AZ27" s="254" t="s">
        <v>1077</v>
      </c>
      <c r="BA27" s="254" t="s">
        <v>1077</v>
      </c>
      <c r="BB27" s="254" t="s">
        <v>1077</v>
      </c>
      <c r="BC27" s="254" t="s">
        <v>1077</v>
      </c>
      <c r="BD27" s="254" t="s">
        <v>1077</v>
      </c>
      <c r="BE27" s="254" t="s">
        <v>1077</v>
      </c>
      <c r="BF27" s="254" t="s">
        <v>1077</v>
      </c>
      <c r="BG27" s="254" t="s">
        <v>1077</v>
      </c>
      <c r="BH27" s="254" t="s">
        <v>1077</v>
      </c>
      <c r="BI27" s="254" t="s">
        <v>1077</v>
      </c>
      <c r="BJ27" s="254" t="s">
        <v>1077</v>
      </c>
      <c r="BK27" s="254" t="s">
        <v>1077</v>
      </c>
      <c r="BL27" s="254" t="s">
        <v>1077</v>
      </c>
      <c r="BM27" s="254" t="s">
        <v>1077</v>
      </c>
      <c r="BN27" s="254" t="s">
        <v>1077</v>
      </c>
      <c r="BO27" s="254" t="s">
        <v>1077</v>
      </c>
      <c r="BP27" s="254" t="s">
        <v>1077</v>
      </c>
      <c r="BQ27" s="254" t="s">
        <v>1077</v>
      </c>
      <c r="BR27" s="254" t="s">
        <v>1077</v>
      </c>
      <c r="BS27" s="254" t="s">
        <v>1077</v>
      </c>
      <c r="BT27" s="254" t="s">
        <v>1077</v>
      </c>
      <c r="BU27" s="254" t="s">
        <v>1077</v>
      </c>
      <c r="BV27" s="254" t="s">
        <v>1077</v>
      </c>
      <c r="BW27" s="254" t="s">
        <v>1077</v>
      </c>
      <c r="BX27" s="254" t="s">
        <v>1077</v>
      </c>
      <c r="BY27" s="254" t="s">
        <v>1077</v>
      </c>
      <c r="BZ27" s="254" t="s">
        <v>1077</v>
      </c>
      <c r="CA27" s="254" t="s">
        <v>1077</v>
      </c>
      <c r="CB27" s="254" t="s">
        <v>1077</v>
      </c>
      <c r="CC27" s="254" t="s">
        <v>1077</v>
      </c>
      <c r="CD27" s="254" t="s">
        <v>1077</v>
      </c>
      <c r="CE27" s="254" t="s">
        <v>1077</v>
      </c>
      <c r="CF27" s="254" t="s">
        <v>1077</v>
      </c>
      <c r="CG27" s="254" t="s">
        <v>1077</v>
      </c>
      <c r="CH27" s="254">
        <v>-54.679077474300975</v>
      </c>
      <c r="CI27" s="254">
        <v>-13.635880084072735</v>
      </c>
      <c r="CJ27" s="254">
        <v>121.47634220606469</v>
      </c>
      <c r="CK27" s="254">
        <v>69.238791802163718</v>
      </c>
      <c r="CL27" s="254">
        <v>112.42319365537361</v>
      </c>
      <c r="CM27" s="254">
        <v>10.986598357700297</v>
      </c>
      <c r="CN27" s="254">
        <v>20.558627841243808</v>
      </c>
      <c r="CO27" s="254">
        <v>3.4950209338522402</v>
      </c>
      <c r="CP27" s="254">
        <v>8.3616299509753684</v>
      </c>
      <c r="CQ27" s="254">
        <v>7.4158347068576909</v>
      </c>
      <c r="CR27" s="254">
        <v>63.823956202713525</v>
      </c>
      <c r="CS27" s="254">
        <v>-24.279736222359961</v>
      </c>
      <c r="CT27" s="254">
        <v>-16.75636725740085</v>
      </c>
      <c r="CU27" s="254">
        <v>-13.712019489855981</v>
      </c>
      <c r="CV27" s="254">
        <v>24.763874310664455</v>
      </c>
      <c r="CW27" s="254">
        <v>6.9697203808275061</v>
      </c>
      <c r="CX27" s="254">
        <v>109.36921489903118</v>
      </c>
      <c r="CY27" s="254">
        <v>71.650326638898534</v>
      </c>
      <c r="CZ27" s="254">
        <v>76.304290350490518</v>
      </c>
      <c r="DA27" s="254">
        <v>54.810706501276997</v>
      </c>
      <c r="DB27" s="254">
        <v>-41.883983926763456</v>
      </c>
      <c r="DC27" s="254">
        <v>-4.9994318782658667</v>
      </c>
      <c r="DD27" s="254">
        <v>99.736103540480116</v>
      </c>
      <c r="DE27" s="254">
        <v>23.485059629639288</v>
      </c>
      <c r="DF27" s="254">
        <v>46.854197798872015</v>
      </c>
      <c r="DG27" s="254">
        <v>-25.048807184765099</v>
      </c>
      <c r="DH27" s="255">
        <v>-27.477442016000381</v>
      </c>
      <c r="DI27" s="255">
        <v>-3.994167243055323</v>
      </c>
      <c r="DJ27" s="255">
        <v>-1.9766674720170974</v>
      </c>
      <c r="DK27" s="255">
        <v>-10.854811229088767</v>
      </c>
      <c r="DL27" s="255">
        <v>31.501108923043926</v>
      </c>
      <c r="DM27" s="255">
        <v>-17.378839993087567</v>
      </c>
      <c r="DN27" s="255">
        <v>151.61156878753025</v>
      </c>
      <c r="DO27" s="255">
        <v>-3.648366944380522</v>
      </c>
      <c r="DP27" s="255">
        <v>79.438095656358399</v>
      </c>
      <c r="DQ27" s="255">
        <v>41.522815813204339</v>
      </c>
      <c r="DR27" s="255">
        <v>-19.928019939394076</v>
      </c>
      <c r="DS27" s="255">
        <v>177.84804694350726</v>
      </c>
      <c r="DT27" s="255">
        <v>209.2249452219273</v>
      </c>
      <c r="DU27" s="255">
        <v>-41.477307974881342</v>
      </c>
      <c r="DV27" s="255">
        <v>95.733292431865991</v>
      </c>
      <c r="DW27" s="255">
        <v>-13.72671446080771</v>
      </c>
      <c r="DX27" s="255">
        <v>185.84577744309331</v>
      </c>
      <c r="DY27" s="255">
        <v>170.51554997424947</v>
      </c>
    </row>
    <row r="28" spans="1:129" ht="20.100000000000001" customHeight="1">
      <c r="A28" s="248" t="s">
        <v>1076</v>
      </c>
      <c r="B28" s="213" t="s">
        <v>1077</v>
      </c>
      <c r="C28" s="213" t="s">
        <v>1077</v>
      </c>
      <c r="D28" s="213" t="s">
        <v>1077</v>
      </c>
      <c r="E28" s="213" t="s">
        <v>1077</v>
      </c>
      <c r="F28" s="213" t="s">
        <v>1077</v>
      </c>
      <c r="G28" s="213" t="s">
        <v>1077</v>
      </c>
      <c r="H28" s="213" t="s">
        <v>1077</v>
      </c>
      <c r="I28" s="213" t="s">
        <v>1077</v>
      </c>
      <c r="J28" s="213" t="s">
        <v>1077</v>
      </c>
      <c r="K28" s="213" t="s">
        <v>1077</v>
      </c>
      <c r="L28" s="213" t="s">
        <v>1077</v>
      </c>
      <c r="M28" s="213" t="s">
        <v>1077</v>
      </c>
      <c r="N28" s="213" t="s">
        <v>1077</v>
      </c>
      <c r="O28" s="213" t="s">
        <v>1077</v>
      </c>
      <c r="P28" s="213" t="s">
        <v>1077</v>
      </c>
      <c r="Q28" s="213" t="s">
        <v>1077</v>
      </c>
      <c r="R28" s="213" t="s">
        <v>1077</v>
      </c>
      <c r="S28" s="213" t="s">
        <v>1077</v>
      </c>
      <c r="T28" s="213" t="s">
        <v>1077</v>
      </c>
      <c r="U28" s="213" t="s">
        <v>1077</v>
      </c>
      <c r="V28" s="213" t="s">
        <v>1077</v>
      </c>
      <c r="W28" s="213" t="s">
        <v>1077</v>
      </c>
      <c r="X28" s="213" t="s">
        <v>1077</v>
      </c>
      <c r="Y28" s="213" t="s">
        <v>1077</v>
      </c>
      <c r="Z28" s="213" t="s">
        <v>1077</v>
      </c>
      <c r="AA28" s="213" t="s">
        <v>1077</v>
      </c>
      <c r="AB28" s="213" t="s">
        <v>1077</v>
      </c>
      <c r="AC28" s="213" t="s">
        <v>1077</v>
      </c>
      <c r="AD28" s="213" t="s">
        <v>1077</v>
      </c>
      <c r="AE28" s="213" t="s">
        <v>1077</v>
      </c>
      <c r="AF28" s="213" t="s">
        <v>1077</v>
      </c>
      <c r="AG28" s="213" t="s">
        <v>1077</v>
      </c>
      <c r="AH28" s="213" t="s">
        <v>1077</v>
      </c>
      <c r="AI28" s="213" t="s">
        <v>1077</v>
      </c>
      <c r="AJ28" s="213" t="s">
        <v>1077</v>
      </c>
      <c r="AK28" s="213" t="s">
        <v>1077</v>
      </c>
      <c r="AL28" s="213" t="s">
        <v>1077</v>
      </c>
      <c r="AM28" s="213" t="s">
        <v>1077</v>
      </c>
      <c r="AN28" s="213" t="s">
        <v>1077</v>
      </c>
      <c r="AO28" s="213" t="s">
        <v>1077</v>
      </c>
      <c r="AP28" s="213" t="s">
        <v>1077</v>
      </c>
      <c r="AQ28" s="213" t="s">
        <v>1077</v>
      </c>
      <c r="AR28" s="213" t="s">
        <v>1077</v>
      </c>
      <c r="AS28" s="213" t="s">
        <v>1077</v>
      </c>
      <c r="AT28" s="213" t="s">
        <v>1077</v>
      </c>
      <c r="AU28" s="213" t="s">
        <v>1077</v>
      </c>
      <c r="AV28" s="213" t="s">
        <v>1077</v>
      </c>
      <c r="AW28" s="213" t="s">
        <v>1077</v>
      </c>
      <c r="AX28" s="213" t="s">
        <v>1077</v>
      </c>
      <c r="AY28" s="213" t="s">
        <v>1077</v>
      </c>
      <c r="AZ28" s="213" t="s">
        <v>1077</v>
      </c>
      <c r="BA28" s="213" t="s">
        <v>1077</v>
      </c>
      <c r="BB28" s="213" t="s">
        <v>1077</v>
      </c>
      <c r="BC28" s="213" t="s">
        <v>1077</v>
      </c>
      <c r="BD28" s="213" t="s">
        <v>1077</v>
      </c>
      <c r="BE28" s="213" t="s">
        <v>1077</v>
      </c>
      <c r="BF28" s="213" t="s">
        <v>1077</v>
      </c>
      <c r="BG28" s="213" t="s">
        <v>1077</v>
      </c>
      <c r="BH28" s="213" t="s">
        <v>1077</v>
      </c>
      <c r="BI28" s="213" t="s">
        <v>1077</v>
      </c>
      <c r="BJ28" s="213" t="s">
        <v>1077</v>
      </c>
      <c r="BK28" s="213" t="s">
        <v>1077</v>
      </c>
      <c r="BL28" s="213" t="s">
        <v>1077</v>
      </c>
      <c r="BM28" s="213" t="s">
        <v>1077</v>
      </c>
      <c r="BN28" s="213" t="s">
        <v>1077</v>
      </c>
      <c r="BO28" s="213" t="s">
        <v>1077</v>
      </c>
      <c r="BP28" s="213" t="s">
        <v>1077</v>
      </c>
      <c r="BQ28" s="213" t="s">
        <v>1077</v>
      </c>
      <c r="BR28" s="213" t="s">
        <v>1077</v>
      </c>
      <c r="BS28" s="213" t="s">
        <v>1077</v>
      </c>
      <c r="BT28" s="213" t="s">
        <v>1077</v>
      </c>
      <c r="BU28" s="213" t="s">
        <v>1077</v>
      </c>
      <c r="BV28" s="213" t="s">
        <v>1077</v>
      </c>
      <c r="BW28" s="213" t="s">
        <v>1077</v>
      </c>
      <c r="BX28" s="213" t="s">
        <v>1077</v>
      </c>
      <c r="BY28" s="213" t="s">
        <v>1077</v>
      </c>
      <c r="BZ28" s="213" t="s">
        <v>1077</v>
      </c>
      <c r="CA28" s="213" t="s">
        <v>1077</v>
      </c>
      <c r="CB28" s="213" t="s">
        <v>1077</v>
      </c>
      <c r="CC28" s="213" t="s">
        <v>1077</v>
      </c>
      <c r="CD28" s="213" t="s">
        <v>1077</v>
      </c>
      <c r="CE28" s="213" t="s">
        <v>1077</v>
      </c>
      <c r="CF28" s="213" t="s">
        <v>1077</v>
      </c>
      <c r="CG28" s="213" t="s">
        <v>1077</v>
      </c>
      <c r="CH28" s="213">
        <v>-56.724262679673956</v>
      </c>
      <c r="CI28" s="213">
        <v>-15.692437104289054</v>
      </c>
      <c r="CJ28" s="213">
        <v>122.76321919786129</v>
      </c>
      <c r="CK28" s="213">
        <v>65.575247191870517</v>
      </c>
      <c r="CL28" s="213">
        <v>130.19444896932816</v>
      </c>
      <c r="CM28" s="213">
        <v>4.1764692118088949</v>
      </c>
      <c r="CN28" s="213">
        <v>23.688893135403539</v>
      </c>
      <c r="CO28" s="213">
        <v>-2.6324849431132566</v>
      </c>
      <c r="CP28" s="213">
        <v>0.66760145200384668</v>
      </c>
      <c r="CQ28" s="213">
        <v>5.1747623040025488</v>
      </c>
      <c r="CR28" s="213">
        <v>63.672273672856996</v>
      </c>
      <c r="CS28" s="213">
        <v>-27.218603370956373</v>
      </c>
      <c r="CT28" s="213">
        <v>-24.287544790815911</v>
      </c>
      <c r="CU28" s="213">
        <v>-4.018106308589851</v>
      </c>
      <c r="CV28" s="213">
        <v>31.163376011373671</v>
      </c>
      <c r="CW28" s="213">
        <v>-2.7918779029248277</v>
      </c>
      <c r="CX28" s="213">
        <v>119.47558062013468</v>
      </c>
      <c r="CY28" s="213">
        <v>67.010485207187301</v>
      </c>
      <c r="CZ28" s="213">
        <v>53.076913736033035</v>
      </c>
      <c r="DA28" s="213">
        <v>56.642476708950326</v>
      </c>
      <c r="DB28" s="213">
        <v>-51.220604945299108</v>
      </c>
      <c r="DC28" s="213">
        <v>-10.745564424946332</v>
      </c>
      <c r="DD28" s="213">
        <v>99.156273305640937</v>
      </c>
      <c r="DE28" s="213">
        <v>12.997969193692317</v>
      </c>
      <c r="DF28" s="213">
        <v>55.932451712504076</v>
      </c>
      <c r="DG28" s="213">
        <v>-37.876700031396503</v>
      </c>
      <c r="DH28" s="256">
        <v>-28.061463994403152</v>
      </c>
      <c r="DI28" s="256">
        <v>-10.81450988935274</v>
      </c>
      <c r="DJ28" s="256">
        <v>4.8359756467399047</v>
      </c>
      <c r="DK28" s="256">
        <v>-15.456419449201372</v>
      </c>
      <c r="DL28" s="256">
        <v>45.133293462490052</v>
      </c>
      <c r="DM28" s="256">
        <v>-10.762061692997641</v>
      </c>
      <c r="DN28" s="256">
        <v>208.70423592208763</v>
      </c>
      <c r="DO28" s="256">
        <v>-0.23242335702477182</v>
      </c>
      <c r="DP28" s="256">
        <v>81.223314418816969</v>
      </c>
      <c r="DQ28" s="256">
        <v>59.258329738597993</v>
      </c>
      <c r="DR28" s="256">
        <v>5.8520481009908742</v>
      </c>
      <c r="DS28" s="256">
        <v>185.44541274901599</v>
      </c>
      <c r="DT28" s="256">
        <v>269.88507913434194</v>
      </c>
      <c r="DU28" s="256">
        <v>-55.525844195106757</v>
      </c>
      <c r="DV28" s="256">
        <v>109.2135633651943</v>
      </c>
      <c r="DW28" s="256">
        <v>-23.107296323891322</v>
      </c>
      <c r="DX28" s="256">
        <v>196.30849511926968</v>
      </c>
      <c r="DY28" s="256">
        <v>140.10505822701558</v>
      </c>
    </row>
    <row r="29" spans="1:129" ht="20.100000000000001" customHeight="1">
      <c r="A29" s="248" t="s">
        <v>1078</v>
      </c>
      <c r="B29" s="213" t="s">
        <v>1077</v>
      </c>
      <c r="C29" s="213" t="s">
        <v>1077</v>
      </c>
      <c r="D29" s="213" t="s">
        <v>1077</v>
      </c>
      <c r="E29" s="213" t="s">
        <v>1077</v>
      </c>
      <c r="F29" s="213" t="s">
        <v>1077</v>
      </c>
      <c r="G29" s="213" t="s">
        <v>1077</v>
      </c>
      <c r="H29" s="213" t="s">
        <v>1077</v>
      </c>
      <c r="I29" s="213" t="s">
        <v>1077</v>
      </c>
      <c r="J29" s="213" t="s">
        <v>1077</v>
      </c>
      <c r="K29" s="213" t="s">
        <v>1077</v>
      </c>
      <c r="L29" s="213" t="s">
        <v>1077</v>
      </c>
      <c r="M29" s="213" t="s">
        <v>1077</v>
      </c>
      <c r="N29" s="213" t="s">
        <v>1077</v>
      </c>
      <c r="O29" s="213" t="s">
        <v>1077</v>
      </c>
      <c r="P29" s="213" t="s">
        <v>1077</v>
      </c>
      <c r="Q29" s="213" t="s">
        <v>1077</v>
      </c>
      <c r="R29" s="213" t="s">
        <v>1077</v>
      </c>
      <c r="S29" s="213" t="s">
        <v>1077</v>
      </c>
      <c r="T29" s="213" t="s">
        <v>1077</v>
      </c>
      <c r="U29" s="213" t="s">
        <v>1077</v>
      </c>
      <c r="V29" s="213" t="s">
        <v>1077</v>
      </c>
      <c r="W29" s="213" t="s">
        <v>1077</v>
      </c>
      <c r="X29" s="213" t="s">
        <v>1077</v>
      </c>
      <c r="Y29" s="213" t="s">
        <v>1077</v>
      </c>
      <c r="Z29" s="213" t="s">
        <v>1077</v>
      </c>
      <c r="AA29" s="213" t="s">
        <v>1077</v>
      </c>
      <c r="AB29" s="213" t="s">
        <v>1077</v>
      </c>
      <c r="AC29" s="213" t="s">
        <v>1077</v>
      </c>
      <c r="AD29" s="213" t="s">
        <v>1077</v>
      </c>
      <c r="AE29" s="213" t="s">
        <v>1077</v>
      </c>
      <c r="AF29" s="213" t="s">
        <v>1077</v>
      </c>
      <c r="AG29" s="213" t="s">
        <v>1077</v>
      </c>
      <c r="AH29" s="213" t="s">
        <v>1077</v>
      </c>
      <c r="AI29" s="213" t="s">
        <v>1077</v>
      </c>
      <c r="AJ29" s="213" t="s">
        <v>1077</v>
      </c>
      <c r="AK29" s="213" t="s">
        <v>1077</v>
      </c>
      <c r="AL29" s="213" t="s">
        <v>1077</v>
      </c>
      <c r="AM29" s="213" t="s">
        <v>1077</v>
      </c>
      <c r="AN29" s="213" t="s">
        <v>1077</v>
      </c>
      <c r="AO29" s="213" t="s">
        <v>1077</v>
      </c>
      <c r="AP29" s="213" t="s">
        <v>1077</v>
      </c>
      <c r="AQ29" s="213" t="s">
        <v>1077</v>
      </c>
      <c r="AR29" s="213" t="s">
        <v>1077</v>
      </c>
      <c r="AS29" s="213" t="s">
        <v>1077</v>
      </c>
      <c r="AT29" s="213" t="s">
        <v>1077</v>
      </c>
      <c r="AU29" s="213" t="s">
        <v>1077</v>
      </c>
      <c r="AV29" s="213" t="s">
        <v>1077</v>
      </c>
      <c r="AW29" s="213" t="s">
        <v>1077</v>
      </c>
      <c r="AX29" s="213" t="s">
        <v>1077</v>
      </c>
      <c r="AY29" s="213" t="s">
        <v>1077</v>
      </c>
      <c r="AZ29" s="213" t="s">
        <v>1077</v>
      </c>
      <c r="BA29" s="213" t="s">
        <v>1077</v>
      </c>
      <c r="BB29" s="213" t="s">
        <v>1077</v>
      </c>
      <c r="BC29" s="213" t="s">
        <v>1077</v>
      </c>
      <c r="BD29" s="213" t="s">
        <v>1077</v>
      </c>
      <c r="BE29" s="213" t="s">
        <v>1077</v>
      </c>
      <c r="BF29" s="213" t="s">
        <v>1077</v>
      </c>
      <c r="BG29" s="213" t="s">
        <v>1077</v>
      </c>
      <c r="BH29" s="213" t="s">
        <v>1077</v>
      </c>
      <c r="BI29" s="213" t="s">
        <v>1077</v>
      </c>
      <c r="BJ29" s="213" t="s">
        <v>1077</v>
      </c>
      <c r="BK29" s="213" t="s">
        <v>1077</v>
      </c>
      <c r="BL29" s="213" t="s">
        <v>1077</v>
      </c>
      <c r="BM29" s="213" t="s">
        <v>1077</v>
      </c>
      <c r="BN29" s="213" t="s">
        <v>1077</v>
      </c>
      <c r="BO29" s="213" t="s">
        <v>1077</v>
      </c>
      <c r="BP29" s="213" t="s">
        <v>1077</v>
      </c>
      <c r="BQ29" s="213" t="s">
        <v>1077</v>
      </c>
      <c r="BR29" s="213" t="s">
        <v>1077</v>
      </c>
      <c r="BS29" s="213" t="s">
        <v>1077</v>
      </c>
      <c r="BT29" s="213" t="s">
        <v>1077</v>
      </c>
      <c r="BU29" s="213" t="s">
        <v>1077</v>
      </c>
      <c r="BV29" s="213" t="s">
        <v>1077</v>
      </c>
      <c r="BW29" s="213" t="s">
        <v>1077</v>
      </c>
      <c r="BX29" s="213" t="s">
        <v>1077</v>
      </c>
      <c r="BY29" s="213" t="s">
        <v>1077</v>
      </c>
      <c r="BZ29" s="213" t="s">
        <v>1077</v>
      </c>
      <c r="CA29" s="213" t="s">
        <v>1077</v>
      </c>
      <c r="CB29" s="213" t="s">
        <v>1077</v>
      </c>
      <c r="CC29" s="213" t="s">
        <v>1077</v>
      </c>
      <c r="CD29" s="213" t="s">
        <v>1077</v>
      </c>
      <c r="CE29" s="213" t="s">
        <v>1077</v>
      </c>
      <c r="CF29" s="213" t="s">
        <v>1077</v>
      </c>
      <c r="CG29" s="213" t="s">
        <v>1077</v>
      </c>
      <c r="CH29" s="213">
        <v>-51.539321049446905</v>
      </c>
      <c r="CI29" s="213">
        <v>-10.493405510164493</v>
      </c>
      <c r="CJ29" s="213">
        <v>119.50385256475222</v>
      </c>
      <c r="CK29" s="213">
        <v>74.828370986594834</v>
      </c>
      <c r="CL29" s="213">
        <v>84.846044140742578</v>
      </c>
      <c r="CM29" s="213">
        <v>21.296930563088612</v>
      </c>
      <c r="CN29" s="213">
        <v>15.68816629919958</v>
      </c>
      <c r="CO29" s="213">
        <v>12.791713205160146</v>
      </c>
      <c r="CP29" s="213">
        <v>19.885546167734397</v>
      </c>
      <c r="CQ29" s="213">
        <v>10.679509305446972</v>
      </c>
      <c r="CR29" s="213">
        <v>64.040143683810385</v>
      </c>
      <c r="CS29" s="213">
        <v>-20.321948211476585</v>
      </c>
      <c r="CT29" s="213">
        <v>-7.0045640500141335</v>
      </c>
      <c r="CU29" s="213">
        <v>-25.648533235781844</v>
      </c>
      <c r="CV29" s="213">
        <v>16.660105723150519</v>
      </c>
      <c r="CW29" s="213">
        <v>19.305819727244572</v>
      </c>
      <c r="CX29" s="213">
        <v>97.358745095535539</v>
      </c>
      <c r="CY29" s="213">
        <v>77.907560780384273</v>
      </c>
      <c r="CZ29" s="213">
        <v>87.515897708574698</v>
      </c>
      <c r="DA29" s="213">
        <v>54.018935031640559</v>
      </c>
      <c r="DB29" s="213">
        <v>-37.808553750313912</v>
      </c>
      <c r="DC29" s="213">
        <v>-2.50198415068725</v>
      </c>
      <c r="DD29" s="213">
        <v>99.999209186639874</v>
      </c>
      <c r="DE29" s="213">
        <v>28.179781865681807</v>
      </c>
      <c r="DF29" s="213">
        <v>42.41074804123074</v>
      </c>
      <c r="DG29" s="213">
        <v>-19.2958214369012</v>
      </c>
      <c r="DH29" s="256">
        <v>-27.226613598985072</v>
      </c>
      <c r="DI29" s="256">
        <v>-1.0962588220755027</v>
      </c>
      <c r="DJ29" s="256">
        <v>-4.9293842450016241</v>
      </c>
      <c r="DK29" s="256">
        <v>-8.8949460726205736</v>
      </c>
      <c r="DL29" s="256">
        <v>24.974449571983207</v>
      </c>
      <c r="DM29" s="256">
        <v>-20.563306786010056</v>
      </c>
      <c r="DN29" s="256">
        <v>123.80604435104021</v>
      </c>
      <c r="DO29" s="256">
        <v>-5.3751295880694654</v>
      </c>
      <c r="DP29" s="256">
        <v>78.522336472803502</v>
      </c>
      <c r="DQ29" s="256">
        <v>32.496383575567599</v>
      </c>
      <c r="DR29" s="256">
        <v>-34.601877878710766</v>
      </c>
      <c r="DS29" s="256">
        <v>173.56529459744482</v>
      </c>
      <c r="DT29" s="256">
        <v>173.11003501450853</v>
      </c>
      <c r="DU29" s="256">
        <v>-33.113303621187121</v>
      </c>
      <c r="DV29" s="256">
        <v>87.690768014811212</v>
      </c>
      <c r="DW29" s="256">
        <v>-7.5349774484358658</v>
      </c>
      <c r="DX29" s="256">
        <v>179.0562611431499</v>
      </c>
      <c r="DY29" s="256">
        <v>190.24967028577035</v>
      </c>
    </row>
    <row r="30" spans="1:129" ht="20.100000000000001" hidden="1" customHeight="1">
      <c r="A30" s="248" t="s">
        <v>1097</v>
      </c>
      <c r="B30" s="213" t="s">
        <v>1077</v>
      </c>
      <c r="C30" s="213" t="s">
        <v>1077</v>
      </c>
      <c r="D30" s="213" t="s">
        <v>1077</v>
      </c>
      <c r="E30" s="213" t="s">
        <v>1077</v>
      </c>
      <c r="F30" s="213" t="s">
        <v>1077</v>
      </c>
      <c r="G30" s="213" t="s">
        <v>1077</v>
      </c>
      <c r="H30" s="213" t="s">
        <v>1077</v>
      </c>
      <c r="I30" s="213" t="s">
        <v>1077</v>
      </c>
      <c r="J30" s="213" t="s">
        <v>1077</v>
      </c>
      <c r="K30" s="213" t="s">
        <v>1077</v>
      </c>
      <c r="L30" s="213" t="s">
        <v>1077</v>
      </c>
      <c r="M30" s="213" t="s">
        <v>1077</v>
      </c>
      <c r="N30" s="213" t="s">
        <v>1077</v>
      </c>
      <c r="O30" s="213" t="s">
        <v>1077</v>
      </c>
      <c r="P30" s="213" t="s">
        <v>1077</v>
      </c>
      <c r="Q30" s="213" t="s">
        <v>1077</v>
      </c>
      <c r="R30" s="213" t="s">
        <v>1077</v>
      </c>
      <c r="S30" s="213">
        <v>0</v>
      </c>
      <c r="T30" s="213">
        <v>0</v>
      </c>
      <c r="U30" s="213">
        <v>0</v>
      </c>
      <c r="V30" s="213">
        <v>0</v>
      </c>
      <c r="W30" s="213">
        <v>0</v>
      </c>
      <c r="X30" s="213">
        <v>0</v>
      </c>
      <c r="Y30" s="213">
        <v>0</v>
      </c>
      <c r="Z30" s="213">
        <v>0</v>
      </c>
      <c r="AA30" s="213">
        <v>0</v>
      </c>
      <c r="AB30" s="213">
        <v>0</v>
      </c>
      <c r="AC30" s="213">
        <v>0</v>
      </c>
      <c r="AD30" s="213">
        <v>0</v>
      </c>
      <c r="AE30" s="213">
        <v>0</v>
      </c>
      <c r="AF30" s="213">
        <v>0</v>
      </c>
      <c r="AG30" s="213">
        <v>0</v>
      </c>
      <c r="AH30" s="213">
        <v>0</v>
      </c>
      <c r="AI30" s="213">
        <v>0</v>
      </c>
      <c r="AJ30" s="213">
        <v>0</v>
      </c>
      <c r="AK30" s="213">
        <v>0</v>
      </c>
      <c r="AL30" s="213">
        <v>0</v>
      </c>
      <c r="AM30" s="213">
        <v>0</v>
      </c>
      <c r="AN30" s="213">
        <v>0</v>
      </c>
      <c r="AO30" s="213">
        <v>0</v>
      </c>
      <c r="AP30" s="213">
        <v>0</v>
      </c>
      <c r="AQ30" s="213">
        <v>0</v>
      </c>
      <c r="AR30" s="213">
        <v>0</v>
      </c>
      <c r="AS30" s="213">
        <v>0</v>
      </c>
      <c r="AT30" s="213">
        <v>0</v>
      </c>
      <c r="AU30" s="213"/>
      <c r="AV30" s="213">
        <v>0</v>
      </c>
      <c r="AW30" s="213">
        <v>0</v>
      </c>
      <c r="AX30" s="213">
        <v>0</v>
      </c>
      <c r="AY30" s="213">
        <v>0</v>
      </c>
      <c r="AZ30" s="213">
        <v>0</v>
      </c>
      <c r="BA30" s="213">
        <v>0</v>
      </c>
      <c r="BB30" s="213">
        <v>0</v>
      </c>
      <c r="BC30" s="213">
        <v>0</v>
      </c>
      <c r="BD30" s="213">
        <v>0</v>
      </c>
      <c r="BE30" s="213">
        <v>0</v>
      </c>
      <c r="BF30" s="213">
        <v>0</v>
      </c>
      <c r="BG30" s="213">
        <v>0</v>
      </c>
      <c r="BH30" s="213">
        <v>0</v>
      </c>
      <c r="BI30" s="213">
        <v>0</v>
      </c>
      <c r="BJ30" s="213">
        <v>0</v>
      </c>
      <c r="BK30" s="213">
        <v>0</v>
      </c>
      <c r="BL30" s="213">
        <v>0</v>
      </c>
      <c r="BM30" s="213">
        <v>0</v>
      </c>
      <c r="BN30" s="213">
        <v>0</v>
      </c>
      <c r="BO30" s="213">
        <v>0</v>
      </c>
      <c r="BP30" s="213">
        <v>0</v>
      </c>
      <c r="BQ30" s="213">
        <v>0</v>
      </c>
      <c r="BR30" s="213">
        <v>0</v>
      </c>
      <c r="BS30" s="213">
        <v>0</v>
      </c>
      <c r="BT30" s="213">
        <v>0</v>
      </c>
      <c r="BU30" s="213">
        <v>0</v>
      </c>
      <c r="BV30" s="213">
        <v>0</v>
      </c>
      <c r="BW30" s="213">
        <v>0</v>
      </c>
      <c r="BX30" s="213">
        <v>0</v>
      </c>
      <c r="BY30" s="213">
        <v>0</v>
      </c>
      <c r="BZ30" s="213">
        <v>0</v>
      </c>
      <c r="CA30" s="213">
        <v>0</v>
      </c>
      <c r="CB30" s="213">
        <v>0</v>
      </c>
      <c r="CC30" s="213">
        <v>0</v>
      </c>
      <c r="CD30" s="213">
        <v>0</v>
      </c>
      <c r="CE30" s="213">
        <v>0</v>
      </c>
      <c r="CF30" s="213">
        <v>0</v>
      </c>
      <c r="CG30" s="213">
        <v>0</v>
      </c>
      <c r="CH30" s="213">
        <v>0</v>
      </c>
      <c r="CI30" s="213">
        <v>0</v>
      </c>
      <c r="CJ30" s="213">
        <v>0</v>
      </c>
      <c r="CK30" s="213">
        <v>0</v>
      </c>
      <c r="CL30" s="213">
        <v>0</v>
      </c>
      <c r="CM30" s="213">
        <v>0</v>
      </c>
      <c r="CN30" s="213">
        <v>0</v>
      </c>
      <c r="CO30" s="213">
        <v>0</v>
      </c>
      <c r="CP30" s="213">
        <v>0</v>
      </c>
      <c r="CQ30" s="213">
        <v>0</v>
      </c>
      <c r="CR30" s="213">
        <v>0</v>
      </c>
      <c r="CS30" s="213">
        <v>0</v>
      </c>
      <c r="CT30" s="213">
        <v>0</v>
      </c>
      <c r="CU30" s="213">
        <v>0</v>
      </c>
      <c r="CV30" s="213">
        <v>0</v>
      </c>
      <c r="CW30" s="213">
        <v>0</v>
      </c>
      <c r="CX30" s="213">
        <v>0</v>
      </c>
      <c r="CY30" s="213">
        <v>0</v>
      </c>
      <c r="CZ30" s="213">
        <v>0</v>
      </c>
      <c r="DA30" s="213">
        <v>0</v>
      </c>
      <c r="DB30" s="213">
        <v>0</v>
      </c>
      <c r="DC30" s="213">
        <v>0</v>
      </c>
      <c r="DD30" s="213">
        <v>0</v>
      </c>
      <c r="DE30" s="213">
        <v>0</v>
      </c>
      <c r="DF30" s="213">
        <v>0</v>
      </c>
      <c r="DG30" s="213">
        <v>0</v>
      </c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</row>
    <row r="31" spans="1:129" ht="12" customHeight="1" thickBot="1">
      <c r="A31" s="257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</row>
    <row r="32" spans="1:129" s="242" customFormat="1" ht="12" customHeight="1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60"/>
      <c r="BH32" s="260"/>
      <c r="BI32" s="260"/>
      <c r="BJ32" s="260"/>
      <c r="BK32" s="260"/>
      <c r="BL32" s="260"/>
      <c r="BM32" s="260"/>
      <c r="BN32" s="260"/>
      <c r="BO32" s="260"/>
      <c r="BP32" s="260"/>
      <c r="BQ32" s="260"/>
    </row>
    <row r="33" spans="1:129" ht="20.100000000000001" hidden="1" customHeight="1">
      <c r="A33" s="313" t="s">
        <v>1098</v>
      </c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3"/>
      <c r="CI33" s="313"/>
      <c r="CJ33" s="313"/>
      <c r="CK33" s="313"/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  <c r="DI33" s="313"/>
      <c r="DJ33" s="313"/>
    </row>
    <row r="34" spans="1:129" ht="20.100000000000001" customHeight="1">
      <c r="A34" s="261" t="s">
        <v>1099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4"/>
      <c r="AM34" s="264"/>
    </row>
    <row r="35" spans="1:129" ht="20.100000000000001" customHeight="1">
      <c r="A35" s="262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</row>
    <row r="36" spans="1:129" ht="20.100000000000001" customHeight="1">
      <c r="A36" s="262"/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4"/>
      <c r="AM36" s="264"/>
    </row>
    <row r="37" spans="1:129" ht="20.100000000000001" customHeight="1">
      <c r="M37" s="266"/>
      <c r="N37" s="267">
        <f>N5</f>
        <v>38718</v>
      </c>
      <c r="O37" s="267">
        <f t="shared" ref="O37:BZ37" si="2">O5</f>
        <v>38776</v>
      </c>
      <c r="P37" s="267">
        <f t="shared" si="2"/>
        <v>38807</v>
      </c>
      <c r="Q37" s="267">
        <f t="shared" si="2"/>
        <v>38837</v>
      </c>
      <c r="R37" s="267">
        <f t="shared" si="2"/>
        <v>38868</v>
      </c>
      <c r="S37" s="267">
        <f t="shared" si="2"/>
        <v>38898</v>
      </c>
      <c r="T37" s="267">
        <f t="shared" si="2"/>
        <v>38929</v>
      </c>
      <c r="U37" s="267">
        <f t="shared" si="2"/>
        <v>38960</v>
      </c>
      <c r="V37" s="267">
        <f t="shared" si="2"/>
        <v>38990</v>
      </c>
      <c r="W37" s="267">
        <f t="shared" si="2"/>
        <v>39021</v>
      </c>
      <c r="X37" s="267">
        <f t="shared" si="2"/>
        <v>39051</v>
      </c>
      <c r="Y37" s="267">
        <f t="shared" si="2"/>
        <v>39082</v>
      </c>
      <c r="Z37" s="267">
        <f t="shared" si="2"/>
        <v>39113</v>
      </c>
      <c r="AA37" s="267">
        <f t="shared" si="2"/>
        <v>39141</v>
      </c>
      <c r="AB37" s="267">
        <f t="shared" si="2"/>
        <v>39172</v>
      </c>
      <c r="AC37" s="267">
        <f t="shared" si="2"/>
        <v>39202</v>
      </c>
      <c r="AD37" s="267">
        <f t="shared" si="2"/>
        <v>39233</v>
      </c>
      <c r="AE37" s="267">
        <f t="shared" si="2"/>
        <v>39263</v>
      </c>
      <c r="AF37" s="267">
        <f t="shared" si="2"/>
        <v>39294</v>
      </c>
      <c r="AG37" s="267">
        <f t="shared" si="2"/>
        <v>39325</v>
      </c>
      <c r="AH37" s="267">
        <f t="shared" si="2"/>
        <v>39355</v>
      </c>
      <c r="AI37" s="267">
        <f t="shared" si="2"/>
        <v>39386</v>
      </c>
      <c r="AJ37" s="267">
        <f t="shared" si="2"/>
        <v>39416</v>
      </c>
      <c r="AK37" s="267">
        <f t="shared" si="2"/>
        <v>39447</v>
      </c>
      <c r="AL37" s="267">
        <f t="shared" si="2"/>
        <v>39478</v>
      </c>
      <c r="AM37" s="267">
        <f t="shared" si="2"/>
        <v>39507</v>
      </c>
      <c r="AN37" s="267">
        <f t="shared" si="2"/>
        <v>39538</v>
      </c>
      <c r="AO37" s="267">
        <f t="shared" si="2"/>
        <v>39568</v>
      </c>
      <c r="AP37" s="267">
        <f t="shared" si="2"/>
        <v>39599</v>
      </c>
      <c r="AQ37" s="267">
        <f t="shared" si="2"/>
        <v>39629</v>
      </c>
      <c r="AR37" s="267">
        <f t="shared" si="2"/>
        <v>39660</v>
      </c>
      <c r="AS37" s="267">
        <f t="shared" si="2"/>
        <v>39691</v>
      </c>
      <c r="AT37" s="267">
        <f t="shared" si="2"/>
        <v>39721</v>
      </c>
      <c r="AU37" s="267">
        <f t="shared" si="2"/>
        <v>39752</v>
      </c>
      <c r="AV37" s="267">
        <f t="shared" si="2"/>
        <v>39782</v>
      </c>
      <c r="AW37" s="267">
        <f t="shared" si="2"/>
        <v>39813</v>
      </c>
      <c r="AX37" s="267">
        <f t="shared" si="2"/>
        <v>39844</v>
      </c>
      <c r="AY37" s="267">
        <f t="shared" si="2"/>
        <v>39872</v>
      </c>
      <c r="AZ37" s="267">
        <f t="shared" si="2"/>
        <v>39903</v>
      </c>
      <c r="BA37" s="267">
        <f t="shared" si="2"/>
        <v>39933</v>
      </c>
      <c r="BB37" s="267">
        <f t="shared" si="2"/>
        <v>39964</v>
      </c>
      <c r="BC37" s="267">
        <f t="shared" si="2"/>
        <v>39994</v>
      </c>
      <c r="BD37" s="267">
        <f t="shared" si="2"/>
        <v>40025</v>
      </c>
      <c r="BE37" s="267">
        <f t="shared" si="2"/>
        <v>40056</v>
      </c>
      <c r="BF37" s="267">
        <f t="shared" si="2"/>
        <v>40086</v>
      </c>
      <c r="BG37" s="267">
        <f t="shared" si="2"/>
        <v>40117</v>
      </c>
      <c r="BH37" s="267">
        <f t="shared" si="2"/>
        <v>40147</v>
      </c>
      <c r="BI37" s="267">
        <f t="shared" si="2"/>
        <v>40178</v>
      </c>
      <c r="BJ37" s="267">
        <f t="shared" si="2"/>
        <v>40209</v>
      </c>
      <c r="BK37" s="267">
        <f t="shared" si="2"/>
        <v>40237</v>
      </c>
      <c r="BL37" s="267">
        <f t="shared" si="2"/>
        <v>40268</v>
      </c>
      <c r="BM37" s="267">
        <f t="shared" si="2"/>
        <v>40298</v>
      </c>
      <c r="BN37" s="267">
        <f t="shared" si="2"/>
        <v>40329</v>
      </c>
      <c r="BO37" s="267">
        <f t="shared" si="2"/>
        <v>40359</v>
      </c>
      <c r="BP37" s="267">
        <f t="shared" si="2"/>
        <v>40390</v>
      </c>
      <c r="BQ37" s="267">
        <f t="shared" si="2"/>
        <v>40421</v>
      </c>
      <c r="BR37" s="267">
        <f t="shared" si="2"/>
        <v>40451</v>
      </c>
      <c r="BS37" s="267">
        <f t="shared" si="2"/>
        <v>40482</v>
      </c>
      <c r="BT37" s="267">
        <f t="shared" si="2"/>
        <v>40512</v>
      </c>
      <c r="BU37" s="267">
        <f t="shared" si="2"/>
        <v>40543</v>
      </c>
      <c r="BV37" s="267">
        <f t="shared" si="2"/>
        <v>40574</v>
      </c>
      <c r="BW37" s="267">
        <f t="shared" si="2"/>
        <v>40602</v>
      </c>
      <c r="BX37" s="267">
        <f t="shared" si="2"/>
        <v>40633</v>
      </c>
      <c r="BY37" s="267">
        <f t="shared" si="2"/>
        <v>40663</v>
      </c>
      <c r="BZ37" s="267">
        <f t="shared" si="2"/>
        <v>40694</v>
      </c>
      <c r="CA37" s="267">
        <f t="shared" ref="CA37:DY37" si="3">CA5</f>
        <v>40724</v>
      </c>
      <c r="CB37" s="267">
        <f t="shared" si="3"/>
        <v>40755</v>
      </c>
      <c r="CC37" s="267">
        <f t="shared" si="3"/>
        <v>40786</v>
      </c>
      <c r="CD37" s="267">
        <f t="shared" si="3"/>
        <v>40816</v>
      </c>
      <c r="CE37" s="267">
        <f t="shared" si="3"/>
        <v>40847</v>
      </c>
      <c r="CF37" s="267">
        <f t="shared" si="3"/>
        <v>40877</v>
      </c>
      <c r="CG37" s="267">
        <f t="shared" si="3"/>
        <v>40908</v>
      </c>
      <c r="CH37" s="267">
        <f t="shared" si="3"/>
        <v>40939</v>
      </c>
      <c r="CI37" s="267">
        <f t="shared" si="3"/>
        <v>40968</v>
      </c>
      <c r="CJ37" s="267">
        <f t="shared" si="3"/>
        <v>40999</v>
      </c>
      <c r="CK37" s="267">
        <f t="shared" si="3"/>
        <v>41029</v>
      </c>
      <c r="CL37" s="267">
        <f t="shared" si="3"/>
        <v>41060</v>
      </c>
      <c r="CM37" s="267">
        <f t="shared" si="3"/>
        <v>41090</v>
      </c>
      <c r="CN37" s="267">
        <f t="shared" si="3"/>
        <v>41121</v>
      </c>
      <c r="CO37" s="267">
        <f t="shared" si="3"/>
        <v>41152</v>
      </c>
      <c r="CP37" s="267">
        <f t="shared" si="3"/>
        <v>41182</v>
      </c>
      <c r="CQ37" s="267">
        <f t="shared" si="3"/>
        <v>41213</v>
      </c>
      <c r="CR37" s="267">
        <f t="shared" si="3"/>
        <v>41243</v>
      </c>
      <c r="CS37" s="267">
        <f t="shared" si="3"/>
        <v>41274</v>
      </c>
      <c r="CT37" s="267">
        <f t="shared" si="3"/>
        <v>41305</v>
      </c>
      <c r="CU37" s="267">
        <f t="shared" si="3"/>
        <v>41333</v>
      </c>
      <c r="CV37" s="267">
        <f t="shared" si="3"/>
        <v>41364</v>
      </c>
      <c r="CW37" s="267">
        <f t="shared" si="3"/>
        <v>41394</v>
      </c>
      <c r="CX37" s="267">
        <f t="shared" si="3"/>
        <v>41425</v>
      </c>
      <c r="CY37" s="267">
        <f t="shared" si="3"/>
        <v>41455</v>
      </c>
      <c r="CZ37" s="267">
        <f t="shared" si="3"/>
        <v>41486</v>
      </c>
      <c r="DA37" s="267">
        <f t="shared" si="3"/>
        <v>41517</v>
      </c>
      <c r="DB37" s="267">
        <f t="shared" si="3"/>
        <v>41547</v>
      </c>
      <c r="DC37" s="267">
        <f t="shared" si="3"/>
        <v>41578</v>
      </c>
      <c r="DD37" s="267">
        <f t="shared" si="3"/>
        <v>41608</v>
      </c>
      <c r="DE37" s="267">
        <f t="shared" si="3"/>
        <v>41639</v>
      </c>
      <c r="DF37" s="267">
        <f t="shared" si="3"/>
        <v>41670</v>
      </c>
      <c r="DG37" s="267">
        <f t="shared" si="3"/>
        <v>41698</v>
      </c>
      <c r="DH37" s="267">
        <f t="shared" si="3"/>
        <v>41729</v>
      </c>
      <c r="DI37" s="267">
        <f t="shared" si="3"/>
        <v>41759</v>
      </c>
      <c r="DJ37" s="267">
        <f t="shared" si="3"/>
        <v>41790</v>
      </c>
      <c r="DK37" s="267">
        <f t="shared" si="3"/>
        <v>41820</v>
      </c>
      <c r="DL37" s="267">
        <f t="shared" si="3"/>
        <v>41851</v>
      </c>
      <c r="DM37" s="267">
        <f t="shared" si="3"/>
        <v>41882</v>
      </c>
      <c r="DN37" s="267">
        <f t="shared" si="3"/>
        <v>41912</v>
      </c>
      <c r="DO37" s="267">
        <f t="shared" si="3"/>
        <v>41943</v>
      </c>
      <c r="DP37" s="267">
        <f t="shared" si="3"/>
        <v>41973</v>
      </c>
      <c r="DQ37" s="267">
        <f t="shared" si="3"/>
        <v>42004</v>
      </c>
      <c r="DR37" s="267">
        <f t="shared" si="3"/>
        <v>42035</v>
      </c>
      <c r="DS37" s="267">
        <f t="shared" si="3"/>
        <v>42063</v>
      </c>
      <c r="DT37" s="267">
        <f t="shared" si="3"/>
        <v>42094</v>
      </c>
      <c r="DU37" s="267">
        <f t="shared" si="3"/>
        <v>42124</v>
      </c>
      <c r="DV37" s="267">
        <f t="shared" si="3"/>
        <v>42155</v>
      </c>
      <c r="DW37" s="267">
        <f t="shared" si="3"/>
        <v>42185</v>
      </c>
      <c r="DX37" s="267">
        <f t="shared" si="3"/>
        <v>42216</v>
      </c>
      <c r="DY37" s="267">
        <f t="shared" si="3"/>
        <v>42247</v>
      </c>
    </row>
    <row r="38" spans="1:129" ht="20.100000000000001" customHeight="1"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 t="str">
        <f>A10</f>
        <v xml:space="preserve">       LFT</v>
      </c>
      <c r="N38" s="268">
        <f t="shared" ref="N38:BY41" si="4">AVERAGE(C10:N10)</f>
        <v>19.408092359359554</v>
      </c>
      <c r="O38" s="268">
        <f t="shared" si="4"/>
        <v>19.337425570112359</v>
      </c>
      <c r="P38" s="268">
        <f t="shared" si="4"/>
        <v>19.15163509609749</v>
      </c>
      <c r="Q38" s="268">
        <f t="shared" si="4"/>
        <v>18.891662664575822</v>
      </c>
      <c r="R38" s="268">
        <f t="shared" si="4"/>
        <v>18.566326590950421</v>
      </c>
      <c r="S38" s="268">
        <f t="shared" si="4"/>
        <v>18.185458623885093</v>
      </c>
      <c r="T38" s="268">
        <f t="shared" si="4"/>
        <v>17.790137674148454</v>
      </c>
      <c r="U38" s="268">
        <f t="shared" si="4"/>
        <v>17.365148705957719</v>
      </c>
      <c r="V38" s="268">
        <f t="shared" si="4"/>
        <v>16.909514127061797</v>
      </c>
      <c r="W38" s="268">
        <f t="shared" si="4"/>
        <v>16.464423433456805</v>
      </c>
      <c r="X38" s="268">
        <f t="shared" si="4"/>
        <v>16.025584673899615</v>
      </c>
      <c r="Y38" s="268">
        <f t="shared" si="4"/>
        <v>15.598274176874794</v>
      </c>
      <c r="Z38" s="268">
        <f t="shared" si="4"/>
        <v>15.215407025974649</v>
      </c>
      <c r="AA38" s="268">
        <f t="shared" si="4"/>
        <v>14.846666213042326</v>
      </c>
      <c r="AB38" s="268">
        <f t="shared" si="4"/>
        <v>14.506468136166545</v>
      </c>
      <c r="AC38" s="268">
        <f t="shared" si="4"/>
        <v>14.198084412903247</v>
      </c>
      <c r="AD38" s="268">
        <f t="shared" si="4"/>
        <v>13.917433010430821</v>
      </c>
      <c r="AE38" s="268">
        <f t="shared" si="4"/>
        <v>13.647374578562966</v>
      </c>
      <c r="AF38" s="268">
        <f t="shared" si="4"/>
        <v>13.366418918579752</v>
      </c>
      <c r="AG38" s="268">
        <f t="shared" si="4"/>
        <v>13.08791013370778</v>
      </c>
      <c r="AH38" s="268">
        <f t="shared" si="4"/>
        <v>12.833169399422585</v>
      </c>
      <c r="AI38" s="268">
        <f t="shared" si="4"/>
        <v>12.590833333333331</v>
      </c>
      <c r="AJ38" s="268">
        <f t="shared" si="4"/>
        <v>12.373333333333333</v>
      </c>
      <c r="AK38" s="268">
        <f t="shared" si="4"/>
        <v>12.195833333333333</v>
      </c>
      <c r="AL38" s="268">
        <f t="shared" si="4"/>
        <v>12.022500000000001</v>
      </c>
      <c r="AM38" s="268">
        <f t="shared" si="4"/>
        <v>11.865833333333333</v>
      </c>
      <c r="AN38" s="268">
        <f t="shared" si="4"/>
        <v>11.725</v>
      </c>
      <c r="AO38" s="268">
        <f t="shared" si="4"/>
        <v>11.612499999999999</v>
      </c>
      <c r="AP38" s="268">
        <f t="shared" si="4"/>
        <v>11.534999999999998</v>
      </c>
      <c r="AQ38" s="268">
        <f t="shared" si="4"/>
        <v>11.528333333333334</v>
      </c>
      <c r="AR38" s="268">
        <f t="shared" si="4"/>
        <v>11.5725</v>
      </c>
      <c r="AS38" s="268">
        <f t="shared" si="4"/>
        <v>11.6875</v>
      </c>
      <c r="AT38" s="268">
        <f t="shared" si="4"/>
        <v>11.859166666666665</v>
      </c>
      <c r="AU38" s="268">
        <f t="shared" si="4"/>
        <v>12.059166666666668</v>
      </c>
      <c r="AV38" s="268">
        <f t="shared" si="4"/>
        <v>12.257500000000002</v>
      </c>
      <c r="AW38" s="268">
        <f t="shared" si="4"/>
        <v>12.457500000000001</v>
      </c>
      <c r="AX38" s="268">
        <f t="shared" si="4"/>
        <v>12.628333333333332</v>
      </c>
      <c r="AY38" s="268">
        <f t="shared" si="4"/>
        <v>12.744166666666667</v>
      </c>
      <c r="AZ38" s="268">
        <f t="shared" si="4"/>
        <v>12.780833333333334</v>
      </c>
      <c r="BA38" s="268">
        <f t="shared" si="4"/>
        <v>12.753333333333332</v>
      </c>
      <c r="BB38" s="268">
        <f t="shared" si="4"/>
        <v>12.625</v>
      </c>
      <c r="BC38" s="268">
        <f t="shared" si="4"/>
        <v>12.407500000000001</v>
      </c>
      <c r="BD38" s="268">
        <f t="shared" si="4"/>
        <v>12.1225</v>
      </c>
      <c r="BE38" s="268">
        <f t="shared" si="4"/>
        <v>11.761666666666668</v>
      </c>
      <c r="BF38" s="268">
        <f t="shared" si="4"/>
        <v>11.36166666666667</v>
      </c>
      <c r="BG38" s="268">
        <f t="shared" si="4"/>
        <v>10.938333333333334</v>
      </c>
      <c r="BH38" s="268">
        <f t="shared" si="4"/>
        <v>10.5175</v>
      </c>
      <c r="BI38" s="268">
        <f t="shared" si="4"/>
        <v>10.094999999999999</v>
      </c>
      <c r="BJ38" s="268">
        <f t="shared" si="4"/>
        <v>9.7025000000000006</v>
      </c>
      <c r="BK38" s="268">
        <f t="shared" si="4"/>
        <v>9.3649999999999967</v>
      </c>
      <c r="BL38" s="268">
        <f t="shared" si="4"/>
        <v>9.1074999999999982</v>
      </c>
      <c r="BM38" s="268">
        <f t="shared" si="4"/>
        <v>8.9049999999999994</v>
      </c>
      <c r="BN38" s="268">
        <f t="shared" si="4"/>
        <v>8.8383333333333329</v>
      </c>
      <c r="BO38" s="268">
        <f t="shared" si="4"/>
        <v>8.8683333333333323</v>
      </c>
      <c r="BP38" s="268">
        <f t="shared" si="4"/>
        <v>8.9749999999999996</v>
      </c>
      <c r="BQ38" s="268">
        <f t="shared" si="4"/>
        <v>9.1399999999999988</v>
      </c>
      <c r="BR38" s="268">
        <f t="shared" si="4"/>
        <v>9.3049999999999997</v>
      </c>
      <c r="BS38" s="268">
        <f t="shared" si="4"/>
        <v>9.4716666666666658</v>
      </c>
      <c r="BT38" s="268">
        <f t="shared" si="4"/>
        <v>9.6383333333333319</v>
      </c>
      <c r="BU38" s="268">
        <f t="shared" si="4"/>
        <v>9.8049999999999979</v>
      </c>
      <c r="BV38" s="268">
        <f t="shared" si="4"/>
        <v>9.9874999999999989</v>
      </c>
      <c r="BW38" s="268">
        <f t="shared" si="4"/>
        <v>10.196502922400571</v>
      </c>
      <c r="BX38" s="268">
        <f t="shared" si="4"/>
        <v>10.443226892376314</v>
      </c>
      <c r="BY38" s="268">
        <f t="shared" si="4"/>
        <v>10.694386889669261</v>
      </c>
      <c r="BZ38" s="268">
        <f t="shared" ref="BZ38:DY41" si="5">AVERAGE(BO10:BZ10)</f>
        <v>10.90438688966926</v>
      </c>
      <c r="CA38" s="268">
        <f t="shared" si="5"/>
        <v>11.084386889669259</v>
      </c>
      <c r="CB38" s="268">
        <f t="shared" si="5"/>
        <v>11.245220223002592</v>
      </c>
      <c r="CC38" s="268">
        <f t="shared" si="5"/>
        <v>11.39188688966926</v>
      </c>
      <c r="CD38" s="268">
        <f t="shared" si="5"/>
        <v>11.495220223002592</v>
      </c>
      <c r="CE38" s="268">
        <f t="shared" si="5"/>
        <v>11.581886889669262</v>
      </c>
      <c r="CF38" s="268">
        <f t="shared" si="5"/>
        <v>11.643553556335929</v>
      </c>
      <c r="CG38" s="268">
        <f t="shared" si="5"/>
        <v>11.663553556335929</v>
      </c>
      <c r="CH38" s="268">
        <f t="shared" si="5"/>
        <v>11.650220223002597</v>
      </c>
      <c r="CI38" s="268">
        <f t="shared" si="5"/>
        <v>11.586217300602025</v>
      </c>
      <c r="CJ38" s="268">
        <f t="shared" si="5"/>
        <v>11.436159997292947</v>
      </c>
      <c r="CK38" s="268">
        <f t="shared" si="5"/>
        <v>11.237499999999999</v>
      </c>
      <c r="CL38" s="268">
        <f t="shared" si="5"/>
        <v>10.983333333333334</v>
      </c>
      <c r="CM38" s="268">
        <f t="shared" si="5"/>
        <v>10.674166666666665</v>
      </c>
      <c r="CN38" s="268">
        <f t="shared" si="5"/>
        <v>10.325833333333334</v>
      </c>
      <c r="CO38" s="268">
        <f t="shared" si="5"/>
        <v>9.9450000000000003</v>
      </c>
      <c r="CP38" s="268">
        <f t="shared" si="5"/>
        <v>9.5691666666666659</v>
      </c>
      <c r="CQ38" s="268">
        <f t="shared" si="5"/>
        <v>9.1966666666666672</v>
      </c>
      <c r="CR38" s="268">
        <f t="shared" si="5"/>
        <v>8.8416666666666668</v>
      </c>
      <c r="CS38" s="268">
        <f t="shared" si="5"/>
        <v>8.5299999999999994</v>
      </c>
      <c r="CT38" s="268">
        <f t="shared" si="5"/>
        <v>8.2316666666666674</v>
      </c>
      <c r="CU38" s="268">
        <f t="shared" si="5"/>
        <v>7.958333333333333</v>
      </c>
      <c r="CV38" s="268">
        <f t="shared" si="5"/>
        <v>7.7358333333333347</v>
      </c>
      <c r="CW38" s="268">
        <f t="shared" si="5"/>
        <v>7.5616666666666674</v>
      </c>
      <c r="CX38" s="268">
        <f t="shared" si="5"/>
        <v>7.4408333333333347</v>
      </c>
      <c r="CY38" s="268">
        <f t="shared" si="5"/>
        <v>7.4000000000000012</v>
      </c>
      <c r="CZ38" s="268">
        <f t="shared" si="5"/>
        <v>7.4125000000000005</v>
      </c>
      <c r="DA38" s="268">
        <f t="shared" si="5"/>
        <v>7.461666666666666</v>
      </c>
      <c r="DB38" s="268">
        <f t="shared" si="5"/>
        <v>7.5874999999999995</v>
      </c>
      <c r="DC38" s="268">
        <f t="shared" si="5"/>
        <v>7.7556460662083948</v>
      </c>
      <c r="DD38" s="268">
        <f t="shared" si="5"/>
        <v>7.9481500544030412</v>
      </c>
      <c r="DE38" s="268">
        <f t="shared" si="5"/>
        <v>8.1764686744182651</v>
      </c>
      <c r="DF38" s="268">
        <f t="shared" si="5"/>
        <v>8.4316956614071241</v>
      </c>
      <c r="DG38" s="268">
        <f t="shared" si="5"/>
        <v>8.7071322022417217</v>
      </c>
      <c r="DH38" s="268">
        <f t="shared" si="5"/>
        <v>8.9988207124836865</v>
      </c>
      <c r="DI38" s="268">
        <f t="shared" si="5"/>
        <v>9.3000698279204155</v>
      </c>
      <c r="DJ38" s="268">
        <f t="shared" si="5"/>
        <v>9.5900666754610491</v>
      </c>
      <c r="DK38" s="268">
        <f t="shared" si="5"/>
        <v>9.8400623559838056</v>
      </c>
      <c r="DL38" s="268">
        <f t="shared" si="5"/>
        <v>10.063389150107898</v>
      </c>
      <c r="DM38" s="268">
        <f t="shared" si="5"/>
        <v>10.268501472618524</v>
      </c>
      <c r="DN38" s="268">
        <f t="shared" si="5"/>
        <v>10.435159401485398</v>
      </c>
      <c r="DO38" s="268">
        <f t="shared" si="5"/>
        <v>10.574647540115768</v>
      </c>
      <c r="DP38" s="268">
        <f t="shared" si="5"/>
        <v>10.716302815844474</v>
      </c>
      <c r="DQ38" s="268">
        <f t="shared" si="5"/>
        <v>10.85645303539768</v>
      </c>
      <c r="DR38" s="268">
        <f t="shared" si="5"/>
        <v>10.993423298258918</v>
      </c>
      <c r="DS38" s="268">
        <f t="shared" si="5"/>
        <v>11.137150313683264</v>
      </c>
      <c r="DT38" s="268">
        <f t="shared" si="5"/>
        <v>11.298097777616062</v>
      </c>
      <c r="DU38" s="268">
        <f t="shared" si="5"/>
        <v>11.448298350338183</v>
      </c>
      <c r="DV38" s="268">
        <f t="shared" si="5"/>
        <v>11.635790008945724</v>
      </c>
      <c r="DW38" s="268">
        <f t="shared" si="5"/>
        <v>11.858994928427952</v>
      </c>
      <c r="DX38" s="268">
        <f t="shared" si="5"/>
        <v>12.091783397285569</v>
      </c>
      <c r="DY38" s="268">
        <f t="shared" si="5"/>
        <v>12.362506076686438</v>
      </c>
    </row>
    <row r="39" spans="1:129" ht="20.100000000000001" customHeight="1">
      <c r="M39" s="268" t="str">
        <f t="shared" ref="M39:M41" si="6">A11</f>
        <v xml:space="preserve">       LTN</v>
      </c>
      <c r="N39" s="268">
        <f t="shared" si="4"/>
        <v>17.993631646241607</v>
      </c>
      <c r="O39" s="268">
        <f t="shared" si="4"/>
        <v>18.070021424227175</v>
      </c>
      <c r="P39" s="268">
        <f t="shared" si="4"/>
        <v>18.118793251644654</v>
      </c>
      <c r="Q39" s="268">
        <f t="shared" si="4"/>
        <v>18.164983709295409</v>
      </c>
      <c r="R39" s="268">
        <f t="shared" si="4"/>
        <v>18.13220508730404</v>
      </c>
      <c r="S39" s="268">
        <f t="shared" si="4"/>
        <v>18.069456405772726</v>
      </c>
      <c r="T39" s="268">
        <f t="shared" si="4"/>
        <v>17.971055369682002</v>
      </c>
      <c r="U39" s="268">
        <f t="shared" si="4"/>
        <v>17.809582696746162</v>
      </c>
      <c r="V39" s="268">
        <f t="shared" si="4"/>
        <v>17.643871979782336</v>
      </c>
      <c r="W39" s="268">
        <f t="shared" si="4"/>
        <v>17.468117782152216</v>
      </c>
      <c r="X39" s="268">
        <f t="shared" si="4"/>
        <v>17.264619989416861</v>
      </c>
      <c r="Y39" s="268">
        <f t="shared" si="4"/>
        <v>17.041439826173129</v>
      </c>
      <c r="Z39" s="268">
        <f t="shared" si="4"/>
        <v>16.809722060600073</v>
      </c>
      <c r="AA39" s="268">
        <f t="shared" si="4"/>
        <v>16.548592795543559</v>
      </c>
      <c r="AB39" s="268">
        <f t="shared" si="4"/>
        <v>16.286539481868875</v>
      </c>
      <c r="AC39" s="268">
        <f t="shared" si="4"/>
        <v>16.015422464266276</v>
      </c>
      <c r="AD39" s="268">
        <f t="shared" si="4"/>
        <v>15.741123450721759</v>
      </c>
      <c r="AE39" s="268">
        <f t="shared" si="4"/>
        <v>15.465766468906294</v>
      </c>
      <c r="AF39" s="268">
        <f t="shared" si="4"/>
        <v>15.199675065534104</v>
      </c>
      <c r="AG39" s="268">
        <f t="shared" si="4"/>
        <v>14.938549767541083</v>
      </c>
      <c r="AH39" s="268">
        <f t="shared" si="4"/>
        <v>14.682005841782974</v>
      </c>
      <c r="AI39" s="268">
        <f t="shared" si="4"/>
        <v>14.430833333333332</v>
      </c>
      <c r="AJ39" s="268">
        <f t="shared" si="4"/>
        <v>14.195833333333331</v>
      </c>
      <c r="AK39" s="268">
        <f t="shared" si="4"/>
        <v>13.972499999999998</v>
      </c>
      <c r="AL39" s="268">
        <f t="shared" si="4"/>
        <v>13.7575</v>
      </c>
      <c r="AM39" s="268">
        <f t="shared" si="4"/>
        <v>13.554166666666665</v>
      </c>
      <c r="AN39" s="268">
        <f t="shared" si="4"/>
        <v>13.36333333333333</v>
      </c>
      <c r="AO39" s="268">
        <f t="shared" si="4"/>
        <v>13.189166666666663</v>
      </c>
      <c r="AP39" s="268">
        <f t="shared" si="4"/>
        <v>13.040833333333333</v>
      </c>
      <c r="AQ39" s="268">
        <f t="shared" si="4"/>
        <v>12.905833333333334</v>
      </c>
      <c r="AR39" s="268">
        <f t="shared" si="4"/>
        <v>12.7875</v>
      </c>
      <c r="AS39" s="268">
        <f t="shared" si="4"/>
        <v>12.687499999999998</v>
      </c>
      <c r="AT39" s="268">
        <f t="shared" si="4"/>
        <v>12.594999999999999</v>
      </c>
      <c r="AU39" s="268">
        <f t="shared" si="4"/>
        <v>12.520000000000001</v>
      </c>
      <c r="AV39" s="268">
        <f t="shared" si="4"/>
        <v>12.471666666666666</v>
      </c>
      <c r="AW39" s="268">
        <f t="shared" si="4"/>
        <v>12.439166666666667</v>
      </c>
      <c r="AX39" s="268">
        <f t="shared" si="4"/>
        <v>12.4125</v>
      </c>
      <c r="AY39" s="268">
        <f t="shared" si="4"/>
        <v>12.409999999999998</v>
      </c>
      <c r="AZ39" s="268">
        <f t="shared" si="4"/>
        <v>12.404999999999999</v>
      </c>
      <c r="BA39" s="268">
        <f t="shared" si="4"/>
        <v>12.385833333333332</v>
      </c>
      <c r="BB39" s="268">
        <f t="shared" si="4"/>
        <v>12.365833333333333</v>
      </c>
      <c r="BC39" s="268">
        <f t="shared" si="4"/>
        <v>12.332499999999998</v>
      </c>
      <c r="BD39" s="268">
        <f t="shared" si="4"/>
        <v>12.269999999999998</v>
      </c>
      <c r="BE39" s="268">
        <f t="shared" si="4"/>
        <v>12.214999999999998</v>
      </c>
      <c r="BF39" s="268">
        <f t="shared" si="4"/>
        <v>12.138333333333334</v>
      </c>
      <c r="BG39" s="268">
        <f t="shared" si="4"/>
        <v>12.050833333333335</v>
      </c>
      <c r="BH39" s="268">
        <f t="shared" si="4"/>
        <v>11.945833333333333</v>
      </c>
      <c r="BI39" s="268">
        <f t="shared" si="4"/>
        <v>11.833333333333334</v>
      </c>
      <c r="BJ39" s="268">
        <f t="shared" si="4"/>
        <v>11.716666666666669</v>
      </c>
      <c r="BK39" s="268">
        <f t="shared" si="4"/>
        <v>11.593333333333334</v>
      </c>
      <c r="BL39" s="268">
        <f t="shared" si="4"/>
        <v>11.479166666666666</v>
      </c>
      <c r="BM39" s="268">
        <f t="shared" si="4"/>
        <v>11.3825</v>
      </c>
      <c r="BN39" s="268">
        <f t="shared" si="4"/>
        <v>11.294166666666667</v>
      </c>
      <c r="BO39" s="268">
        <f t="shared" si="4"/>
        <v>11.219999999999999</v>
      </c>
      <c r="BP39" s="268">
        <f t="shared" si="4"/>
        <v>11.1775</v>
      </c>
      <c r="BQ39" s="268">
        <f t="shared" si="4"/>
        <v>11.134166666666665</v>
      </c>
      <c r="BR39" s="268">
        <f t="shared" si="4"/>
        <v>11.110833333333332</v>
      </c>
      <c r="BS39" s="268">
        <f t="shared" si="4"/>
        <v>11.093333333333332</v>
      </c>
      <c r="BT39" s="268">
        <f t="shared" si="4"/>
        <v>11.097499999999998</v>
      </c>
      <c r="BU39" s="268">
        <f t="shared" si="4"/>
        <v>11.105833333333335</v>
      </c>
      <c r="BV39" s="268">
        <f t="shared" si="4"/>
        <v>11.120833333333332</v>
      </c>
      <c r="BW39" s="268">
        <f t="shared" si="4"/>
        <v>11.184399968974139</v>
      </c>
      <c r="BX39" s="268">
        <f t="shared" si="4"/>
        <v>11.249119861473176</v>
      </c>
      <c r="BY39" s="268">
        <f t="shared" si="4"/>
        <v>11.315902675552046</v>
      </c>
      <c r="BZ39" s="268">
        <f t="shared" si="5"/>
        <v>11.393402675552046</v>
      </c>
      <c r="CA39" s="268">
        <f t="shared" si="5"/>
        <v>11.472569342218712</v>
      </c>
      <c r="CB39" s="268">
        <f t="shared" si="5"/>
        <v>11.550902675552045</v>
      </c>
      <c r="CC39" s="268">
        <f t="shared" si="5"/>
        <v>11.658402675552045</v>
      </c>
      <c r="CD39" s="268">
        <f t="shared" si="5"/>
        <v>11.762569342218713</v>
      </c>
      <c r="CE39" s="268">
        <f t="shared" si="5"/>
        <v>11.860069342218713</v>
      </c>
      <c r="CF39" s="268">
        <f t="shared" si="5"/>
        <v>11.939236008885379</v>
      </c>
      <c r="CG39" s="268">
        <f t="shared" si="5"/>
        <v>12.009236008885376</v>
      </c>
      <c r="CH39" s="268">
        <f t="shared" si="5"/>
        <v>12.069236008885378</v>
      </c>
      <c r="CI39" s="268">
        <f t="shared" si="5"/>
        <v>12.096502706577906</v>
      </c>
      <c r="CJ39" s="268">
        <f t="shared" si="5"/>
        <v>12.104282814078866</v>
      </c>
      <c r="CK39" s="268">
        <f t="shared" si="5"/>
        <v>12.102500000000001</v>
      </c>
      <c r="CL39" s="268">
        <f t="shared" si="5"/>
        <v>12.082500000000001</v>
      </c>
      <c r="CM39" s="268">
        <f t="shared" si="5"/>
        <v>12.049999999999999</v>
      </c>
      <c r="CN39" s="268">
        <f t="shared" si="5"/>
        <v>11.997499999999997</v>
      </c>
      <c r="CO39" s="268">
        <f t="shared" si="5"/>
        <v>11.893333333333331</v>
      </c>
      <c r="CP39" s="268">
        <f t="shared" si="5"/>
        <v>11.782500000000001</v>
      </c>
      <c r="CQ39" s="268">
        <f t="shared" si="5"/>
        <v>11.660833333333334</v>
      </c>
      <c r="CR39" s="268">
        <f t="shared" si="5"/>
        <v>11.54</v>
      </c>
      <c r="CS39" s="268">
        <f t="shared" si="5"/>
        <v>11.42</v>
      </c>
      <c r="CT39" s="268">
        <f t="shared" si="5"/>
        <v>11.292499999999999</v>
      </c>
      <c r="CU39" s="268">
        <f t="shared" si="5"/>
        <v>11.158333333333333</v>
      </c>
      <c r="CV39" s="268">
        <f t="shared" si="5"/>
        <v>11.036666666666667</v>
      </c>
      <c r="CW39" s="268">
        <f t="shared" si="5"/>
        <v>10.915000000000001</v>
      </c>
      <c r="CX39" s="268">
        <f t="shared" si="5"/>
        <v>10.786666666666669</v>
      </c>
      <c r="CY39" s="268">
        <f t="shared" si="5"/>
        <v>10.662500000000001</v>
      </c>
      <c r="CZ39" s="268">
        <f t="shared" si="5"/>
        <v>10.554166666666667</v>
      </c>
      <c r="DA39" s="268">
        <f t="shared" si="5"/>
        <v>10.445000000000002</v>
      </c>
      <c r="DB39" s="268">
        <f t="shared" si="5"/>
        <v>10.345000000000001</v>
      </c>
      <c r="DC39" s="268">
        <f t="shared" si="5"/>
        <v>10.263473209344486</v>
      </c>
      <c r="DD39" s="268">
        <f t="shared" si="5"/>
        <v>10.192490059571142</v>
      </c>
      <c r="DE39" s="268">
        <f t="shared" si="5"/>
        <v>10.1308658898144</v>
      </c>
      <c r="DF39" s="268">
        <f t="shared" si="5"/>
        <v>10.086172607563453</v>
      </c>
      <c r="DG39" s="268">
        <f t="shared" si="5"/>
        <v>10.046190318587742</v>
      </c>
      <c r="DH39" s="268">
        <f t="shared" si="5"/>
        <v>10.012494817120816</v>
      </c>
      <c r="DI39" s="268">
        <f t="shared" si="5"/>
        <v>9.9893732188348334</v>
      </c>
      <c r="DJ39" s="268">
        <f t="shared" si="5"/>
        <v>9.9905269131736656</v>
      </c>
      <c r="DK39" s="268">
        <f t="shared" si="5"/>
        <v>9.9992495769310246</v>
      </c>
      <c r="DL39" s="268">
        <f t="shared" si="5"/>
        <v>10.017176133557621</v>
      </c>
      <c r="DM39" s="268">
        <f t="shared" si="5"/>
        <v>10.079151099437727</v>
      </c>
      <c r="DN39" s="268">
        <f t="shared" si="5"/>
        <v>10.142096413293965</v>
      </c>
      <c r="DO39" s="268">
        <f t="shared" si="5"/>
        <v>10.204268889156621</v>
      </c>
      <c r="DP39" s="268">
        <f t="shared" si="5"/>
        <v>10.26189180612824</v>
      </c>
      <c r="DQ39" s="268">
        <f t="shared" si="5"/>
        <v>10.323432432449977</v>
      </c>
      <c r="DR39" s="268">
        <f t="shared" si="5"/>
        <v>10.391406595972517</v>
      </c>
      <c r="DS39" s="268">
        <f t="shared" si="5"/>
        <v>10.455616593606964</v>
      </c>
      <c r="DT39" s="268">
        <f t="shared" si="5"/>
        <v>10.526579079070391</v>
      </c>
      <c r="DU39" s="268">
        <f t="shared" si="5"/>
        <v>10.610272880934403</v>
      </c>
      <c r="DV39" s="268">
        <f t="shared" si="5"/>
        <v>10.712054240724475</v>
      </c>
      <c r="DW39" s="268">
        <f t="shared" si="5"/>
        <v>10.821156753648891</v>
      </c>
      <c r="DX39" s="268">
        <f t="shared" si="5"/>
        <v>10.930057979052338</v>
      </c>
      <c r="DY39" s="268">
        <f t="shared" si="5"/>
        <v>11.032663732034168</v>
      </c>
    </row>
    <row r="40" spans="1:129" ht="20.100000000000001" customHeight="1">
      <c r="M40" s="268" t="str">
        <f t="shared" si="6"/>
        <v xml:space="preserve">       NTN-B</v>
      </c>
      <c r="N40" s="268">
        <f t="shared" si="4"/>
        <v>14.750250957738743</v>
      </c>
      <c r="O40" s="268">
        <f t="shared" si="4"/>
        <v>14.715090912585508</v>
      </c>
      <c r="P40" s="268">
        <f t="shared" si="4"/>
        <v>14.689199939714802</v>
      </c>
      <c r="Q40" s="268">
        <f t="shared" si="4"/>
        <v>14.102030829224672</v>
      </c>
      <c r="R40" s="268">
        <f t="shared" si="4"/>
        <v>13.837062906527914</v>
      </c>
      <c r="S40" s="268">
        <f t="shared" si="4"/>
        <v>13.801023293978687</v>
      </c>
      <c r="T40" s="268">
        <f t="shared" si="4"/>
        <v>13.898938813294736</v>
      </c>
      <c r="U40" s="268">
        <f t="shared" si="4"/>
        <v>13.878014910173013</v>
      </c>
      <c r="V40" s="268">
        <f t="shared" si="4"/>
        <v>13.824768358505358</v>
      </c>
      <c r="W40" s="268">
        <f t="shared" si="4"/>
        <v>13.379352936823368</v>
      </c>
      <c r="X40" s="268">
        <f t="shared" si="4"/>
        <v>13.15808083124019</v>
      </c>
      <c r="Y40" s="268">
        <f t="shared" si="4"/>
        <v>13.359198505588987</v>
      </c>
      <c r="Z40" s="268">
        <f t="shared" si="4"/>
        <v>13.156849401137563</v>
      </c>
      <c r="AA40" s="268">
        <f t="shared" si="4"/>
        <v>13.150171450815806</v>
      </c>
      <c r="AB40" s="268">
        <f t="shared" si="4"/>
        <v>13.071070736599658</v>
      </c>
      <c r="AC40" s="268">
        <f t="shared" si="4"/>
        <v>13.060756612014529</v>
      </c>
      <c r="AD40" s="268">
        <f t="shared" si="4"/>
        <v>13.21039875424718</v>
      </c>
      <c r="AE40" s="268">
        <f t="shared" si="4"/>
        <v>13.67960573950519</v>
      </c>
      <c r="AF40" s="268">
        <f t="shared" si="4"/>
        <v>13.619116168308844</v>
      </c>
      <c r="AG40" s="268">
        <f t="shared" si="4"/>
        <v>13.937522106729842</v>
      </c>
      <c r="AH40" s="268">
        <f t="shared" si="4"/>
        <v>13.800350757663344</v>
      </c>
      <c r="AI40" s="268">
        <f t="shared" si="4"/>
        <v>13.631666666666668</v>
      </c>
      <c r="AJ40" s="268">
        <f t="shared" si="4"/>
        <v>13.593333333333334</v>
      </c>
      <c r="AK40" s="268">
        <f t="shared" si="4"/>
        <v>13.790833333333333</v>
      </c>
      <c r="AL40" s="268">
        <f t="shared" si="4"/>
        <v>13.776666666666666</v>
      </c>
      <c r="AM40" s="268">
        <f t="shared" si="4"/>
        <v>13.686666666666667</v>
      </c>
      <c r="AN40" s="268">
        <f t="shared" si="4"/>
        <v>13.738333333333335</v>
      </c>
      <c r="AO40" s="268">
        <f t="shared" si="4"/>
        <v>13.945833333333333</v>
      </c>
      <c r="AP40" s="268">
        <f t="shared" si="4"/>
        <v>14.487500000000002</v>
      </c>
      <c r="AQ40" s="268">
        <f t="shared" si="4"/>
        <v>14.934166666666668</v>
      </c>
      <c r="AR40" s="268">
        <f t="shared" si="4"/>
        <v>15.174166666666666</v>
      </c>
      <c r="AS40" s="268">
        <f t="shared" si="4"/>
        <v>14.965000000000002</v>
      </c>
      <c r="AT40" s="268">
        <f t="shared" si="4"/>
        <v>14.983333333333334</v>
      </c>
      <c r="AU40" s="268">
        <f t="shared" si="4"/>
        <v>15.095833333333333</v>
      </c>
      <c r="AV40" s="268">
        <f t="shared" si="4"/>
        <v>15.049166666666666</v>
      </c>
      <c r="AW40" s="268">
        <f t="shared" si="4"/>
        <v>14.444166666666668</v>
      </c>
      <c r="AX40" s="268">
        <f t="shared" si="4"/>
        <v>14.39</v>
      </c>
      <c r="AY40" s="268">
        <f t="shared" si="4"/>
        <v>14.491666666666669</v>
      </c>
      <c r="AZ40" s="268">
        <f t="shared" si="4"/>
        <v>14.12916666666667</v>
      </c>
      <c r="BA40" s="268">
        <f t="shared" si="4"/>
        <v>14.068333333333335</v>
      </c>
      <c r="BB40" s="268">
        <f t="shared" si="4"/>
        <v>13.667500000000002</v>
      </c>
      <c r="BC40" s="268">
        <f t="shared" si="4"/>
        <v>13.205833333333331</v>
      </c>
      <c r="BD40" s="268">
        <f t="shared" si="4"/>
        <v>12.881666666666666</v>
      </c>
      <c r="BE40" s="268">
        <f t="shared" si="4"/>
        <v>12.709166666666667</v>
      </c>
      <c r="BF40" s="268">
        <f t="shared" si="4"/>
        <v>12.664166666666667</v>
      </c>
      <c r="BG40" s="268">
        <f t="shared" si="4"/>
        <v>12.479999999999999</v>
      </c>
      <c r="BH40" s="268">
        <f t="shared" si="4"/>
        <v>12.5</v>
      </c>
      <c r="BI40" s="268">
        <f t="shared" si="4"/>
        <v>12.554166666666667</v>
      </c>
      <c r="BJ40" s="268">
        <f t="shared" si="4"/>
        <v>12.864166666666668</v>
      </c>
      <c r="BK40" s="268">
        <f t="shared" si="4"/>
        <v>13.131666666666666</v>
      </c>
      <c r="BL40" s="268">
        <f t="shared" si="4"/>
        <v>13.400833333333331</v>
      </c>
      <c r="BM40" s="268">
        <f t="shared" si="4"/>
        <v>13.459166666666667</v>
      </c>
      <c r="BN40" s="268">
        <f t="shared" si="4"/>
        <v>13.338333333333333</v>
      </c>
      <c r="BO40" s="268">
        <f t="shared" si="4"/>
        <v>12.913333333333334</v>
      </c>
      <c r="BP40" s="268">
        <f t="shared" si="4"/>
        <v>12.657499999999999</v>
      </c>
      <c r="BQ40" s="268">
        <f t="shared" si="4"/>
        <v>12.51</v>
      </c>
      <c r="BR40" s="268">
        <f t="shared" si="4"/>
        <v>12.700833333333334</v>
      </c>
      <c r="BS40" s="268">
        <f t="shared" si="4"/>
        <v>13.234166666666665</v>
      </c>
      <c r="BT40" s="268">
        <f t="shared" si="4"/>
        <v>13.695833333333333</v>
      </c>
      <c r="BU40" s="268">
        <f t="shared" si="4"/>
        <v>13.901666666666666</v>
      </c>
      <c r="BV40" s="268">
        <f t="shared" si="4"/>
        <v>13.904999999999999</v>
      </c>
      <c r="BW40" s="268">
        <f t="shared" si="4"/>
        <v>13.776815856418528</v>
      </c>
      <c r="BX40" s="268">
        <f t="shared" si="4"/>
        <v>14.098313431520531</v>
      </c>
      <c r="BY40" s="268">
        <f t="shared" si="4"/>
        <v>14.35028938948895</v>
      </c>
      <c r="BZ40" s="268">
        <f t="shared" si="5"/>
        <v>14.332789389488944</v>
      </c>
      <c r="CA40" s="268">
        <f t="shared" si="5"/>
        <v>14.446122722822279</v>
      </c>
      <c r="CB40" s="268">
        <f t="shared" si="5"/>
        <v>14.558622722822278</v>
      </c>
      <c r="CC40" s="268">
        <f t="shared" si="5"/>
        <v>14.836956056155614</v>
      </c>
      <c r="CD40" s="268">
        <f t="shared" si="5"/>
        <v>14.900289389488945</v>
      </c>
      <c r="CE40" s="268">
        <f t="shared" si="5"/>
        <v>14.487789389488947</v>
      </c>
      <c r="CF40" s="268">
        <f t="shared" si="5"/>
        <v>14.083622722822279</v>
      </c>
      <c r="CG40" s="268">
        <f t="shared" si="5"/>
        <v>13.945289389488947</v>
      </c>
      <c r="CH40" s="268">
        <f t="shared" si="5"/>
        <v>13.577789389488947</v>
      </c>
      <c r="CI40" s="268">
        <f t="shared" si="5"/>
        <v>13.198473533070418</v>
      </c>
      <c r="CJ40" s="268">
        <f t="shared" si="5"/>
        <v>12.622809291301751</v>
      </c>
      <c r="CK40" s="268">
        <f t="shared" si="5"/>
        <v>12.13</v>
      </c>
      <c r="CL40" s="268">
        <f t="shared" si="5"/>
        <v>12.115833333333333</v>
      </c>
      <c r="CM40" s="268">
        <f t="shared" si="5"/>
        <v>12.154166666666667</v>
      </c>
      <c r="CN40" s="268">
        <f t="shared" si="5"/>
        <v>12.220833333333331</v>
      </c>
      <c r="CO40" s="268">
        <f t="shared" si="5"/>
        <v>12.224166666666667</v>
      </c>
      <c r="CP40" s="268">
        <f t="shared" si="5"/>
        <v>12.178333333333335</v>
      </c>
      <c r="CQ40" s="268">
        <f t="shared" si="5"/>
        <v>12.239166666666668</v>
      </c>
      <c r="CR40" s="268">
        <f t="shared" si="5"/>
        <v>12.253333333333332</v>
      </c>
      <c r="CS40" s="268">
        <f t="shared" si="5"/>
        <v>12.493333333333334</v>
      </c>
      <c r="CT40" s="268">
        <f t="shared" si="5"/>
        <v>12.708333333333334</v>
      </c>
      <c r="CU40" s="268">
        <f t="shared" si="5"/>
        <v>12.935833333333335</v>
      </c>
      <c r="CV40" s="268">
        <f t="shared" si="5"/>
        <v>13.171666666666667</v>
      </c>
      <c r="CW40" s="268">
        <f t="shared" si="5"/>
        <v>13.136666666666665</v>
      </c>
      <c r="CX40" s="268">
        <f t="shared" si="5"/>
        <v>13.059166666666668</v>
      </c>
      <c r="CY40" s="268">
        <f t="shared" si="5"/>
        <v>13.105833333333335</v>
      </c>
      <c r="CZ40" s="268">
        <f t="shared" si="5"/>
        <v>12.904166666666669</v>
      </c>
      <c r="DA40" s="268">
        <f t="shared" si="5"/>
        <v>12.583333333333336</v>
      </c>
      <c r="DB40" s="268">
        <f t="shared" si="5"/>
        <v>12.2675</v>
      </c>
      <c r="DC40" s="268">
        <f t="shared" si="5"/>
        <v>12.0942175349478</v>
      </c>
      <c r="DD40" s="268">
        <f t="shared" si="5"/>
        <v>12.010478824000527</v>
      </c>
      <c r="DE40" s="268">
        <f t="shared" si="5"/>
        <v>12.001446147843398</v>
      </c>
      <c r="DF40" s="268">
        <f t="shared" si="5"/>
        <v>11.846443508636376</v>
      </c>
      <c r="DG40" s="268">
        <f t="shared" si="5"/>
        <v>11.631842789581924</v>
      </c>
      <c r="DH40" s="268">
        <f t="shared" si="5"/>
        <v>12.02999455193301</v>
      </c>
      <c r="DI40" s="268">
        <f t="shared" si="5"/>
        <v>12.382596442368252</v>
      </c>
      <c r="DJ40" s="268">
        <f t="shared" si="5"/>
        <v>12.482101574154447</v>
      </c>
      <c r="DK40" s="268">
        <f t="shared" si="5"/>
        <v>12.616683843688413</v>
      </c>
      <c r="DL40" s="268">
        <f t="shared" si="5"/>
        <v>12.660031070591828</v>
      </c>
      <c r="DM40" s="268">
        <f t="shared" si="5"/>
        <v>12.675869924392556</v>
      </c>
      <c r="DN40" s="268">
        <f t="shared" si="5"/>
        <v>12.801201420969329</v>
      </c>
      <c r="DO40" s="268">
        <f t="shared" si="5"/>
        <v>12.811117200403116</v>
      </c>
      <c r="DP40" s="268">
        <f t="shared" si="5"/>
        <v>12.719020929152322</v>
      </c>
      <c r="DQ40" s="268">
        <f t="shared" si="5"/>
        <v>12.579049949772363</v>
      </c>
      <c r="DR40" s="268">
        <f t="shared" si="5"/>
        <v>13.015178629513867</v>
      </c>
      <c r="DS40" s="268">
        <f t="shared" si="5"/>
        <v>13.889086555366033</v>
      </c>
      <c r="DT40" s="268">
        <f t="shared" si="5"/>
        <v>14.280803696112459</v>
      </c>
      <c r="DU40" s="268">
        <f t="shared" si="5"/>
        <v>14.515100045994926</v>
      </c>
      <c r="DV40" s="268">
        <f t="shared" si="5"/>
        <v>14.763944020767909</v>
      </c>
      <c r="DW40" s="268">
        <f t="shared" si="5"/>
        <v>15.116731909059204</v>
      </c>
      <c r="DX40" s="268">
        <f t="shared" si="5"/>
        <v>15.640499280448138</v>
      </c>
      <c r="DY40" s="268">
        <f t="shared" si="5"/>
        <v>15.896695618939853</v>
      </c>
    </row>
    <row r="41" spans="1:129" ht="20.100000000000001" customHeight="1">
      <c r="M41" s="268" t="str">
        <f t="shared" si="6"/>
        <v xml:space="preserve">       NTN-C</v>
      </c>
      <c r="N41" s="268">
        <f t="shared" si="4"/>
        <v>12.180502930166936</v>
      </c>
      <c r="O41" s="268">
        <f t="shared" si="4"/>
        <v>11.804574753492551</v>
      </c>
      <c r="P41" s="268">
        <f t="shared" si="4"/>
        <v>10.635553829277315</v>
      </c>
      <c r="Q41" s="268">
        <f t="shared" si="4"/>
        <v>9.0562022482037445</v>
      </c>
      <c r="R41" s="268">
        <f t="shared" si="4"/>
        <v>9.6878429998824949</v>
      </c>
      <c r="S41" s="268">
        <f t="shared" si="4"/>
        <v>10.994986065723017</v>
      </c>
      <c r="T41" s="268">
        <f t="shared" si="4"/>
        <v>11.551153372407676</v>
      </c>
      <c r="U41" s="268">
        <f t="shared" si="4"/>
        <v>12.56224238557798</v>
      </c>
      <c r="V41" s="268">
        <f t="shared" si="4"/>
        <v>13.47065915920866</v>
      </c>
      <c r="W41" s="268">
        <f t="shared" si="4"/>
        <v>13.272910476591361</v>
      </c>
      <c r="X41" s="268">
        <f t="shared" si="4"/>
        <v>13.706158779666936</v>
      </c>
      <c r="Y41" s="268">
        <f t="shared" si="4"/>
        <v>14.082461473498158</v>
      </c>
      <c r="Z41" s="268">
        <f t="shared" si="4"/>
        <v>13.591411847985242</v>
      </c>
      <c r="AA41" s="268">
        <f t="shared" si="4"/>
        <v>13.901117004306156</v>
      </c>
      <c r="AB41" s="268">
        <f t="shared" si="4"/>
        <v>14.476748574013994</v>
      </c>
      <c r="AC41" s="268">
        <f t="shared" si="4"/>
        <v>15.034098245961765</v>
      </c>
      <c r="AD41" s="268">
        <f t="shared" si="4"/>
        <v>14.657989496332362</v>
      </c>
      <c r="AE41" s="268">
        <f t="shared" si="4"/>
        <v>14.085654971215213</v>
      </c>
      <c r="AF41" s="268">
        <f t="shared" si="4"/>
        <v>14.167983402555736</v>
      </c>
      <c r="AG41" s="268">
        <f t="shared" si="4"/>
        <v>14.805423279933287</v>
      </c>
      <c r="AH41" s="268">
        <f t="shared" si="4"/>
        <v>16.134244537651607</v>
      </c>
      <c r="AI41" s="268">
        <f t="shared" si="4"/>
        <v>16.751666666666672</v>
      </c>
      <c r="AJ41" s="268">
        <f t="shared" si="4"/>
        <v>16.658333333333335</v>
      </c>
      <c r="AK41" s="268">
        <f t="shared" si="4"/>
        <v>18.516666666666669</v>
      </c>
      <c r="AL41" s="268">
        <f t="shared" si="4"/>
        <v>19.180833333333332</v>
      </c>
      <c r="AM41" s="268">
        <f t="shared" si="4"/>
        <v>19.494166666666668</v>
      </c>
      <c r="AN41" s="268">
        <f t="shared" si="4"/>
        <v>20.02</v>
      </c>
      <c r="AO41" s="268">
        <f t="shared" si="4"/>
        <v>20.753333333333334</v>
      </c>
      <c r="AP41" s="268">
        <f t="shared" si="4"/>
        <v>22.76</v>
      </c>
      <c r="AQ41" s="268">
        <f t="shared" si="4"/>
        <v>24.904166666666669</v>
      </c>
      <c r="AR41" s="268">
        <f t="shared" si="4"/>
        <v>26.555833333333336</v>
      </c>
      <c r="AS41" s="268">
        <f t="shared" si="4"/>
        <v>25.1875</v>
      </c>
      <c r="AT41" s="268">
        <f t="shared" si="4"/>
        <v>23.628333333333334</v>
      </c>
      <c r="AU41" s="268">
        <f t="shared" si="4"/>
        <v>23.510833333333334</v>
      </c>
      <c r="AV41" s="268">
        <f t="shared" si="4"/>
        <v>23.147500000000004</v>
      </c>
      <c r="AW41" s="268">
        <f t="shared" si="4"/>
        <v>20.785</v>
      </c>
      <c r="AX41" s="268">
        <f t="shared" si="4"/>
        <v>19.126666666666669</v>
      </c>
      <c r="AY41" s="268">
        <f t="shared" si="4"/>
        <v>18.819166666666664</v>
      </c>
      <c r="AZ41" s="268">
        <f t="shared" si="4"/>
        <v>17.197499999999998</v>
      </c>
      <c r="BA41" s="268">
        <f t="shared" si="4"/>
        <v>16.251666666666669</v>
      </c>
      <c r="BB41" s="268">
        <f t="shared" si="4"/>
        <v>14.131666666666669</v>
      </c>
      <c r="BC41" s="268">
        <f t="shared" si="4"/>
        <v>11.591666666666663</v>
      </c>
      <c r="BD41" s="268">
        <f t="shared" si="4"/>
        <v>9.2316666666666674</v>
      </c>
      <c r="BE41" s="268">
        <f t="shared" si="4"/>
        <v>9.1916666666666647</v>
      </c>
      <c r="BF41" s="268">
        <f t="shared" si="4"/>
        <v>9.5525000000000002</v>
      </c>
      <c r="BG41" s="268">
        <f t="shared" si="4"/>
        <v>8.5750000000000011</v>
      </c>
      <c r="BH41" s="268">
        <f t="shared" si="4"/>
        <v>8.2408333333333328</v>
      </c>
      <c r="BI41" s="268">
        <f t="shared" si="4"/>
        <v>8.1066666666666656</v>
      </c>
      <c r="BJ41" s="268">
        <f t="shared" si="4"/>
        <v>9.3266666666666662</v>
      </c>
      <c r="BK41" s="268">
        <f t="shared" si="4"/>
        <v>10.615833333333333</v>
      </c>
      <c r="BL41" s="268">
        <f t="shared" si="4"/>
        <v>12.354166666666666</v>
      </c>
      <c r="BM41" s="268">
        <f t="shared" si="4"/>
        <v>13.451666666666666</v>
      </c>
      <c r="BN41" s="268">
        <f t="shared" si="4"/>
        <v>14.924166666666666</v>
      </c>
      <c r="BO41" s="268">
        <f t="shared" si="4"/>
        <v>16.008333333333336</v>
      </c>
      <c r="BP41" s="268">
        <f t="shared" si="4"/>
        <v>16.5975</v>
      </c>
      <c r="BQ41" s="268">
        <f t="shared" si="4"/>
        <v>17.825833333333335</v>
      </c>
      <c r="BR41" s="268">
        <f t="shared" si="4"/>
        <v>18.703333333333337</v>
      </c>
      <c r="BS41" s="268">
        <f t="shared" si="4"/>
        <v>19.888333333333335</v>
      </c>
      <c r="BT41" s="268">
        <f t="shared" si="4"/>
        <v>21.583333333333332</v>
      </c>
      <c r="BU41" s="268">
        <f t="shared" si="4"/>
        <v>22.568333333333332</v>
      </c>
      <c r="BV41" s="268">
        <f t="shared" si="4"/>
        <v>22.724999999999998</v>
      </c>
      <c r="BW41" s="268">
        <f t="shared" si="4"/>
        <v>22.313160599008853</v>
      </c>
      <c r="BX41" s="268">
        <f t="shared" si="4"/>
        <v>22.027731069371544</v>
      </c>
      <c r="BY41" s="268">
        <f t="shared" ref="BY41" si="7">AVERAGE(BN13:BY13)</f>
        <v>21.670134843220634</v>
      </c>
      <c r="BZ41" s="268">
        <f t="shared" si="5"/>
        <v>20.750134843220629</v>
      </c>
      <c r="CA41" s="268">
        <f t="shared" si="5"/>
        <v>19.580968176553963</v>
      </c>
      <c r="CB41" s="268">
        <f t="shared" si="5"/>
        <v>19.298468176553964</v>
      </c>
      <c r="CC41" s="268">
        <f t="shared" si="5"/>
        <v>18.916801509887296</v>
      </c>
      <c r="CD41" s="268">
        <f t="shared" si="5"/>
        <v>18.308468176553966</v>
      </c>
      <c r="CE41" s="268">
        <f t="shared" si="5"/>
        <v>17.712634843220631</v>
      </c>
      <c r="CF41" s="268">
        <f t="shared" si="5"/>
        <v>16.494301509887297</v>
      </c>
      <c r="CG41" s="268">
        <f t="shared" si="5"/>
        <v>15.660134843220627</v>
      </c>
      <c r="CH41" s="268">
        <f t="shared" si="5"/>
        <v>15.02013484322063</v>
      </c>
      <c r="CI41" s="268">
        <f t="shared" si="5"/>
        <v>13.735307577545109</v>
      </c>
      <c r="CJ41" s="268">
        <f t="shared" si="5"/>
        <v>13.493237107182418</v>
      </c>
      <c r="CK41" s="268">
        <f t="shared" si="5"/>
        <v>13.969166666666668</v>
      </c>
      <c r="CL41" s="268">
        <f t="shared" si="5"/>
        <v>14.636666666666668</v>
      </c>
      <c r="CM41" s="268">
        <f t="shared" si="5"/>
        <v>15.625</v>
      </c>
      <c r="CN41" s="268">
        <f t="shared" si="5"/>
        <v>17.260000000000002</v>
      </c>
      <c r="CO41" s="268">
        <f t="shared" si="5"/>
        <v>18.346666666666664</v>
      </c>
      <c r="CP41" s="268">
        <f t="shared" si="5"/>
        <v>18.855833333333333</v>
      </c>
      <c r="CQ41" s="268">
        <f t="shared" si="5"/>
        <v>18.248333333333331</v>
      </c>
      <c r="CR41" s="268">
        <f t="shared" si="5"/>
        <v>17.62833333333333</v>
      </c>
      <c r="CS41" s="268">
        <f t="shared" si="5"/>
        <v>18.569166666666664</v>
      </c>
      <c r="CT41" s="268">
        <f t="shared" si="5"/>
        <v>18.66333333333333</v>
      </c>
      <c r="CU41" s="268">
        <f t="shared" si="5"/>
        <v>19.114166666666666</v>
      </c>
      <c r="CV41" s="268">
        <f t="shared" si="5"/>
        <v>18.893333333333334</v>
      </c>
      <c r="CW41" s="268">
        <f t="shared" si="5"/>
        <v>18.009999999999998</v>
      </c>
      <c r="CX41" s="268">
        <f t="shared" si="5"/>
        <v>16.881666666666664</v>
      </c>
      <c r="CY41" s="268">
        <f t="shared" si="5"/>
        <v>16.989166666666662</v>
      </c>
      <c r="CZ41" s="268">
        <f t="shared" si="5"/>
        <v>15.742499999999998</v>
      </c>
      <c r="DA41" s="268">
        <f t="shared" si="5"/>
        <v>14.355833333333331</v>
      </c>
      <c r="DB41" s="268">
        <f t="shared" si="5"/>
        <v>14.897500000000001</v>
      </c>
      <c r="DC41" s="268">
        <f t="shared" si="5"/>
        <v>15.766129598401692</v>
      </c>
      <c r="DD41" s="268">
        <f t="shared" si="5"/>
        <v>16.132498488334029</v>
      </c>
      <c r="DE41" s="268">
        <f t="shared" si="5"/>
        <v>15.989747231596072</v>
      </c>
      <c r="DF41" s="268">
        <f t="shared" si="5"/>
        <v>16.144785621657238</v>
      </c>
      <c r="DG41" s="268">
        <f t="shared" si="5"/>
        <v>16.217620285754052</v>
      </c>
      <c r="DH41" s="268">
        <f t="shared" si="5"/>
        <v>18.219162843178719</v>
      </c>
      <c r="DI41" s="268">
        <f t="shared" si="5"/>
        <v>19.012211355397802</v>
      </c>
      <c r="DJ41" s="268">
        <f t="shared" si="5"/>
        <v>18.860968736109466</v>
      </c>
      <c r="DK41" s="268">
        <f t="shared" si="5"/>
        <v>17.139024502520066</v>
      </c>
      <c r="DL41" s="268">
        <f t="shared" si="5"/>
        <v>16.281816605741597</v>
      </c>
      <c r="DM41" s="268">
        <f t="shared" si="5"/>
        <v>15.839167836761172</v>
      </c>
      <c r="DN41" s="268">
        <f t="shared" si="5"/>
        <v>14.262026047131068</v>
      </c>
      <c r="DO41" s="268">
        <f t="shared" si="5"/>
        <v>13.65423232772374</v>
      </c>
      <c r="DP41" s="268">
        <f t="shared" si="5"/>
        <v>14.508667841326913</v>
      </c>
      <c r="DQ41" s="268">
        <f t="shared" si="5"/>
        <v>14.50230527336678</v>
      </c>
      <c r="DR41" s="268">
        <f t="shared" si="5"/>
        <v>14.862015205461224</v>
      </c>
      <c r="DS41" s="268">
        <f t="shared" si="5"/>
        <v>14.76224498987081</v>
      </c>
      <c r="DT41" s="268">
        <f t="shared" si="5"/>
        <v>13.602758097156775</v>
      </c>
      <c r="DU41" s="268">
        <f t="shared" si="5"/>
        <v>14.094814896735338</v>
      </c>
      <c r="DV41" s="268">
        <f t="shared" si="5"/>
        <v>14.720328611894749</v>
      </c>
      <c r="DW41" s="268">
        <f t="shared" si="5"/>
        <v>16.306430306111139</v>
      </c>
      <c r="DX41" s="268">
        <f t="shared" si="5"/>
        <v>17.615659276568177</v>
      </c>
      <c r="DY41" s="268">
        <f t="shared" si="5"/>
        <v>18.211007299971907</v>
      </c>
    </row>
    <row r="42" spans="1:129" ht="20.100000000000001" customHeight="1">
      <c r="M42" s="269" t="str">
        <f>A15</f>
        <v xml:space="preserve">       NTN-F</v>
      </c>
      <c r="N42" s="269">
        <f>AVERAGE(C15:N15)</f>
        <v>17.222666371569289</v>
      </c>
      <c r="O42" s="269">
        <f t="shared" ref="O42:BZ42" si="8">AVERAGE(D15:O15)</f>
        <v>17.17709690053875</v>
      </c>
      <c r="P42" s="269">
        <f t="shared" si="8"/>
        <v>17.092368855328324</v>
      </c>
      <c r="Q42" s="269">
        <f t="shared" si="8"/>
        <v>17.007095111148935</v>
      </c>
      <c r="R42" s="269">
        <f t="shared" si="8"/>
        <v>16.904830762293113</v>
      </c>
      <c r="S42" s="269">
        <f t="shared" si="8"/>
        <v>16.796732167991941</v>
      </c>
      <c r="T42" s="269">
        <f t="shared" si="8"/>
        <v>16.695159391883674</v>
      </c>
      <c r="U42" s="269">
        <f t="shared" si="8"/>
        <v>16.598017521828908</v>
      </c>
      <c r="V42" s="269">
        <f t="shared" si="8"/>
        <v>16.493538503612726</v>
      </c>
      <c r="W42" s="269">
        <f t="shared" si="8"/>
        <v>16.385447496587997</v>
      </c>
      <c r="X42" s="269">
        <f t="shared" si="8"/>
        <v>16.262338880186583</v>
      </c>
      <c r="Y42" s="269">
        <f t="shared" si="8"/>
        <v>16.082015729829909</v>
      </c>
      <c r="Z42" s="269">
        <f t="shared" si="8"/>
        <v>15.875572000335204</v>
      </c>
      <c r="AA42" s="269">
        <f t="shared" si="8"/>
        <v>15.640704193076461</v>
      </c>
      <c r="AB42" s="269">
        <f t="shared" si="8"/>
        <v>15.433539396413648</v>
      </c>
      <c r="AC42" s="269">
        <f t="shared" si="8"/>
        <v>15.211898728776093</v>
      </c>
      <c r="AD42" s="269">
        <f t="shared" si="8"/>
        <v>14.976137728474491</v>
      </c>
      <c r="AE42" s="269">
        <f t="shared" si="8"/>
        <v>14.719915430329827</v>
      </c>
      <c r="AF42" s="269">
        <f t="shared" si="8"/>
        <v>14.436253458282531</v>
      </c>
      <c r="AG42" s="269">
        <f t="shared" si="8"/>
        <v>14.147723784751109</v>
      </c>
      <c r="AH42" s="269">
        <f t="shared" si="8"/>
        <v>13.86685841090941</v>
      </c>
      <c r="AI42" s="269">
        <f t="shared" si="8"/>
        <v>13.600249813155974</v>
      </c>
      <c r="AJ42" s="269">
        <f t="shared" si="8"/>
        <v>13.350249813155976</v>
      </c>
      <c r="AK42" s="269">
        <f t="shared" si="8"/>
        <v>13.155249813155976</v>
      </c>
      <c r="AL42" s="269">
        <f t="shared" si="8"/>
        <v>12.991916479822644</v>
      </c>
      <c r="AM42" s="269">
        <f t="shared" si="8"/>
        <v>12.861083146489307</v>
      </c>
      <c r="AN42" s="269">
        <f t="shared" si="8"/>
        <v>12.745249813155974</v>
      </c>
      <c r="AO42" s="269">
        <f t="shared" si="8"/>
        <v>12.649166666666666</v>
      </c>
      <c r="AP42" s="269">
        <f t="shared" si="8"/>
        <v>12.579999999999998</v>
      </c>
      <c r="AQ42" s="269">
        <f t="shared" si="8"/>
        <v>12.537690744838407</v>
      </c>
      <c r="AR42" s="269">
        <f t="shared" si="8"/>
        <v>12.521857411505074</v>
      </c>
      <c r="AS42" s="269">
        <f t="shared" si="8"/>
        <v>12.52102407817174</v>
      </c>
      <c r="AT42" s="269">
        <f t="shared" si="8"/>
        <v>12.527690744838408</v>
      </c>
      <c r="AU42" s="269">
        <f t="shared" si="8"/>
        <v>12.541024078171739</v>
      </c>
      <c r="AV42" s="269">
        <f t="shared" si="8"/>
        <v>12.562690744838408</v>
      </c>
      <c r="AW42" s="269">
        <f t="shared" si="8"/>
        <v>12.586437411505074</v>
      </c>
      <c r="AX42" s="269">
        <f t="shared" si="8"/>
        <v>12.609770744838409</v>
      </c>
      <c r="AY42" s="269">
        <f t="shared" si="8"/>
        <v>12.640604078171743</v>
      </c>
      <c r="AZ42" s="269">
        <f t="shared" si="8"/>
        <v>12.670604078171742</v>
      </c>
      <c r="BA42" s="269">
        <f t="shared" si="8"/>
        <v>12.699770744838409</v>
      </c>
      <c r="BB42" s="269">
        <f t="shared" si="8"/>
        <v>12.726437411505076</v>
      </c>
      <c r="BC42" s="269">
        <f t="shared" si="8"/>
        <v>12.748746666666669</v>
      </c>
      <c r="BD42" s="269">
        <f t="shared" si="8"/>
        <v>12.767913333333333</v>
      </c>
      <c r="BE42" s="269">
        <f t="shared" si="8"/>
        <v>12.777913333333332</v>
      </c>
      <c r="BF42" s="269">
        <f t="shared" si="8"/>
        <v>12.77708</v>
      </c>
      <c r="BG42" s="269">
        <f t="shared" si="8"/>
        <v>12.771246666666668</v>
      </c>
      <c r="BH42" s="269">
        <f t="shared" si="8"/>
        <v>12.758746666666667</v>
      </c>
      <c r="BI42" s="269">
        <f t="shared" si="8"/>
        <v>12.745833333333335</v>
      </c>
      <c r="BJ42" s="269">
        <f t="shared" si="8"/>
        <v>12.7325</v>
      </c>
      <c r="BK42" s="269">
        <f t="shared" si="8"/>
        <v>12.707499999999998</v>
      </c>
      <c r="BL42" s="269">
        <f t="shared" si="8"/>
        <v>12.684166666666664</v>
      </c>
      <c r="BM42" s="269">
        <f t="shared" si="8"/>
        <v>12.660833333333331</v>
      </c>
      <c r="BN42" s="269">
        <f t="shared" si="8"/>
        <v>12.637500000000001</v>
      </c>
      <c r="BO42" s="269">
        <f t="shared" si="8"/>
        <v>12.616666666666667</v>
      </c>
      <c r="BP42" s="269">
        <f t="shared" si="8"/>
        <v>12.596666666666666</v>
      </c>
      <c r="BQ42" s="269">
        <f t="shared" si="8"/>
        <v>12.585833333333333</v>
      </c>
      <c r="BR42" s="269">
        <f t="shared" si="8"/>
        <v>12.577499999999999</v>
      </c>
      <c r="BS42" s="269">
        <f t="shared" si="8"/>
        <v>12.567499999999997</v>
      </c>
      <c r="BT42" s="269">
        <f t="shared" si="8"/>
        <v>12.555833333333332</v>
      </c>
      <c r="BU42" s="269">
        <f t="shared" si="8"/>
        <v>12.544166666666667</v>
      </c>
      <c r="BV42" s="269">
        <f t="shared" si="8"/>
        <v>12.532499999999999</v>
      </c>
      <c r="BW42" s="269">
        <f t="shared" si="8"/>
        <v>12.537301034401757</v>
      </c>
      <c r="BX42" s="269">
        <f t="shared" si="8"/>
        <v>12.540606830182369</v>
      </c>
      <c r="BY42" s="269">
        <f t="shared" si="8"/>
        <v>12.544077350454812</v>
      </c>
      <c r="BZ42" s="269">
        <f t="shared" si="8"/>
        <v>12.549077350454811</v>
      </c>
      <c r="CA42" s="269">
        <f t="shared" ref="CA42:DY42" si="9">AVERAGE(BP15:CA15)</f>
        <v>12.554077350454811</v>
      </c>
      <c r="CB42" s="269">
        <f t="shared" si="9"/>
        <v>12.559077350454812</v>
      </c>
      <c r="CC42" s="269">
        <f t="shared" si="9"/>
        <v>12.557410683788143</v>
      </c>
      <c r="CD42" s="269">
        <f t="shared" si="9"/>
        <v>12.559077350454812</v>
      </c>
      <c r="CE42" s="269">
        <f t="shared" si="9"/>
        <v>12.56157735045481</v>
      </c>
      <c r="CF42" s="269">
        <f t="shared" si="9"/>
        <v>12.565744017121476</v>
      </c>
      <c r="CG42" s="269">
        <f t="shared" si="9"/>
        <v>12.569910683788143</v>
      </c>
      <c r="CH42" s="269">
        <f t="shared" si="9"/>
        <v>12.568244017121474</v>
      </c>
      <c r="CI42" s="269">
        <f t="shared" si="9"/>
        <v>12.549276316053051</v>
      </c>
      <c r="CJ42" s="269">
        <f t="shared" si="9"/>
        <v>12.519303853605775</v>
      </c>
      <c r="CK42" s="269">
        <f t="shared" si="9"/>
        <v>12.488333333333332</v>
      </c>
      <c r="CL42" s="269">
        <f t="shared" si="9"/>
        <v>12.455833333333333</v>
      </c>
      <c r="CM42" s="269">
        <f t="shared" si="9"/>
        <v>12.421666666666667</v>
      </c>
      <c r="CN42" s="269">
        <f t="shared" si="9"/>
        <v>12.377500000000003</v>
      </c>
      <c r="CO42" s="269">
        <f t="shared" si="9"/>
        <v>12.33</v>
      </c>
      <c r="CP42" s="269">
        <f t="shared" si="9"/>
        <v>12.281666666666666</v>
      </c>
      <c r="CQ42" s="269">
        <f t="shared" si="9"/>
        <v>12.230833333333335</v>
      </c>
      <c r="CR42" s="269">
        <f t="shared" si="9"/>
        <v>12.173333333333332</v>
      </c>
      <c r="CS42" s="269">
        <f t="shared" si="9"/>
        <v>12.114166666666668</v>
      </c>
      <c r="CT42" s="269">
        <f t="shared" si="9"/>
        <v>12.058333333333335</v>
      </c>
      <c r="CU42" s="269">
        <f t="shared" si="9"/>
        <v>12.011666666666668</v>
      </c>
      <c r="CV42" s="269">
        <f t="shared" si="9"/>
        <v>11.970833333333333</v>
      </c>
      <c r="CW42" s="269">
        <f t="shared" si="9"/>
        <v>11.926666666666664</v>
      </c>
      <c r="CX42" s="269">
        <f t="shared" si="9"/>
        <v>11.883333333333331</v>
      </c>
      <c r="CY42" s="269">
        <f t="shared" si="9"/>
        <v>11.840833333333334</v>
      </c>
      <c r="CZ42" s="269">
        <f t="shared" si="9"/>
        <v>11.807500000000003</v>
      </c>
      <c r="DA42" s="269">
        <f t="shared" si="9"/>
        <v>11.777500000000002</v>
      </c>
      <c r="DB42" s="269">
        <f t="shared" si="9"/>
        <v>11.748333333333335</v>
      </c>
      <c r="DC42" s="269">
        <f t="shared" si="9"/>
        <v>11.722642795540102</v>
      </c>
      <c r="DD42" s="269">
        <f t="shared" si="9"/>
        <v>11.703526748398836</v>
      </c>
      <c r="DE42" s="269">
        <f t="shared" si="9"/>
        <v>11.687684233306642</v>
      </c>
      <c r="DF42" s="269">
        <f t="shared" si="9"/>
        <v>11.676592794496862</v>
      </c>
      <c r="DG42" s="269">
        <f t="shared" si="9"/>
        <v>11.65805728805787</v>
      </c>
      <c r="DH42" s="269">
        <f t="shared" si="9"/>
        <v>11.645262201274923</v>
      </c>
      <c r="DI42" s="269">
        <f t="shared" si="9"/>
        <v>11.641034492393464</v>
      </c>
      <c r="DJ42" s="269">
        <f t="shared" si="9"/>
        <v>11.638247299237264</v>
      </c>
      <c r="DK42" s="269">
        <f t="shared" si="9"/>
        <v>11.637707230276591</v>
      </c>
      <c r="DL42" s="269">
        <f t="shared" si="9"/>
        <v>11.639213601100421</v>
      </c>
      <c r="DM42" s="269">
        <f t="shared" si="9"/>
        <v>11.640903865375924</v>
      </c>
      <c r="DN42" s="269">
        <f t="shared" si="9"/>
        <v>11.643289089822339</v>
      </c>
      <c r="DO42" s="269">
        <f t="shared" si="9"/>
        <v>11.645593894626872</v>
      </c>
      <c r="DP42" s="269">
        <f t="shared" si="9"/>
        <v>11.649198216988973</v>
      </c>
      <c r="DQ42" s="269">
        <f t="shared" si="9"/>
        <v>11.651566792580025</v>
      </c>
      <c r="DR42" s="269">
        <f t="shared" si="9"/>
        <v>11.654290414276124</v>
      </c>
      <c r="DS42" s="269">
        <f t="shared" si="9"/>
        <v>11.669545956328427</v>
      </c>
      <c r="DT42" s="269">
        <f t="shared" si="9"/>
        <v>11.685787799672433</v>
      </c>
      <c r="DU42" s="269">
        <f t="shared" si="9"/>
        <v>11.699457891033326</v>
      </c>
      <c r="DV42" s="269">
        <f t="shared" si="9"/>
        <v>11.716440713294732</v>
      </c>
      <c r="DW42" s="269">
        <f t="shared" si="9"/>
        <v>11.736201123027598</v>
      </c>
      <c r="DX42" s="269">
        <f t="shared" si="9"/>
        <v>11.756369045351974</v>
      </c>
      <c r="DY42" s="269">
        <f t="shared" si="9"/>
        <v>11.776984145938661</v>
      </c>
    </row>
    <row r="43" spans="1:129" ht="20.100000000000001" customHeight="1">
      <c r="M43" s="270"/>
      <c r="N43" s="271">
        <f t="shared" ref="N43:BY43" si="10">N37</f>
        <v>38718</v>
      </c>
      <c r="O43" s="271">
        <f t="shared" si="10"/>
        <v>38776</v>
      </c>
      <c r="P43" s="271">
        <f t="shared" si="10"/>
        <v>38807</v>
      </c>
      <c r="Q43" s="271">
        <f t="shared" si="10"/>
        <v>38837</v>
      </c>
      <c r="R43" s="271">
        <f t="shared" si="10"/>
        <v>38868</v>
      </c>
      <c r="S43" s="271">
        <f t="shared" si="10"/>
        <v>38898</v>
      </c>
      <c r="T43" s="271">
        <f t="shared" si="10"/>
        <v>38929</v>
      </c>
      <c r="U43" s="271">
        <f t="shared" si="10"/>
        <v>38960</v>
      </c>
      <c r="V43" s="271">
        <f t="shared" si="10"/>
        <v>38990</v>
      </c>
      <c r="W43" s="271">
        <f t="shared" si="10"/>
        <v>39021</v>
      </c>
      <c r="X43" s="271">
        <f t="shared" si="10"/>
        <v>39051</v>
      </c>
      <c r="Y43" s="271">
        <f t="shared" si="10"/>
        <v>39082</v>
      </c>
      <c r="Z43" s="271">
        <f t="shared" si="10"/>
        <v>39113</v>
      </c>
      <c r="AA43" s="271">
        <f t="shared" si="10"/>
        <v>39141</v>
      </c>
      <c r="AB43" s="271">
        <f t="shared" si="10"/>
        <v>39172</v>
      </c>
      <c r="AC43" s="271">
        <f t="shared" si="10"/>
        <v>39202</v>
      </c>
      <c r="AD43" s="271">
        <f t="shared" si="10"/>
        <v>39233</v>
      </c>
      <c r="AE43" s="271">
        <f t="shared" si="10"/>
        <v>39263</v>
      </c>
      <c r="AF43" s="271">
        <f t="shared" si="10"/>
        <v>39294</v>
      </c>
      <c r="AG43" s="271">
        <f t="shared" si="10"/>
        <v>39325</v>
      </c>
      <c r="AH43" s="271">
        <f t="shared" si="10"/>
        <v>39355</v>
      </c>
      <c r="AI43" s="271">
        <f t="shared" si="10"/>
        <v>39386</v>
      </c>
      <c r="AJ43" s="271">
        <f t="shared" si="10"/>
        <v>39416</v>
      </c>
      <c r="AK43" s="271">
        <f t="shared" si="10"/>
        <v>39447</v>
      </c>
      <c r="AL43" s="271">
        <f t="shared" si="10"/>
        <v>39478</v>
      </c>
      <c r="AM43" s="271">
        <f t="shared" si="10"/>
        <v>39507</v>
      </c>
      <c r="AN43" s="271">
        <f t="shared" si="10"/>
        <v>39538</v>
      </c>
      <c r="AO43" s="271">
        <f t="shared" si="10"/>
        <v>39568</v>
      </c>
      <c r="AP43" s="271">
        <f t="shared" si="10"/>
        <v>39599</v>
      </c>
      <c r="AQ43" s="271">
        <f t="shared" si="10"/>
        <v>39629</v>
      </c>
      <c r="AR43" s="271">
        <f t="shared" si="10"/>
        <v>39660</v>
      </c>
      <c r="AS43" s="271">
        <f t="shared" si="10"/>
        <v>39691</v>
      </c>
      <c r="AT43" s="271">
        <f t="shared" si="10"/>
        <v>39721</v>
      </c>
      <c r="AU43" s="271">
        <f t="shared" si="10"/>
        <v>39752</v>
      </c>
      <c r="AV43" s="271">
        <f t="shared" si="10"/>
        <v>39782</v>
      </c>
      <c r="AW43" s="271">
        <f t="shared" si="10"/>
        <v>39813</v>
      </c>
      <c r="AX43" s="271">
        <f t="shared" si="10"/>
        <v>39844</v>
      </c>
      <c r="AY43" s="271">
        <f t="shared" si="10"/>
        <v>39872</v>
      </c>
      <c r="AZ43" s="271">
        <f t="shared" si="10"/>
        <v>39903</v>
      </c>
      <c r="BA43" s="271">
        <f t="shared" si="10"/>
        <v>39933</v>
      </c>
      <c r="BB43" s="271">
        <f t="shared" si="10"/>
        <v>39964</v>
      </c>
      <c r="BC43" s="271">
        <f t="shared" si="10"/>
        <v>39994</v>
      </c>
      <c r="BD43" s="271">
        <f t="shared" si="10"/>
        <v>40025</v>
      </c>
      <c r="BE43" s="271">
        <f t="shared" si="10"/>
        <v>40056</v>
      </c>
      <c r="BF43" s="271">
        <f t="shared" si="10"/>
        <v>40086</v>
      </c>
      <c r="BG43" s="271">
        <f t="shared" si="10"/>
        <v>40117</v>
      </c>
      <c r="BH43" s="271">
        <f t="shared" si="10"/>
        <v>40147</v>
      </c>
      <c r="BI43" s="271">
        <f t="shared" si="10"/>
        <v>40178</v>
      </c>
      <c r="BJ43" s="271">
        <f t="shared" si="10"/>
        <v>40209</v>
      </c>
      <c r="BK43" s="271">
        <f t="shared" si="10"/>
        <v>40237</v>
      </c>
      <c r="BL43" s="271">
        <f t="shared" si="10"/>
        <v>40268</v>
      </c>
      <c r="BM43" s="271">
        <f t="shared" si="10"/>
        <v>40298</v>
      </c>
      <c r="BN43" s="271">
        <f t="shared" si="10"/>
        <v>40329</v>
      </c>
      <c r="BO43" s="271">
        <f t="shared" si="10"/>
        <v>40359</v>
      </c>
      <c r="BP43" s="271">
        <f t="shared" si="10"/>
        <v>40390</v>
      </c>
      <c r="BQ43" s="271">
        <f t="shared" si="10"/>
        <v>40421</v>
      </c>
      <c r="BR43" s="271">
        <f t="shared" si="10"/>
        <v>40451</v>
      </c>
      <c r="BS43" s="271">
        <f t="shared" si="10"/>
        <v>40482</v>
      </c>
      <c r="BT43" s="271">
        <f t="shared" si="10"/>
        <v>40512</v>
      </c>
      <c r="BU43" s="271">
        <f t="shared" si="10"/>
        <v>40543</v>
      </c>
      <c r="BV43" s="271">
        <f t="shared" si="10"/>
        <v>40574</v>
      </c>
      <c r="BW43" s="271">
        <f t="shared" si="10"/>
        <v>40602</v>
      </c>
      <c r="BX43" s="271">
        <f t="shared" si="10"/>
        <v>40633</v>
      </c>
      <c r="BY43" s="271">
        <f t="shared" si="10"/>
        <v>40663</v>
      </c>
      <c r="BZ43" s="271">
        <f t="shared" ref="BZ43:DX43" si="11">BZ37</f>
        <v>40694</v>
      </c>
      <c r="CA43" s="271">
        <f t="shared" si="11"/>
        <v>40724</v>
      </c>
      <c r="CB43" s="271">
        <f t="shared" si="11"/>
        <v>40755</v>
      </c>
      <c r="CC43" s="271">
        <f t="shared" si="11"/>
        <v>40786</v>
      </c>
      <c r="CD43" s="271">
        <f t="shared" si="11"/>
        <v>40816</v>
      </c>
      <c r="CE43" s="271">
        <f t="shared" si="11"/>
        <v>40847</v>
      </c>
      <c r="CF43" s="271">
        <f t="shared" si="11"/>
        <v>40877</v>
      </c>
      <c r="CG43" s="271">
        <f t="shared" si="11"/>
        <v>40908</v>
      </c>
      <c r="CH43" s="271">
        <f t="shared" si="11"/>
        <v>40939</v>
      </c>
      <c r="CI43" s="271">
        <f t="shared" si="11"/>
        <v>40968</v>
      </c>
      <c r="CJ43" s="271">
        <f t="shared" si="11"/>
        <v>40999</v>
      </c>
      <c r="CK43" s="271">
        <f t="shared" si="11"/>
        <v>41029</v>
      </c>
      <c r="CL43" s="271">
        <f t="shared" si="11"/>
        <v>41060</v>
      </c>
      <c r="CM43" s="271">
        <f t="shared" si="11"/>
        <v>41090</v>
      </c>
      <c r="CN43" s="271">
        <f t="shared" si="11"/>
        <v>41121</v>
      </c>
      <c r="CO43" s="271">
        <f t="shared" si="11"/>
        <v>41152</v>
      </c>
      <c r="CP43" s="271">
        <f t="shared" si="11"/>
        <v>41182</v>
      </c>
      <c r="CQ43" s="271">
        <f t="shared" si="11"/>
        <v>41213</v>
      </c>
      <c r="CR43" s="271">
        <f t="shared" si="11"/>
        <v>41243</v>
      </c>
      <c r="CS43" s="271">
        <f t="shared" si="11"/>
        <v>41274</v>
      </c>
      <c r="CT43" s="271">
        <f t="shared" si="11"/>
        <v>41305</v>
      </c>
      <c r="CU43" s="271">
        <f t="shared" si="11"/>
        <v>41333</v>
      </c>
      <c r="CV43" s="271">
        <f t="shared" si="11"/>
        <v>41364</v>
      </c>
      <c r="CW43" s="271">
        <f t="shared" si="11"/>
        <v>41394</v>
      </c>
      <c r="CX43" s="271">
        <f t="shared" si="11"/>
        <v>41425</v>
      </c>
      <c r="CY43" s="271">
        <f t="shared" si="11"/>
        <v>41455</v>
      </c>
      <c r="CZ43" s="271">
        <f t="shared" si="11"/>
        <v>41486</v>
      </c>
      <c r="DA43" s="271">
        <f t="shared" si="11"/>
        <v>41517</v>
      </c>
      <c r="DB43" s="271">
        <f t="shared" si="11"/>
        <v>41547</v>
      </c>
      <c r="DC43" s="271">
        <f t="shared" si="11"/>
        <v>41578</v>
      </c>
      <c r="DD43" s="271">
        <f t="shared" si="11"/>
        <v>41608</v>
      </c>
      <c r="DE43" s="271">
        <f t="shared" si="11"/>
        <v>41639</v>
      </c>
      <c r="DF43" s="271">
        <f t="shared" si="11"/>
        <v>41670</v>
      </c>
      <c r="DG43" s="271">
        <f t="shared" si="11"/>
        <v>41698</v>
      </c>
      <c r="DH43" s="271">
        <f t="shared" si="11"/>
        <v>41729</v>
      </c>
      <c r="DI43" s="271">
        <f t="shared" si="11"/>
        <v>41759</v>
      </c>
      <c r="DJ43" s="271">
        <f t="shared" si="11"/>
        <v>41790</v>
      </c>
      <c r="DK43" s="271">
        <f t="shared" si="11"/>
        <v>41820</v>
      </c>
      <c r="DL43" s="271">
        <f t="shared" si="11"/>
        <v>41851</v>
      </c>
      <c r="DM43" s="271">
        <f t="shared" si="11"/>
        <v>41882</v>
      </c>
      <c r="DN43" s="271">
        <f t="shared" si="11"/>
        <v>41912</v>
      </c>
      <c r="DO43" s="271">
        <f t="shared" si="11"/>
        <v>41943</v>
      </c>
      <c r="DP43" s="271">
        <f t="shared" si="11"/>
        <v>41973</v>
      </c>
      <c r="DQ43" s="271">
        <f t="shared" si="11"/>
        <v>42004</v>
      </c>
      <c r="DR43" s="271">
        <f t="shared" si="11"/>
        <v>42035</v>
      </c>
      <c r="DS43" s="271">
        <f t="shared" si="11"/>
        <v>42063</v>
      </c>
      <c r="DT43" s="271">
        <f t="shared" si="11"/>
        <v>42094</v>
      </c>
      <c r="DU43" s="271">
        <f t="shared" si="11"/>
        <v>42124</v>
      </c>
      <c r="DV43" s="271">
        <f t="shared" si="11"/>
        <v>42155</v>
      </c>
      <c r="DW43" s="271">
        <f t="shared" si="11"/>
        <v>42185</v>
      </c>
      <c r="DX43" s="271">
        <f t="shared" si="11"/>
        <v>42216</v>
      </c>
      <c r="DY43" s="271">
        <f>DY37</f>
        <v>42247</v>
      </c>
    </row>
    <row r="44" spans="1:129" ht="20.100000000000001" customHeight="1">
      <c r="M44" s="268" t="s">
        <v>1100</v>
      </c>
      <c r="N44" s="268">
        <f t="shared" ref="N44:BY44" si="12">AVERAGE(N39,N42)</f>
        <v>17.60814900890545</v>
      </c>
      <c r="O44" s="268">
        <f t="shared" si="12"/>
        <v>17.623559162382961</v>
      </c>
      <c r="P44" s="268">
        <f t="shared" si="12"/>
        <v>17.605581053486489</v>
      </c>
      <c r="Q44" s="268">
        <f t="shared" si="12"/>
        <v>17.58603941022217</v>
      </c>
      <c r="R44" s="268">
        <f t="shared" si="12"/>
        <v>17.518517924798577</v>
      </c>
      <c r="S44" s="268">
        <f t="shared" si="12"/>
        <v>17.433094286882334</v>
      </c>
      <c r="T44" s="268">
        <f t="shared" si="12"/>
        <v>17.333107380782838</v>
      </c>
      <c r="U44" s="268">
        <f t="shared" si="12"/>
        <v>17.203800109287535</v>
      </c>
      <c r="V44" s="268">
        <f t="shared" si="12"/>
        <v>17.068705241697529</v>
      </c>
      <c r="W44" s="268">
        <f t="shared" si="12"/>
        <v>16.926782639370106</v>
      </c>
      <c r="X44" s="268">
        <f t="shared" si="12"/>
        <v>16.763479434801724</v>
      </c>
      <c r="Y44" s="268">
        <f t="shared" si="12"/>
        <v>16.561727778001519</v>
      </c>
      <c r="Z44" s="268">
        <f t="shared" si="12"/>
        <v>16.342647030467639</v>
      </c>
      <c r="AA44" s="268">
        <f t="shared" si="12"/>
        <v>16.094648494310011</v>
      </c>
      <c r="AB44" s="268">
        <f t="shared" si="12"/>
        <v>15.860039439141261</v>
      </c>
      <c r="AC44" s="268">
        <f t="shared" si="12"/>
        <v>15.613660596521186</v>
      </c>
      <c r="AD44" s="268">
        <f t="shared" si="12"/>
        <v>15.358630589598125</v>
      </c>
      <c r="AE44" s="268">
        <f t="shared" si="12"/>
        <v>15.092840949618061</v>
      </c>
      <c r="AF44" s="268">
        <f t="shared" si="12"/>
        <v>14.817964261908317</v>
      </c>
      <c r="AG44" s="268">
        <f t="shared" si="12"/>
        <v>14.543136776146095</v>
      </c>
      <c r="AH44" s="268">
        <f t="shared" si="12"/>
        <v>14.274432126346191</v>
      </c>
      <c r="AI44" s="268">
        <f t="shared" si="12"/>
        <v>14.015541573244654</v>
      </c>
      <c r="AJ44" s="268">
        <f t="shared" si="12"/>
        <v>13.773041573244655</v>
      </c>
      <c r="AK44" s="268">
        <f t="shared" si="12"/>
        <v>13.563874906577986</v>
      </c>
      <c r="AL44" s="268">
        <f t="shared" si="12"/>
        <v>13.374708239911321</v>
      </c>
      <c r="AM44" s="268">
        <f t="shared" si="12"/>
        <v>13.207624906577987</v>
      </c>
      <c r="AN44" s="268">
        <f t="shared" si="12"/>
        <v>13.054291573244651</v>
      </c>
      <c r="AO44" s="268">
        <f t="shared" si="12"/>
        <v>12.919166666666666</v>
      </c>
      <c r="AP44" s="268">
        <f t="shared" si="12"/>
        <v>12.810416666666665</v>
      </c>
      <c r="AQ44" s="268">
        <f t="shared" si="12"/>
        <v>12.721762039085871</v>
      </c>
      <c r="AR44" s="268">
        <f t="shared" si="12"/>
        <v>12.654678705752538</v>
      </c>
      <c r="AS44" s="268">
        <f t="shared" si="12"/>
        <v>12.604262039085869</v>
      </c>
      <c r="AT44" s="268">
        <f t="shared" si="12"/>
        <v>12.561345372419204</v>
      </c>
      <c r="AU44" s="268">
        <f t="shared" si="12"/>
        <v>12.53051203908587</v>
      </c>
      <c r="AV44" s="268">
        <f t="shared" si="12"/>
        <v>12.517178705752537</v>
      </c>
      <c r="AW44" s="268">
        <f t="shared" si="12"/>
        <v>12.512802039085869</v>
      </c>
      <c r="AX44" s="268">
        <f t="shared" si="12"/>
        <v>12.511135372419204</v>
      </c>
      <c r="AY44" s="268">
        <f t="shared" si="12"/>
        <v>12.52530203908587</v>
      </c>
      <c r="AZ44" s="268">
        <f t="shared" si="12"/>
        <v>12.537802039085872</v>
      </c>
      <c r="BA44" s="268">
        <f t="shared" si="12"/>
        <v>12.542802039085871</v>
      </c>
      <c r="BB44" s="268">
        <f t="shared" si="12"/>
        <v>12.546135372419204</v>
      </c>
      <c r="BC44" s="268">
        <f t="shared" si="12"/>
        <v>12.540623333333333</v>
      </c>
      <c r="BD44" s="268">
        <f t="shared" si="12"/>
        <v>12.518956666666664</v>
      </c>
      <c r="BE44" s="268">
        <f t="shared" si="12"/>
        <v>12.496456666666665</v>
      </c>
      <c r="BF44" s="268">
        <f t="shared" si="12"/>
        <v>12.457706666666667</v>
      </c>
      <c r="BG44" s="268">
        <f t="shared" si="12"/>
        <v>12.411040000000002</v>
      </c>
      <c r="BH44" s="268">
        <f t="shared" si="12"/>
        <v>12.35229</v>
      </c>
      <c r="BI44" s="268">
        <f t="shared" si="12"/>
        <v>12.289583333333335</v>
      </c>
      <c r="BJ44" s="268">
        <f t="shared" si="12"/>
        <v>12.224583333333335</v>
      </c>
      <c r="BK44" s="268">
        <f t="shared" si="12"/>
        <v>12.150416666666665</v>
      </c>
      <c r="BL44" s="268">
        <f t="shared" si="12"/>
        <v>12.081666666666665</v>
      </c>
      <c r="BM44" s="268">
        <f t="shared" si="12"/>
        <v>12.021666666666665</v>
      </c>
      <c r="BN44" s="268">
        <f t="shared" si="12"/>
        <v>11.965833333333334</v>
      </c>
      <c r="BO44" s="268">
        <f t="shared" si="12"/>
        <v>11.918333333333333</v>
      </c>
      <c r="BP44" s="268">
        <f t="shared" si="12"/>
        <v>11.887083333333333</v>
      </c>
      <c r="BQ44" s="268">
        <f t="shared" si="12"/>
        <v>11.86</v>
      </c>
      <c r="BR44" s="268">
        <f t="shared" si="12"/>
        <v>11.844166666666666</v>
      </c>
      <c r="BS44" s="268">
        <f t="shared" si="12"/>
        <v>11.830416666666665</v>
      </c>
      <c r="BT44" s="268">
        <f t="shared" si="12"/>
        <v>11.826666666666664</v>
      </c>
      <c r="BU44" s="268">
        <f t="shared" si="12"/>
        <v>11.825000000000001</v>
      </c>
      <c r="BV44" s="268">
        <f t="shared" si="12"/>
        <v>11.826666666666664</v>
      </c>
      <c r="BW44" s="268">
        <f t="shared" si="12"/>
        <v>11.860850501687949</v>
      </c>
      <c r="BX44" s="268">
        <f t="shared" si="12"/>
        <v>11.894863345827773</v>
      </c>
      <c r="BY44" s="268">
        <f t="shared" si="12"/>
        <v>11.92999001300343</v>
      </c>
      <c r="BZ44" s="268">
        <f t="shared" ref="BZ44:DX44" si="13">AVERAGE(BZ39,BZ42)</f>
        <v>11.971240013003428</v>
      </c>
      <c r="CA44" s="268">
        <f t="shared" si="13"/>
        <v>12.013323346336762</v>
      </c>
      <c r="CB44" s="268">
        <f t="shared" si="13"/>
        <v>12.05499001300343</v>
      </c>
      <c r="CC44" s="268">
        <f t="shared" si="13"/>
        <v>12.107906679670094</v>
      </c>
      <c r="CD44" s="268">
        <f t="shared" si="13"/>
        <v>12.160823346336763</v>
      </c>
      <c r="CE44" s="268">
        <f t="shared" si="13"/>
        <v>12.210823346336761</v>
      </c>
      <c r="CF44" s="268">
        <f t="shared" si="13"/>
        <v>12.252490013003428</v>
      </c>
      <c r="CG44" s="268">
        <f t="shared" si="13"/>
        <v>12.289573346336759</v>
      </c>
      <c r="CH44" s="268">
        <f t="shared" si="13"/>
        <v>12.318740013003426</v>
      </c>
      <c r="CI44" s="268">
        <f t="shared" si="13"/>
        <v>12.322889511315479</v>
      </c>
      <c r="CJ44" s="268">
        <f t="shared" si="13"/>
        <v>12.311793333842321</v>
      </c>
      <c r="CK44" s="268">
        <f t="shared" si="13"/>
        <v>12.295416666666666</v>
      </c>
      <c r="CL44" s="268">
        <f t="shared" si="13"/>
        <v>12.269166666666667</v>
      </c>
      <c r="CM44" s="268">
        <f t="shared" si="13"/>
        <v>12.235833333333332</v>
      </c>
      <c r="CN44" s="268">
        <f t="shared" si="13"/>
        <v>12.1875</v>
      </c>
      <c r="CO44" s="268">
        <f t="shared" si="13"/>
        <v>12.111666666666665</v>
      </c>
      <c r="CP44" s="268">
        <f t="shared" si="13"/>
        <v>12.032083333333333</v>
      </c>
      <c r="CQ44" s="268">
        <f t="shared" si="13"/>
        <v>11.945833333333335</v>
      </c>
      <c r="CR44" s="268">
        <f t="shared" si="13"/>
        <v>11.856666666666666</v>
      </c>
      <c r="CS44" s="268">
        <f t="shared" si="13"/>
        <v>11.767083333333334</v>
      </c>
      <c r="CT44" s="268">
        <f t="shared" si="13"/>
        <v>11.675416666666667</v>
      </c>
      <c r="CU44" s="268">
        <f t="shared" si="13"/>
        <v>11.585000000000001</v>
      </c>
      <c r="CV44" s="268">
        <f t="shared" si="13"/>
        <v>11.50375</v>
      </c>
      <c r="CW44" s="268">
        <f t="shared" si="13"/>
        <v>11.420833333333333</v>
      </c>
      <c r="CX44" s="268">
        <f t="shared" si="13"/>
        <v>11.335000000000001</v>
      </c>
      <c r="CY44" s="268">
        <f t="shared" si="13"/>
        <v>11.251666666666669</v>
      </c>
      <c r="CZ44" s="268">
        <f t="shared" si="13"/>
        <v>11.180833333333336</v>
      </c>
      <c r="DA44" s="268">
        <f t="shared" si="13"/>
        <v>11.111250000000002</v>
      </c>
      <c r="DB44" s="268">
        <f t="shared" si="13"/>
        <v>11.046666666666667</v>
      </c>
      <c r="DC44" s="268">
        <f t="shared" si="13"/>
        <v>10.993058002442293</v>
      </c>
      <c r="DD44" s="268">
        <f t="shared" si="13"/>
        <v>10.948008403984989</v>
      </c>
      <c r="DE44" s="268">
        <f t="shared" si="13"/>
        <v>10.909275061560521</v>
      </c>
      <c r="DF44" s="268">
        <f t="shared" si="13"/>
        <v>10.881382701030159</v>
      </c>
      <c r="DG44" s="268">
        <f t="shared" si="13"/>
        <v>10.852123803322806</v>
      </c>
      <c r="DH44" s="268">
        <f t="shared" si="13"/>
        <v>10.828878509197869</v>
      </c>
      <c r="DI44" s="268">
        <f t="shared" si="13"/>
        <v>10.815203855614149</v>
      </c>
      <c r="DJ44" s="268">
        <f t="shared" si="13"/>
        <v>10.814387106205466</v>
      </c>
      <c r="DK44" s="268">
        <f t="shared" si="13"/>
        <v>10.818478403603809</v>
      </c>
      <c r="DL44" s="268">
        <f t="shared" si="13"/>
        <v>10.828194867329021</v>
      </c>
      <c r="DM44" s="268">
        <f t="shared" si="13"/>
        <v>10.860027482406824</v>
      </c>
      <c r="DN44" s="268">
        <f t="shared" si="13"/>
        <v>10.892692751558151</v>
      </c>
      <c r="DO44" s="268">
        <f t="shared" si="13"/>
        <v>10.924931391891747</v>
      </c>
      <c r="DP44" s="268">
        <f t="shared" si="13"/>
        <v>10.955545011558605</v>
      </c>
      <c r="DQ44" s="268">
        <f t="shared" si="13"/>
        <v>10.987499612515002</v>
      </c>
      <c r="DR44" s="268">
        <f t="shared" si="13"/>
        <v>11.022848505124321</v>
      </c>
      <c r="DS44" s="268">
        <f t="shared" si="13"/>
        <v>11.062581274967695</v>
      </c>
      <c r="DT44" s="268">
        <f t="shared" si="13"/>
        <v>11.106183439371412</v>
      </c>
      <c r="DU44" s="268">
        <f t="shared" si="13"/>
        <v>11.154865385983864</v>
      </c>
      <c r="DV44" s="268">
        <f t="shared" si="13"/>
        <v>11.214247477009604</v>
      </c>
      <c r="DW44" s="268">
        <f t="shared" si="13"/>
        <v>11.278678938338246</v>
      </c>
      <c r="DX44" s="268">
        <f t="shared" si="13"/>
        <v>11.343213512202155</v>
      </c>
      <c r="DY44" s="268">
        <f>AVERAGE(DY39,DY42)</f>
        <v>11.404823938986414</v>
      </c>
    </row>
    <row r="45" spans="1:129" ht="20.100000000000001" customHeight="1">
      <c r="M45" s="268" t="s">
        <v>1101</v>
      </c>
      <c r="N45" s="268">
        <f t="shared" ref="N45:BY45" si="14">AVERAGE(N38,N40:N41)</f>
        <v>15.446282082421746</v>
      </c>
      <c r="O45" s="268">
        <f t="shared" si="14"/>
        <v>15.28569707873014</v>
      </c>
      <c r="P45" s="268">
        <f t="shared" si="14"/>
        <v>14.825462955029868</v>
      </c>
      <c r="Q45" s="268">
        <f t="shared" si="14"/>
        <v>14.016631914001414</v>
      </c>
      <c r="R45" s="268">
        <f t="shared" si="14"/>
        <v>14.030410832453612</v>
      </c>
      <c r="S45" s="268">
        <f t="shared" si="14"/>
        <v>14.327155994528932</v>
      </c>
      <c r="T45" s="268">
        <f t="shared" si="14"/>
        <v>14.413409953283621</v>
      </c>
      <c r="U45" s="268">
        <f t="shared" si="14"/>
        <v>14.60180200056957</v>
      </c>
      <c r="V45" s="268">
        <f t="shared" si="14"/>
        <v>14.734980548258605</v>
      </c>
      <c r="W45" s="268">
        <f t="shared" si="14"/>
        <v>14.372228948957179</v>
      </c>
      <c r="X45" s="268">
        <f t="shared" si="14"/>
        <v>14.29660809493558</v>
      </c>
      <c r="Y45" s="268">
        <f t="shared" si="14"/>
        <v>14.346644718653979</v>
      </c>
      <c r="Z45" s="268">
        <f t="shared" si="14"/>
        <v>13.987889425032485</v>
      </c>
      <c r="AA45" s="268">
        <f t="shared" si="14"/>
        <v>13.965984889388096</v>
      </c>
      <c r="AB45" s="268">
        <f t="shared" si="14"/>
        <v>14.0180958155934</v>
      </c>
      <c r="AC45" s="268">
        <f t="shared" si="14"/>
        <v>14.097646423626514</v>
      </c>
      <c r="AD45" s="268">
        <f t="shared" si="14"/>
        <v>13.928607087003455</v>
      </c>
      <c r="AE45" s="268">
        <f t="shared" si="14"/>
        <v>13.804211763094457</v>
      </c>
      <c r="AF45" s="268">
        <f t="shared" si="14"/>
        <v>13.717839496481444</v>
      </c>
      <c r="AG45" s="268">
        <f t="shared" si="14"/>
        <v>13.943618506790303</v>
      </c>
      <c r="AH45" s="268">
        <f t="shared" si="14"/>
        <v>14.255921564912512</v>
      </c>
      <c r="AI45" s="268">
        <f t="shared" si="14"/>
        <v>14.324722222222222</v>
      </c>
      <c r="AJ45" s="268">
        <f t="shared" si="14"/>
        <v>14.208333333333334</v>
      </c>
      <c r="AK45" s="268">
        <f t="shared" si="14"/>
        <v>14.834444444444443</v>
      </c>
      <c r="AL45" s="268">
        <f t="shared" si="14"/>
        <v>14.993333333333332</v>
      </c>
      <c r="AM45" s="268">
        <f t="shared" si="14"/>
        <v>15.015555555555556</v>
      </c>
      <c r="AN45" s="268">
        <f t="shared" si="14"/>
        <v>15.161111111111111</v>
      </c>
      <c r="AO45" s="268">
        <f t="shared" si="14"/>
        <v>15.437222222222223</v>
      </c>
      <c r="AP45" s="268">
        <f t="shared" si="14"/>
        <v>16.260833333333334</v>
      </c>
      <c r="AQ45" s="268">
        <f t="shared" si="14"/>
        <v>17.122222222222224</v>
      </c>
      <c r="AR45" s="268">
        <f t="shared" si="14"/>
        <v>17.767500000000002</v>
      </c>
      <c r="AS45" s="268">
        <f t="shared" si="14"/>
        <v>17.28</v>
      </c>
      <c r="AT45" s="268">
        <f t="shared" si="14"/>
        <v>16.823611111111109</v>
      </c>
      <c r="AU45" s="268">
        <f t="shared" si="14"/>
        <v>16.888611111111114</v>
      </c>
      <c r="AV45" s="268">
        <f t="shared" si="14"/>
        <v>16.818055555555556</v>
      </c>
      <c r="AW45" s="268">
        <f t="shared" si="14"/>
        <v>15.895555555555555</v>
      </c>
      <c r="AX45" s="268">
        <f t="shared" si="14"/>
        <v>15.381666666666666</v>
      </c>
      <c r="AY45" s="268">
        <f t="shared" si="14"/>
        <v>15.351666666666667</v>
      </c>
      <c r="AZ45" s="268">
        <f t="shared" si="14"/>
        <v>14.702500000000001</v>
      </c>
      <c r="BA45" s="268">
        <f t="shared" si="14"/>
        <v>14.357777777777779</v>
      </c>
      <c r="BB45" s="268">
        <f t="shared" si="14"/>
        <v>13.474722222222224</v>
      </c>
      <c r="BC45" s="268">
        <f t="shared" si="14"/>
        <v>12.401666666666664</v>
      </c>
      <c r="BD45" s="268">
        <f t="shared" si="14"/>
        <v>11.411944444444444</v>
      </c>
      <c r="BE45" s="268">
        <f t="shared" si="14"/>
        <v>11.220833333333333</v>
      </c>
      <c r="BF45" s="268">
        <f t="shared" si="14"/>
        <v>11.192777777777779</v>
      </c>
      <c r="BG45" s="268">
        <f t="shared" si="14"/>
        <v>10.664444444444444</v>
      </c>
      <c r="BH45" s="268">
        <f t="shared" si="14"/>
        <v>10.419444444444444</v>
      </c>
      <c r="BI45" s="268">
        <f t="shared" si="14"/>
        <v>10.251944444444444</v>
      </c>
      <c r="BJ45" s="268">
        <f t="shared" si="14"/>
        <v>10.631111111111112</v>
      </c>
      <c r="BK45" s="268">
        <f t="shared" si="14"/>
        <v>11.0375</v>
      </c>
      <c r="BL45" s="268">
        <f t="shared" si="14"/>
        <v>11.620833333333332</v>
      </c>
      <c r="BM45" s="268">
        <f t="shared" si="14"/>
        <v>11.93861111111111</v>
      </c>
      <c r="BN45" s="268">
        <f t="shared" si="14"/>
        <v>12.366944444444444</v>
      </c>
      <c r="BO45" s="268">
        <f t="shared" si="14"/>
        <v>12.596666666666669</v>
      </c>
      <c r="BP45" s="268">
        <f t="shared" si="14"/>
        <v>12.743333333333334</v>
      </c>
      <c r="BQ45" s="268">
        <f t="shared" si="14"/>
        <v>13.158611111111112</v>
      </c>
      <c r="BR45" s="268">
        <f t="shared" si="14"/>
        <v>13.569722222222225</v>
      </c>
      <c r="BS45" s="268">
        <f t="shared" si="14"/>
        <v>14.198055555555555</v>
      </c>
      <c r="BT45" s="268">
        <f t="shared" si="14"/>
        <v>14.972499999999998</v>
      </c>
      <c r="BU45" s="268">
        <f t="shared" si="14"/>
        <v>15.424999999999997</v>
      </c>
      <c r="BV45" s="268">
        <f t="shared" si="14"/>
        <v>15.539166666666665</v>
      </c>
      <c r="BW45" s="268">
        <f t="shared" si="14"/>
        <v>15.428826459275983</v>
      </c>
      <c r="BX45" s="268">
        <f t="shared" si="14"/>
        <v>15.523090464422799</v>
      </c>
      <c r="BY45" s="268">
        <f t="shared" si="14"/>
        <v>15.571603707459616</v>
      </c>
      <c r="BZ45" s="268">
        <f t="shared" ref="BZ45:DX45" si="15">AVERAGE(BZ38,BZ40:BZ41)</f>
        <v>15.329103707459611</v>
      </c>
      <c r="CA45" s="268">
        <f t="shared" si="15"/>
        <v>15.037159263015168</v>
      </c>
      <c r="CB45" s="268">
        <f t="shared" si="15"/>
        <v>15.034103707459613</v>
      </c>
      <c r="CC45" s="268">
        <f t="shared" si="15"/>
        <v>15.048548151904058</v>
      </c>
      <c r="CD45" s="268">
        <f t="shared" si="15"/>
        <v>14.901325929681834</v>
      </c>
      <c r="CE45" s="268">
        <f t="shared" si="15"/>
        <v>14.594103707459615</v>
      </c>
      <c r="CF45" s="268">
        <f t="shared" si="15"/>
        <v>14.073825929681837</v>
      </c>
      <c r="CG45" s="268">
        <f t="shared" si="15"/>
        <v>13.756325929681834</v>
      </c>
      <c r="CH45" s="268">
        <f t="shared" si="15"/>
        <v>13.416048151904057</v>
      </c>
      <c r="CI45" s="268">
        <f t="shared" si="15"/>
        <v>12.83999947040585</v>
      </c>
      <c r="CJ45" s="268">
        <f t="shared" si="15"/>
        <v>12.517402131925705</v>
      </c>
      <c r="CK45" s="268">
        <f t="shared" si="15"/>
        <v>12.445555555555556</v>
      </c>
      <c r="CL45" s="268">
        <f t="shared" si="15"/>
        <v>12.578611111111114</v>
      </c>
      <c r="CM45" s="268">
        <f t="shared" si="15"/>
        <v>12.817777777777778</v>
      </c>
      <c r="CN45" s="268">
        <f t="shared" si="15"/>
        <v>13.26888888888889</v>
      </c>
      <c r="CO45" s="268">
        <f t="shared" si="15"/>
        <v>13.505277777777778</v>
      </c>
      <c r="CP45" s="268">
        <f t="shared" si="15"/>
        <v>13.534444444444446</v>
      </c>
      <c r="CQ45" s="268">
        <f t="shared" si="15"/>
        <v>13.228055555555557</v>
      </c>
      <c r="CR45" s="268">
        <f t="shared" si="15"/>
        <v>12.907777777777776</v>
      </c>
      <c r="CS45" s="268">
        <f t="shared" si="15"/>
        <v>13.1975</v>
      </c>
      <c r="CT45" s="268">
        <f t="shared" si="15"/>
        <v>13.201111111111111</v>
      </c>
      <c r="CU45" s="268">
        <f t="shared" si="15"/>
        <v>13.33611111111111</v>
      </c>
      <c r="CV45" s="268">
        <f t="shared" si="15"/>
        <v>13.266944444444446</v>
      </c>
      <c r="CW45" s="268">
        <f t="shared" si="15"/>
        <v>12.902777777777777</v>
      </c>
      <c r="CX45" s="268">
        <f t="shared" si="15"/>
        <v>12.460555555555556</v>
      </c>
      <c r="CY45" s="268">
        <f t="shared" si="15"/>
        <v>12.498333333333333</v>
      </c>
      <c r="CZ45" s="268">
        <f t="shared" si="15"/>
        <v>12.019722222222223</v>
      </c>
      <c r="DA45" s="268">
        <f t="shared" si="15"/>
        <v>11.466944444444444</v>
      </c>
      <c r="DB45" s="268">
        <f t="shared" si="15"/>
        <v>11.584166666666667</v>
      </c>
      <c r="DC45" s="268">
        <f t="shared" si="15"/>
        <v>11.871997733185962</v>
      </c>
      <c r="DD45" s="268">
        <f t="shared" si="15"/>
        <v>12.030375788912531</v>
      </c>
      <c r="DE45" s="268">
        <f t="shared" si="15"/>
        <v>12.055887351285911</v>
      </c>
      <c r="DF45" s="268">
        <f t="shared" si="15"/>
        <v>12.140974930566912</v>
      </c>
      <c r="DG45" s="268">
        <f t="shared" si="15"/>
        <v>12.185531759192566</v>
      </c>
      <c r="DH45" s="268">
        <f t="shared" si="15"/>
        <v>13.082659369198472</v>
      </c>
      <c r="DI45" s="268">
        <f t="shared" si="15"/>
        <v>13.564959208562158</v>
      </c>
      <c r="DJ45" s="268">
        <f t="shared" si="15"/>
        <v>13.644378995241652</v>
      </c>
      <c r="DK45" s="268">
        <f t="shared" si="15"/>
        <v>13.198590234064094</v>
      </c>
      <c r="DL45" s="268">
        <f t="shared" si="15"/>
        <v>13.001745608813772</v>
      </c>
      <c r="DM45" s="268">
        <f t="shared" si="15"/>
        <v>12.927846411257418</v>
      </c>
      <c r="DN45" s="268">
        <f t="shared" si="15"/>
        <v>12.499462289861931</v>
      </c>
      <c r="DO45" s="268">
        <f t="shared" si="15"/>
        <v>12.346665689414209</v>
      </c>
      <c r="DP45" s="268">
        <f t="shared" si="15"/>
        <v>12.647997195441235</v>
      </c>
      <c r="DQ45" s="268">
        <f t="shared" si="15"/>
        <v>12.64593608617894</v>
      </c>
      <c r="DR45" s="268">
        <f t="shared" si="15"/>
        <v>12.956872377744672</v>
      </c>
      <c r="DS45" s="268">
        <f t="shared" si="15"/>
        <v>13.262827286306702</v>
      </c>
      <c r="DT45" s="268">
        <f t="shared" si="15"/>
        <v>13.060553190295098</v>
      </c>
      <c r="DU45" s="268">
        <f t="shared" si="15"/>
        <v>13.352737764356149</v>
      </c>
      <c r="DV45" s="268">
        <f t="shared" si="15"/>
        <v>13.706687547202796</v>
      </c>
      <c r="DW45" s="268">
        <f t="shared" si="15"/>
        <v>14.427385714532766</v>
      </c>
      <c r="DX45" s="268">
        <f t="shared" si="15"/>
        <v>15.115980651433963</v>
      </c>
      <c r="DY45" s="268">
        <f>AVERAGE(DY38,DY40:DY41)</f>
        <v>15.4900696651994</v>
      </c>
    </row>
    <row r="46" spans="1:129" ht="20.100000000000001" customHeight="1">
      <c r="M46" s="268"/>
      <c r="N46" s="268"/>
    </row>
  </sheetData>
  <mergeCells count="1">
    <mergeCell ref="A33:DJ33"/>
  </mergeCells>
  <printOptions horizontalCentered="1"/>
  <pageMargins left="0.39370078740157483" right="0.39370078740157483" top="0.39370078740157483" bottom="0.39370078740157483" header="0.51181102362204722" footer="0.39370078740157483"/>
  <pageSetup paperSize="9" scale="59" orientation="landscape" horizontalDpi="1200" verticalDpi="1200" r:id="rId1"/>
  <headerFooter alignWithMargins="0">
    <oddFooter>&amp;L&amp;"Trebuchet MS,Normal"&amp;8Relatório Mensal da Dívida Pública Federal&amp;C&amp;"Trebuchet MS,Normal"&amp;8Anexo 4.1&amp;R&amp;"Trebuchet MS,Normal"&amp;8Tesouro Nacional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167"/>
  <sheetViews>
    <sheetView workbookViewId="0">
      <selection activeCell="B2" sqref="B2"/>
    </sheetView>
  </sheetViews>
  <sheetFormatPr defaultRowHeight="15"/>
  <sheetData>
    <row r="1" spans="1:2">
      <c r="A1" t="s">
        <v>674</v>
      </c>
      <c r="B1" t="s">
        <v>675</v>
      </c>
    </row>
    <row r="2" spans="1:2">
      <c r="A2" s="195">
        <v>37226</v>
      </c>
      <c r="B2">
        <v>49.28</v>
      </c>
    </row>
    <row r="3" spans="1:2">
      <c r="A3" s="195">
        <v>37257</v>
      </c>
      <c r="B3">
        <v>50.34</v>
      </c>
    </row>
    <row r="4" spans="1:2">
      <c r="A4" s="195">
        <v>37288</v>
      </c>
      <c r="B4">
        <v>49.6</v>
      </c>
    </row>
    <row r="5" spans="1:2">
      <c r="A5" s="195">
        <v>37316</v>
      </c>
      <c r="B5">
        <v>48.97</v>
      </c>
    </row>
    <row r="6" spans="1:2">
      <c r="A6" s="195">
        <v>37347</v>
      </c>
      <c r="B6">
        <v>49.04</v>
      </c>
    </row>
    <row r="7" spans="1:2">
      <c r="A7" s="195">
        <v>37377</v>
      </c>
      <c r="B7">
        <v>50.26</v>
      </c>
    </row>
    <row r="8" spans="1:2">
      <c r="A8" s="195">
        <v>37408</v>
      </c>
      <c r="B8">
        <v>52.44</v>
      </c>
    </row>
    <row r="9" spans="1:2">
      <c r="A9" s="195">
        <v>37438</v>
      </c>
      <c r="B9">
        <v>57.22</v>
      </c>
    </row>
    <row r="10" spans="1:2">
      <c r="A10" s="195">
        <v>37469</v>
      </c>
      <c r="B10">
        <v>53.27</v>
      </c>
    </row>
    <row r="11" spans="1:2">
      <c r="A11" s="195">
        <v>37500</v>
      </c>
      <c r="B11">
        <v>59.71</v>
      </c>
    </row>
    <row r="12" spans="1:2">
      <c r="A12" s="195">
        <v>37530</v>
      </c>
      <c r="B12">
        <v>57.53</v>
      </c>
    </row>
    <row r="13" spans="1:2">
      <c r="A13" s="195">
        <v>37561</v>
      </c>
      <c r="B13">
        <v>57.77</v>
      </c>
    </row>
    <row r="14" spans="1:2">
      <c r="A14" s="195">
        <v>37591</v>
      </c>
      <c r="B14">
        <v>57.65</v>
      </c>
    </row>
    <row r="15" spans="1:2">
      <c r="A15" s="195">
        <v>37622</v>
      </c>
      <c r="B15">
        <v>58.3</v>
      </c>
    </row>
    <row r="16" spans="1:2">
      <c r="A16" s="195">
        <v>37653</v>
      </c>
      <c r="B16">
        <v>58.48</v>
      </c>
    </row>
    <row r="17" spans="1:2">
      <c r="A17" s="195">
        <v>37681</v>
      </c>
      <c r="B17">
        <v>56.91</v>
      </c>
    </row>
    <row r="18" spans="1:2">
      <c r="A18" s="195">
        <v>37712</v>
      </c>
      <c r="B18">
        <v>53.27</v>
      </c>
    </row>
    <row r="19" spans="1:2">
      <c r="A19" s="195">
        <v>37742</v>
      </c>
      <c r="B19">
        <v>53.9</v>
      </c>
    </row>
    <row r="20" spans="1:2">
      <c r="A20" s="195">
        <v>37773</v>
      </c>
      <c r="B20">
        <v>53.49</v>
      </c>
    </row>
    <row r="21" spans="1:2">
      <c r="A21" s="195">
        <v>37803</v>
      </c>
      <c r="B21">
        <v>54.31</v>
      </c>
    </row>
    <row r="22" spans="1:2">
      <c r="A22" s="195">
        <v>37834</v>
      </c>
      <c r="B22">
        <v>54.47</v>
      </c>
    </row>
    <row r="23" spans="1:2">
      <c r="A23" s="195">
        <v>37865</v>
      </c>
      <c r="B23">
        <v>52.32</v>
      </c>
    </row>
    <row r="24" spans="1:2">
      <c r="A24" s="195">
        <v>37895</v>
      </c>
      <c r="B24">
        <v>51.41</v>
      </c>
    </row>
    <row r="25" spans="1:2">
      <c r="A25" s="195">
        <v>37926</v>
      </c>
      <c r="B25">
        <v>51.9</v>
      </c>
    </row>
    <row r="26" spans="1:2">
      <c r="A26" s="195">
        <v>37956</v>
      </c>
      <c r="B26">
        <v>52.4</v>
      </c>
    </row>
    <row r="27" spans="1:2">
      <c r="A27" s="195">
        <v>37987</v>
      </c>
      <c r="B27">
        <v>52.8</v>
      </c>
    </row>
    <row r="28" spans="1:2">
      <c r="A28" s="195">
        <v>38018</v>
      </c>
      <c r="B28">
        <v>52.07</v>
      </c>
    </row>
    <row r="29" spans="1:2">
      <c r="A29" s="195">
        <v>38047</v>
      </c>
      <c r="B29">
        <v>51.7</v>
      </c>
    </row>
    <row r="30" spans="1:2">
      <c r="A30" s="195">
        <v>38078</v>
      </c>
      <c r="B30">
        <v>51.51</v>
      </c>
    </row>
    <row r="31" spans="1:2">
      <c r="A31" s="195">
        <v>38108</v>
      </c>
      <c r="B31">
        <v>52.23</v>
      </c>
    </row>
    <row r="32" spans="1:2">
      <c r="A32" s="195">
        <v>38139</v>
      </c>
      <c r="B32">
        <v>51.74</v>
      </c>
    </row>
    <row r="33" spans="1:2">
      <c r="A33" s="195">
        <v>38169</v>
      </c>
      <c r="B33">
        <v>50.94</v>
      </c>
    </row>
    <row r="34" spans="1:2">
      <c r="A34" s="195">
        <v>38200</v>
      </c>
      <c r="B34">
        <v>50.32</v>
      </c>
    </row>
    <row r="35" spans="1:2">
      <c r="A35" s="195">
        <v>38231</v>
      </c>
      <c r="B35">
        <v>49.72</v>
      </c>
    </row>
    <row r="36" spans="1:2">
      <c r="A36" s="195">
        <v>38261</v>
      </c>
      <c r="B36">
        <v>49.68</v>
      </c>
    </row>
    <row r="37" spans="1:2">
      <c r="A37" s="195">
        <v>38292</v>
      </c>
      <c r="B37">
        <v>48.88</v>
      </c>
    </row>
    <row r="38" spans="1:2">
      <c r="A38" s="195">
        <v>38322</v>
      </c>
      <c r="B38">
        <v>49.07</v>
      </c>
    </row>
    <row r="39" spans="1:2">
      <c r="A39" s="195">
        <v>38353</v>
      </c>
      <c r="B39">
        <v>48.47</v>
      </c>
    </row>
    <row r="40" spans="1:2">
      <c r="A40" s="195">
        <v>38384</v>
      </c>
      <c r="B40">
        <v>48.18</v>
      </c>
    </row>
    <row r="41" spans="1:2">
      <c r="A41" s="195">
        <v>38412</v>
      </c>
      <c r="B41">
        <v>48.2</v>
      </c>
    </row>
    <row r="42" spans="1:2">
      <c r="A42" s="195">
        <v>38443</v>
      </c>
      <c r="B42">
        <v>47.05</v>
      </c>
    </row>
    <row r="43" spans="1:2">
      <c r="A43" s="195">
        <v>38473</v>
      </c>
      <c r="B43">
        <v>46.43</v>
      </c>
    </row>
    <row r="44" spans="1:2">
      <c r="A44" s="195">
        <v>38504</v>
      </c>
      <c r="B44">
        <v>46.45</v>
      </c>
    </row>
    <row r="45" spans="1:2">
      <c r="A45" s="195">
        <v>38534</v>
      </c>
      <c r="B45">
        <v>46.63</v>
      </c>
    </row>
    <row r="46" spans="1:2">
      <c r="A46" s="195">
        <v>38565</v>
      </c>
      <c r="B46">
        <v>46.51</v>
      </c>
    </row>
    <row r="47" spans="1:2">
      <c r="A47" s="195">
        <v>38596</v>
      </c>
      <c r="B47">
        <v>45.93</v>
      </c>
    </row>
    <row r="48" spans="1:2">
      <c r="A48" s="195">
        <v>38626</v>
      </c>
      <c r="B48">
        <v>45.83</v>
      </c>
    </row>
    <row r="49" spans="1:2">
      <c r="A49" s="195">
        <v>38657</v>
      </c>
      <c r="B49">
        <v>45.69</v>
      </c>
    </row>
    <row r="50" spans="1:2">
      <c r="A50" s="195">
        <v>38687</v>
      </c>
      <c r="B50">
        <v>46.52</v>
      </c>
    </row>
    <row r="51" spans="1:2">
      <c r="A51" s="195">
        <v>38718</v>
      </c>
      <c r="B51">
        <v>46.62</v>
      </c>
    </row>
    <row r="52" spans="1:2">
      <c r="A52" s="195">
        <v>38749</v>
      </c>
      <c r="B52">
        <v>46.3</v>
      </c>
    </row>
    <row r="53" spans="1:2">
      <c r="A53" s="195">
        <v>38777</v>
      </c>
      <c r="B53">
        <v>46.36</v>
      </c>
    </row>
    <row r="54" spans="1:2">
      <c r="A54" s="195">
        <v>38808</v>
      </c>
      <c r="B54">
        <v>45.63</v>
      </c>
    </row>
    <row r="55" spans="1:2">
      <c r="A55" s="195">
        <v>38838</v>
      </c>
      <c r="B55">
        <v>46.25</v>
      </c>
    </row>
    <row r="56" spans="1:2">
      <c r="A56" s="195">
        <v>38869</v>
      </c>
      <c r="B56">
        <v>45.68</v>
      </c>
    </row>
    <row r="57" spans="1:2">
      <c r="A57" s="195">
        <v>38899</v>
      </c>
      <c r="B57">
        <v>45.54</v>
      </c>
    </row>
    <row r="58" spans="1:2">
      <c r="A58" s="195">
        <v>38930</v>
      </c>
      <c r="B58">
        <v>45.3</v>
      </c>
    </row>
    <row r="59" spans="1:2">
      <c r="A59" s="195">
        <v>38961</v>
      </c>
      <c r="B59">
        <v>45.42</v>
      </c>
    </row>
    <row r="60" spans="1:2">
      <c r="A60" s="195">
        <v>38991</v>
      </c>
      <c r="B60">
        <v>44.95</v>
      </c>
    </row>
    <row r="61" spans="1:2">
      <c r="A61" s="195">
        <v>39022</v>
      </c>
      <c r="B61">
        <v>45.01</v>
      </c>
    </row>
    <row r="62" spans="1:2">
      <c r="A62" s="195">
        <v>39052</v>
      </c>
      <c r="B62">
        <v>45.28</v>
      </c>
    </row>
    <row r="63" spans="1:2">
      <c r="A63" s="195">
        <v>39083</v>
      </c>
      <c r="B63">
        <v>45.28</v>
      </c>
    </row>
    <row r="64" spans="1:2">
      <c r="A64" s="195">
        <v>39114</v>
      </c>
      <c r="B64">
        <v>45.2</v>
      </c>
    </row>
    <row r="65" spans="1:2">
      <c r="A65" s="195">
        <v>39142</v>
      </c>
      <c r="B65">
        <v>44.77</v>
      </c>
    </row>
    <row r="66" spans="1:2">
      <c r="A66" s="195">
        <v>39173</v>
      </c>
      <c r="B66">
        <v>43.99</v>
      </c>
    </row>
    <row r="67" spans="1:2">
      <c r="A67" s="195">
        <v>39203</v>
      </c>
      <c r="B67">
        <v>43.45</v>
      </c>
    </row>
    <row r="68" spans="1:2">
      <c r="A68" s="195">
        <v>39234</v>
      </c>
      <c r="B68">
        <v>43.05</v>
      </c>
    </row>
    <row r="69" spans="1:2">
      <c r="A69" s="195">
        <v>39264</v>
      </c>
      <c r="B69">
        <v>42.72</v>
      </c>
    </row>
    <row r="70" spans="1:2">
      <c r="A70" s="195">
        <v>39295</v>
      </c>
      <c r="B70">
        <v>42.81</v>
      </c>
    </row>
    <row r="71" spans="1:2">
      <c r="A71" s="195">
        <v>39326</v>
      </c>
      <c r="B71">
        <v>42.53</v>
      </c>
    </row>
    <row r="72" spans="1:2">
      <c r="A72" s="195">
        <v>39356</v>
      </c>
      <c r="B72">
        <v>43.1</v>
      </c>
    </row>
    <row r="73" spans="1:2">
      <c r="A73" s="195">
        <v>39387</v>
      </c>
      <c r="B73">
        <v>43.06</v>
      </c>
    </row>
    <row r="74" spans="1:2">
      <c r="A74" s="195">
        <v>39417</v>
      </c>
      <c r="B74">
        <v>43.47</v>
      </c>
    </row>
    <row r="75" spans="1:2">
      <c r="A75" s="195">
        <v>39448</v>
      </c>
      <c r="B75">
        <v>42.75</v>
      </c>
    </row>
    <row r="76" spans="1:2">
      <c r="A76" s="195">
        <v>39479</v>
      </c>
      <c r="B76">
        <v>42.8</v>
      </c>
    </row>
    <row r="77" spans="1:2">
      <c r="A77" s="195">
        <v>39508</v>
      </c>
      <c r="B77">
        <v>42.02</v>
      </c>
    </row>
    <row r="78" spans="1:2">
      <c r="A78" s="195">
        <v>39539</v>
      </c>
      <c r="B78">
        <v>41.92</v>
      </c>
    </row>
    <row r="79" spans="1:2">
      <c r="A79" s="195">
        <v>39569</v>
      </c>
      <c r="B79">
        <v>42.13</v>
      </c>
    </row>
    <row r="80" spans="1:2">
      <c r="A80" s="195">
        <v>39600</v>
      </c>
      <c r="B80">
        <v>42.99</v>
      </c>
    </row>
    <row r="81" spans="1:2">
      <c r="A81" s="195">
        <v>39630</v>
      </c>
      <c r="B81">
        <v>42.78</v>
      </c>
    </row>
    <row r="82" spans="1:2">
      <c r="A82" s="195">
        <v>39661</v>
      </c>
      <c r="B82">
        <v>42.09</v>
      </c>
    </row>
    <row r="83" spans="1:2">
      <c r="A83" s="195">
        <v>39692</v>
      </c>
      <c r="B83">
        <v>40.090000000000003</v>
      </c>
    </row>
    <row r="84" spans="1:2">
      <c r="A84" s="195">
        <v>39722</v>
      </c>
      <c r="B84">
        <v>38.25</v>
      </c>
    </row>
    <row r="85" spans="1:2">
      <c r="A85" s="195">
        <v>39753</v>
      </c>
      <c r="B85">
        <v>37.19</v>
      </c>
    </row>
    <row r="86" spans="1:2">
      <c r="A86" s="195">
        <v>39783</v>
      </c>
      <c r="B86">
        <v>37.82</v>
      </c>
    </row>
    <row r="87" spans="1:2">
      <c r="A87" s="195">
        <v>39814</v>
      </c>
      <c r="B87">
        <v>38.229999999999997</v>
      </c>
    </row>
    <row r="88" spans="1:2">
      <c r="A88" s="195">
        <v>39845</v>
      </c>
      <c r="B88">
        <v>38.28</v>
      </c>
    </row>
    <row r="89" spans="1:2">
      <c r="A89" s="195">
        <v>39873</v>
      </c>
      <c r="B89">
        <v>37.979999999999997</v>
      </c>
    </row>
    <row r="90" spans="1:2">
      <c r="A90" s="195">
        <v>39904</v>
      </c>
      <c r="B90">
        <v>38.51</v>
      </c>
    </row>
    <row r="91" spans="1:2">
      <c r="A91" s="195">
        <v>39934</v>
      </c>
      <c r="B91">
        <v>39.54</v>
      </c>
    </row>
    <row r="92" spans="1:2">
      <c r="A92" s="195">
        <v>39965</v>
      </c>
      <c r="B92">
        <v>39.94</v>
      </c>
    </row>
    <row r="93" spans="1:2">
      <c r="A93" s="195">
        <v>39995</v>
      </c>
      <c r="B93">
        <v>41.03</v>
      </c>
    </row>
    <row r="94" spans="1:2">
      <c r="A94" s="195">
        <v>40026</v>
      </c>
      <c r="B94">
        <v>41.02</v>
      </c>
    </row>
    <row r="95" spans="1:2">
      <c r="A95" s="195">
        <v>40057</v>
      </c>
      <c r="B95">
        <v>41.95</v>
      </c>
    </row>
    <row r="96" spans="1:2">
      <c r="A96" s="195">
        <v>40087</v>
      </c>
      <c r="B96">
        <v>41.88</v>
      </c>
    </row>
    <row r="97" spans="1:2">
      <c r="A97" s="195">
        <v>40118</v>
      </c>
      <c r="B97">
        <v>41.43</v>
      </c>
    </row>
    <row r="98" spans="1:2">
      <c r="A98" s="195">
        <v>40148</v>
      </c>
      <c r="B98">
        <v>41.41</v>
      </c>
    </row>
    <row r="99" spans="1:2">
      <c r="A99" s="195">
        <v>40179</v>
      </c>
      <c r="B99">
        <v>40.24</v>
      </c>
    </row>
    <row r="100" spans="1:2">
      <c r="A100" s="195">
        <v>40210</v>
      </c>
      <c r="B100">
        <v>40.5</v>
      </c>
    </row>
    <row r="101" spans="1:2">
      <c r="A101" s="195">
        <v>40238</v>
      </c>
      <c r="B101">
        <v>40.47</v>
      </c>
    </row>
    <row r="102" spans="1:2">
      <c r="A102" s="195">
        <v>40269</v>
      </c>
      <c r="B102">
        <v>40.07</v>
      </c>
    </row>
    <row r="103" spans="1:2">
      <c r="A103" s="195">
        <v>40299</v>
      </c>
      <c r="B103">
        <v>39.619999999999997</v>
      </c>
    </row>
    <row r="104" spans="1:2">
      <c r="A104" s="195">
        <v>40330</v>
      </c>
      <c r="B104">
        <v>39.56</v>
      </c>
    </row>
    <row r="105" spans="1:2">
      <c r="A105" s="195">
        <v>40360</v>
      </c>
      <c r="B105">
        <v>39.67</v>
      </c>
    </row>
    <row r="106" spans="1:2">
      <c r="A106" s="195">
        <v>40391</v>
      </c>
      <c r="B106">
        <v>39.47</v>
      </c>
    </row>
    <row r="107" spans="1:2">
      <c r="A107" s="195">
        <v>40422</v>
      </c>
      <c r="B107">
        <v>38.659999999999997</v>
      </c>
    </row>
    <row r="108" spans="1:2">
      <c r="A108" s="195">
        <v>40452</v>
      </c>
      <c r="B108">
        <v>38.33</v>
      </c>
    </row>
    <row r="109" spans="1:2">
      <c r="A109" s="195">
        <v>40483</v>
      </c>
      <c r="B109">
        <v>38.21</v>
      </c>
    </row>
    <row r="110" spans="1:2">
      <c r="A110" s="195">
        <v>40513</v>
      </c>
      <c r="B110">
        <v>38.47</v>
      </c>
    </row>
    <row r="111" spans="1:2">
      <c r="A111" s="195">
        <v>40544</v>
      </c>
      <c r="B111">
        <v>38.04</v>
      </c>
    </row>
    <row r="112" spans="1:2">
      <c r="A112" s="195">
        <v>40575</v>
      </c>
      <c r="B112">
        <v>38.03</v>
      </c>
    </row>
    <row r="113" spans="1:2">
      <c r="A113" s="195">
        <v>40603</v>
      </c>
      <c r="B113">
        <v>37.979999999999997</v>
      </c>
    </row>
    <row r="114" spans="1:2">
      <c r="A114" s="195">
        <v>40634</v>
      </c>
      <c r="B114">
        <v>37.9</v>
      </c>
    </row>
    <row r="115" spans="1:2">
      <c r="A115" s="195">
        <v>40664</v>
      </c>
      <c r="B115">
        <v>37.799999999999997</v>
      </c>
    </row>
    <row r="116" spans="1:2">
      <c r="A116" s="195">
        <v>40695</v>
      </c>
      <c r="B116">
        <v>37.659999999999997</v>
      </c>
    </row>
    <row r="117" spans="1:2">
      <c r="A117" s="195">
        <v>40725</v>
      </c>
      <c r="B117">
        <v>37.409999999999997</v>
      </c>
    </row>
    <row r="118" spans="1:2">
      <c r="A118" s="195">
        <v>40756</v>
      </c>
      <c r="B118">
        <v>36.9</v>
      </c>
    </row>
    <row r="119" spans="1:2">
      <c r="A119" s="195">
        <v>40787</v>
      </c>
      <c r="B119">
        <v>35.090000000000003</v>
      </c>
    </row>
    <row r="120" spans="1:2">
      <c r="A120" s="195">
        <v>40817</v>
      </c>
      <c r="B120">
        <v>36.119999999999997</v>
      </c>
    </row>
    <row r="121" spans="1:2">
      <c r="A121" s="195">
        <v>40848</v>
      </c>
      <c r="B121">
        <v>35.35</v>
      </c>
    </row>
    <row r="122" spans="1:2">
      <c r="A122" s="195">
        <v>40878</v>
      </c>
      <c r="B122">
        <v>35.11</v>
      </c>
    </row>
    <row r="123" spans="1:2">
      <c r="A123" s="195">
        <v>40909</v>
      </c>
      <c r="B123">
        <v>35.69</v>
      </c>
    </row>
    <row r="124" spans="1:2">
      <c r="A124" s="195">
        <v>40940</v>
      </c>
      <c r="B124">
        <v>35.89</v>
      </c>
    </row>
    <row r="125" spans="1:2">
      <c r="A125" s="195">
        <v>40969</v>
      </c>
      <c r="B125">
        <v>34.85</v>
      </c>
    </row>
    <row r="126" spans="1:2">
      <c r="A126" s="195">
        <v>41000</v>
      </c>
      <c r="B126">
        <v>34.14</v>
      </c>
    </row>
    <row r="127" spans="1:2">
      <c r="A127" s="195">
        <v>41030</v>
      </c>
      <c r="B127">
        <v>33.549999999999997</v>
      </c>
    </row>
    <row r="128" spans="1:2">
      <c r="A128" s="195">
        <v>41061</v>
      </c>
      <c r="B128">
        <v>33.75</v>
      </c>
    </row>
    <row r="129" spans="1:2">
      <c r="A129" s="195">
        <v>41091</v>
      </c>
      <c r="B129">
        <v>33.57</v>
      </c>
    </row>
    <row r="130" spans="1:2">
      <c r="A130" s="195">
        <v>41122</v>
      </c>
      <c r="B130">
        <v>33.86</v>
      </c>
    </row>
    <row r="131" spans="1:2">
      <c r="A131" s="195">
        <v>41153</v>
      </c>
      <c r="B131">
        <v>33.65</v>
      </c>
    </row>
    <row r="132" spans="1:2">
      <c r="A132" s="195">
        <v>41183</v>
      </c>
      <c r="B132">
        <v>33.619999999999997</v>
      </c>
    </row>
    <row r="133" spans="1:2">
      <c r="A133" s="195">
        <v>41214</v>
      </c>
      <c r="B133">
        <v>33.36</v>
      </c>
    </row>
    <row r="134" spans="1:2">
      <c r="A134" s="195">
        <v>41244</v>
      </c>
      <c r="B134">
        <v>33.549999999999997</v>
      </c>
    </row>
    <row r="135" spans="1:2">
      <c r="A135" s="195">
        <v>41275</v>
      </c>
      <c r="B135">
        <v>33.659999999999997</v>
      </c>
    </row>
    <row r="136" spans="1:2">
      <c r="A136" s="195">
        <v>41306</v>
      </c>
      <c r="B136">
        <v>34.15</v>
      </c>
    </row>
    <row r="137" spans="1:2">
      <c r="A137" s="195">
        <v>41334</v>
      </c>
      <c r="B137">
        <v>33.799999999999997</v>
      </c>
    </row>
    <row r="138" spans="1:2">
      <c r="A138" s="195">
        <v>41365</v>
      </c>
      <c r="B138">
        <v>33.67</v>
      </c>
    </row>
    <row r="139" spans="1:2">
      <c r="A139" s="195">
        <v>41395</v>
      </c>
      <c r="B139">
        <v>33.11</v>
      </c>
    </row>
    <row r="140" spans="1:2">
      <c r="A140" s="195">
        <v>41426</v>
      </c>
      <c r="B140">
        <v>32.82</v>
      </c>
    </row>
    <row r="141" spans="1:2">
      <c r="A141" s="195">
        <v>41456</v>
      </c>
      <c r="B141">
        <v>32.51</v>
      </c>
    </row>
    <row r="142" spans="1:2">
      <c r="A142" s="195">
        <v>41487</v>
      </c>
      <c r="B142">
        <v>32.35</v>
      </c>
    </row>
    <row r="143" spans="1:2">
      <c r="A143" s="195">
        <v>41518</v>
      </c>
      <c r="B143">
        <v>32.92</v>
      </c>
    </row>
    <row r="144" spans="1:2">
      <c r="A144" s="195">
        <v>41548</v>
      </c>
      <c r="B144">
        <v>33.14</v>
      </c>
    </row>
    <row r="145" spans="1:2">
      <c r="A145" s="195">
        <v>41579</v>
      </c>
      <c r="B145">
        <v>32.19</v>
      </c>
    </row>
    <row r="146" spans="1:2">
      <c r="A146" s="195">
        <v>41609</v>
      </c>
      <c r="B146">
        <v>32.19</v>
      </c>
    </row>
    <row r="147" spans="1:2">
      <c r="A147" s="195">
        <v>41640</v>
      </c>
      <c r="B147">
        <v>31.77</v>
      </c>
    </row>
    <row r="148" spans="1:2">
      <c r="A148" s="195">
        <v>41671</v>
      </c>
      <c r="B148">
        <v>32.17</v>
      </c>
    </row>
    <row r="149" spans="1:2">
      <c r="A149" s="195">
        <v>41699</v>
      </c>
      <c r="B149">
        <v>32.340000000000003</v>
      </c>
    </row>
    <row r="150" spans="1:2">
      <c r="A150" s="195">
        <v>41730</v>
      </c>
      <c r="B150">
        <v>32.39</v>
      </c>
    </row>
    <row r="151" spans="1:2">
      <c r="A151" s="195">
        <v>41760</v>
      </c>
      <c r="B151">
        <v>32.83</v>
      </c>
    </row>
    <row r="152" spans="1:2">
      <c r="A152" s="195">
        <v>41791</v>
      </c>
      <c r="B152">
        <v>33.270000000000003</v>
      </c>
    </row>
    <row r="153" spans="1:2">
      <c r="A153" s="195">
        <v>41821</v>
      </c>
      <c r="B153">
        <v>33.47</v>
      </c>
    </row>
    <row r="154" spans="1:2">
      <c r="A154" s="195">
        <v>41852</v>
      </c>
      <c r="B154">
        <v>34.04</v>
      </c>
    </row>
    <row r="155" spans="1:2">
      <c r="A155" s="195">
        <v>41883</v>
      </c>
      <c r="B155">
        <v>34.020000000000003</v>
      </c>
    </row>
    <row r="156" spans="1:2">
      <c r="A156" s="195">
        <v>41913</v>
      </c>
      <c r="B156">
        <v>34.36</v>
      </c>
    </row>
    <row r="157" spans="1:2">
      <c r="A157" s="195">
        <v>41944</v>
      </c>
      <c r="B157">
        <v>34.42</v>
      </c>
    </row>
    <row r="158" spans="1:2">
      <c r="A158" s="195">
        <v>41974</v>
      </c>
      <c r="B158">
        <v>34.700000000000003</v>
      </c>
    </row>
    <row r="159" spans="1:2">
      <c r="A159" s="195">
        <v>42005</v>
      </c>
      <c r="B159">
        <v>34.9</v>
      </c>
    </row>
    <row r="160" spans="1:2">
      <c r="A160" s="195">
        <v>42036</v>
      </c>
      <c r="B160">
        <v>34.659999999999997</v>
      </c>
    </row>
    <row r="161" spans="1:2">
      <c r="A161" s="195">
        <v>42064</v>
      </c>
      <c r="B161">
        <v>34.24</v>
      </c>
    </row>
    <row r="162" spans="1:2">
      <c r="A162" s="195">
        <v>42095</v>
      </c>
      <c r="B162">
        <v>35.020000000000003</v>
      </c>
    </row>
    <row r="163" spans="1:2">
      <c r="A163" s="195">
        <v>42125</v>
      </c>
      <c r="B163">
        <v>35.130000000000003</v>
      </c>
    </row>
    <row r="164" spans="1:2">
      <c r="A164" s="195">
        <v>42156</v>
      </c>
      <c r="B164">
        <v>35.799999999999997</v>
      </c>
    </row>
    <row r="165" spans="1:2">
      <c r="A165" s="195">
        <v>42186</v>
      </c>
      <c r="B165">
        <v>35.799999999999997</v>
      </c>
    </row>
    <row r="166" spans="1:2">
      <c r="A166" s="195">
        <v>42217</v>
      </c>
      <c r="B166">
        <v>35.479999999999997</v>
      </c>
    </row>
    <row r="167" spans="1:2">
      <c r="A167" t="s">
        <v>0</v>
      </c>
      <c r="B167" t="s">
        <v>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showGridLines="0" workbookViewId="0">
      <selection activeCell="B4" sqref="B4:C13"/>
    </sheetView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J150"/>
  <sheetViews>
    <sheetView topLeftCell="A114" workbookViewId="0">
      <selection activeCell="AJ29" sqref="AH3:AJ29"/>
    </sheetView>
  </sheetViews>
  <sheetFormatPr defaultRowHeight="15"/>
  <sheetData>
    <row r="1" spans="1:36">
      <c r="A1" t="s">
        <v>460</v>
      </c>
      <c r="B1" t="s">
        <v>461</v>
      </c>
      <c r="C1" t="s">
        <v>462</v>
      </c>
      <c r="D1" t="s">
        <v>463</v>
      </c>
      <c r="E1" t="s">
        <v>464</v>
      </c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  <c r="AC1">
        <v>2013</v>
      </c>
      <c r="AD1">
        <v>2014</v>
      </c>
    </row>
    <row r="2" spans="1:36">
      <c r="A2" t="s">
        <v>326</v>
      </c>
      <c r="B2" t="s">
        <v>465</v>
      </c>
      <c r="C2" t="s">
        <v>466</v>
      </c>
    </row>
    <row r="3" spans="1:36">
      <c r="A3" t="s">
        <v>328</v>
      </c>
      <c r="B3" t="s">
        <v>465</v>
      </c>
      <c r="C3" t="s">
        <v>466</v>
      </c>
      <c r="E3" t="s">
        <v>467</v>
      </c>
      <c r="M3">
        <v>69.988</v>
      </c>
      <c r="N3">
        <v>67.813999999999993</v>
      </c>
      <c r="O3">
        <v>64.968000000000004</v>
      </c>
      <c r="P3">
        <v>61.898000000000003</v>
      </c>
      <c r="Q3">
        <v>58.542999999999999</v>
      </c>
      <c r="R3">
        <v>62.838999999999999</v>
      </c>
      <c r="S3">
        <v>58.825000000000003</v>
      </c>
      <c r="T3">
        <v>56.451000000000001</v>
      </c>
      <c r="U3">
        <v>57.444000000000003</v>
      </c>
      <c r="V3">
        <v>56.079000000000001</v>
      </c>
      <c r="W3">
        <v>53.427</v>
      </c>
      <c r="X3">
        <v>55.134</v>
      </c>
      <c r="Y3">
        <v>59.667000000000002</v>
      </c>
      <c r="Z3">
        <v>57.72</v>
      </c>
      <c r="AA3">
        <v>59.412999999999997</v>
      </c>
      <c r="AB3">
        <v>62.02</v>
      </c>
      <c r="AC3">
        <v>70.090999999999994</v>
      </c>
      <c r="AD3">
        <v>72.563999999999993</v>
      </c>
      <c r="AF3">
        <f>RANK(AD3, $AD$3:$AD$148 )</f>
        <v>22</v>
      </c>
      <c r="AH3">
        <v>1</v>
      </c>
      <c r="AI3">
        <f>INDEX($AD$3:$AD$148, MATCH(AH3,$AF$3:$AF$148, 0) )</f>
        <v>140.643</v>
      </c>
      <c r="AJ3" t="str">
        <f>INDEX($A$3:$A$148, MATCH(AH3,$AF$3:$AF$148, 0) )</f>
        <v>Jamaica</v>
      </c>
    </row>
    <row r="4" spans="1:36">
      <c r="A4" t="s">
        <v>360</v>
      </c>
      <c r="B4" t="s">
        <v>465</v>
      </c>
      <c r="C4" t="s">
        <v>466</v>
      </c>
      <c r="E4" t="s">
        <v>467</v>
      </c>
      <c r="F4">
        <v>0</v>
      </c>
      <c r="G4">
        <v>77.834000000000003</v>
      </c>
      <c r="H4">
        <v>62.926000000000002</v>
      </c>
      <c r="I4">
        <v>74.028000000000006</v>
      </c>
      <c r="J4">
        <v>98.376000000000005</v>
      </c>
      <c r="K4">
        <v>116.19499999999999</v>
      </c>
      <c r="L4">
        <v>98.147999999999996</v>
      </c>
      <c r="M4">
        <v>69.855000000000004</v>
      </c>
      <c r="N4">
        <v>72.863</v>
      </c>
      <c r="O4">
        <v>82.019000000000005</v>
      </c>
      <c r="P4">
        <v>62.813000000000002</v>
      </c>
      <c r="Q4">
        <v>58.264000000000003</v>
      </c>
      <c r="R4">
        <v>54.683</v>
      </c>
      <c r="S4">
        <v>44.534999999999997</v>
      </c>
      <c r="T4">
        <v>36.845999999999997</v>
      </c>
      <c r="U4">
        <v>27.218</v>
      </c>
      <c r="V4">
        <v>26.864999999999998</v>
      </c>
      <c r="W4">
        <v>13.935</v>
      </c>
      <c r="X4">
        <v>8.8219999999999992</v>
      </c>
      <c r="Y4">
        <v>10.814</v>
      </c>
      <c r="Z4">
        <v>11.663</v>
      </c>
      <c r="AA4">
        <v>9.9420000000000002</v>
      </c>
      <c r="AB4">
        <v>10.000999999999999</v>
      </c>
      <c r="AC4">
        <v>8.3149999999999995</v>
      </c>
      <c r="AD4">
        <v>8.7639999999999993</v>
      </c>
      <c r="AF4">
        <f t="shared" ref="AF4:AF67" si="0">RANK(AD4, $AD$3:$AD$148 )</f>
        <v>139</v>
      </c>
      <c r="AH4">
        <f>+AH3+1</f>
        <v>2</v>
      </c>
      <c r="AI4">
        <f t="shared" ref="AI4:AI67" si="1">INDEX($AD$3:$AD$148, MATCH(AH4,$AF$3:$AF$148, 0) )</f>
        <v>134.41</v>
      </c>
      <c r="AJ4" t="str">
        <f t="shared" ref="AJ4:AJ39" si="2">INDEX($A$3:$A$148, MATCH(AH4,$AF$3:$AF$148, 0) )</f>
        <v>Lebanon</v>
      </c>
    </row>
    <row r="5" spans="1:36">
      <c r="A5" t="s">
        <v>327</v>
      </c>
      <c r="B5" t="s">
        <v>465</v>
      </c>
      <c r="C5" t="s">
        <v>466</v>
      </c>
      <c r="E5" t="s">
        <v>467</v>
      </c>
      <c r="P5">
        <v>94.864000000000004</v>
      </c>
      <c r="Q5">
        <v>92.605999999999995</v>
      </c>
      <c r="R5">
        <v>64.38</v>
      </c>
      <c r="S5">
        <v>58.045000000000002</v>
      </c>
      <c r="T5">
        <v>46.552</v>
      </c>
      <c r="U5">
        <v>38.558999999999997</v>
      </c>
      <c r="V5">
        <v>18.721</v>
      </c>
      <c r="W5">
        <v>16.425999999999998</v>
      </c>
      <c r="X5">
        <v>16.616</v>
      </c>
      <c r="Y5">
        <v>49.877000000000002</v>
      </c>
      <c r="Z5">
        <v>39.802999999999997</v>
      </c>
      <c r="AA5">
        <v>32.201000000000001</v>
      </c>
      <c r="AB5">
        <v>29.605</v>
      </c>
      <c r="AC5">
        <v>35.164000000000001</v>
      </c>
      <c r="AD5">
        <v>38.042999999999999</v>
      </c>
      <c r="AF5">
        <f t="shared" si="0"/>
        <v>76</v>
      </c>
      <c r="AH5">
        <f t="shared" ref="AH5:AH39" si="3">+AH4+1</f>
        <v>3</v>
      </c>
      <c r="AI5">
        <f t="shared" si="1"/>
        <v>125.328</v>
      </c>
      <c r="AJ5" t="str">
        <f t="shared" si="2"/>
        <v>Eritrea</v>
      </c>
    </row>
    <row r="6" spans="1:36">
      <c r="A6" t="s">
        <v>332</v>
      </c>
      <c r="B6" t="s">
        <v>465</v>
      </c>
      <c r="C6" t="s">
        <v>466</v>
      </c>
      <c r="E6" t="s">
        <v>467</v>
      </c>
      <c r="F6">
        <v>97.509</v>
      </c>
      <c r="G6">
        <v>98.441000000000003</v>
      </c>
      <c r="H6">
        <v>95.02</v>
      </c>
      <c r="I6">
        <v>89.718999999999994</v>
      </c>
      <c r="J6">
        <v>89.472999999999999</v>
      </c>
      <c r="K6">
        <v>97.427000000000007</v>
      </c>
      <c r="L6">
        <v>90.995000000000005</v>
      </c>
      <c r="M6">
        <v>86.552999999999997</v>
      </c>
      <c r="N6">
        <v>102.063</v>
      </c>
      <c r="O6">
        <v>104.181</v>
      </c>
      <c r="P6">
        <v>110.83799999999999</v>
      </c>
      <c r="Q6">
        <v>122.02500000000001</v>
      </c>
      <c r="R6">
        <v>128.16499999999999</v>
      </c>
      <c r="S6">
        <v>127.51900000000001</v>
      </c>
      <c r="T6">
        <v>122.985</v>
      </c>
      <c r="U6">
        <v>94.99</v>
      </c>
      <c r="V6">
        <v>90.867999999999995</v>
      </c>
      <c r="W6">
        <v>79.201999999999998</v>
      </c>
      <c r="X6">
        <v>77.271000000000001</v>
      </c>
      <c r="Y6">
        <v>102.46</v>
      </c>
      <c r="Z6">
        <v>90.781999999999996</v>
      </c>
      <c r="AA6">
        <v>92.430999999999997</v>
      </c>
      <c r="AB6">
        <v>87.147000000000006</v>
      </c>
      <c r="AC6">
        <v>94.263000000000005</v>
      </c>
      <c r="AD6">
        <v>98.691999999999993</v>
      </c>
      <c r="AF6">
        <f t="shared" si="0"/>
        <v>9</v>
      </c>
      <c r="AH6">
        <f t="shared" si="3"/>
        <v>4</v>
      </c>
      <c r="AI6">
        <f t="shared" si="1"/>
        <v>112.199</v>
      </c>
      <c r="AJ6" t="str">
        <f t="shared" si="2"/>
        <v>Cabo Verde</v>
      </c>
    </row>
    <row r="7" spans="1:36">
      <c r="A7" t="s">
        <v>330</v>
      </c>
      <c r="B7" t="s">
        <v>465</v>
      </c>
      <c r="C7" t="s">
        <v>466</v>
      </c>
      <c r="E7" t="s">
        <v>467</v>
      </c>
      <c r="I7">
        <v>25.145</v>
      </c>
      <c r="J7">
        <v>26.577999999999999</v>
      </c>
      <c r="K7">
        <v>28.751000000000001</v>
      </c>
      <c r="L7">
        <v>30.434999999999999</v>
      </c>
      <c r="M7">
        <v>29.617000000000001</v>
      </c>
      <c r="N7">
        <v>31.927</v>
      </c>
      <c r="O7">
        <v>36.387999999999998</v>
      </c>
      <c r="P7">
        <v>38.179000000000002</v>
      </c>
      <c r="Q7">
        <v>44.886000000000003</v>
      </c>
      <c r="R7">
        <v>137.512</v>
      </c>
      <c r="S7">
        <v>116.52500000000001</v>
      </c>
      <c r="T7">
        <v>106.032</v>
      </c>
      <c r="U7">
        <v>71.242999999999995</v>
      </c>
      <c r="V7">
        <v>61.811</v>
      </c>
      <c r="W7">
        <v>53.223999999999997</v>
      </c>
      <c r="X7">
        <v>47.014000000000003</v>
      </c>
      <c r="Y7">
        <v>47.631</v>
      </c>
      <c r="Z7">
        <v>39.155000000000001</v>
      </c>
      <c r="AA7">
        <v>35.762999999999998</v>
      </c>
      <c r="AB7">
        <v>37.328000000000003</v>
      </c>
      <c r="AC7">
        <v>40.216999999999999</v>
      </c>
      <c r="AD7">
        <v>48.564</v>
      </c>
      <c r="AF7">
        <f t="shared" si="0"/>
        <v>56</v>
      </c>
      <c r="AH7">
        <f t="shared" si="3"/>
        <v>5</v>
      </c>
      <c r="AI7">
        <f t="shared" si="1"/>
        <v>107.511</v>
      </c>
      <c r="AJ7" t="str">
        <f t="shared" si="2"/>
        <v>Bhutan</v>
      </c>
    </row>
    <row r="8" spans="1:36">
      <c r="A8" t="s">
        <v>331</v>
      </c>
      <c r="B8" t="s">
        <v>465</v>
      </c>
      <c r="C8" t="s">
        <v>466</v>
      </c>
      <c r="E8" t="s">
        <v>467</v>
      </c>
      <c r="L8">
        <v>32.372</v>
      </c>
      <c r="M8">
        <v>36.835000000000001</v>
      </c>
      <c r="N8">
        <v>35.768999999999998</v>
      </c>
      <c r="O8">
        <v>39.191000000000003</v>
      </c>
      <c r="P8">
        <v>39.362000000000002</v>
      </c>
      <c r="Q8">
        <v>37.823999999999998</v>
      </c>
      <c r="R8">
        <v>38.104999999999997</v>
      </c>
      <c r="S8">
        <v>32.880000000000003</v>
      </c>
      <c r="T8">
        <v>26.431999999999999</v>
      </c>
      <c r="U8">
        <v>20.466999999999999</v>
      </c>
      <c r="V8">
        <v>16.183</v>
      </c>
      <c r="W8">
        <v>14.249000000000001</v>
      </c>
      <c r="X8">
        <v>14.631</v>
      </c>
      <c r="Y8">
        <v>34.136000000000003</v>
      </c>
      <c r="Z8">
        <v>33.741</v>
      </c>
      <c r="AA8">
        <v>35.691000000000003</v>
      </c>
      <c r="AB8">
        <v>38.9</v>
      </c>
      <c r="AC8">
        <v>40.47</v>
      </c>
      <c r="AD8">
        <v>44.222000000000001</v>
      </c>
      <c r="AF8">
        <f t="shared" si="0"/>
        <v>66</v>
      </c>
      <c r="AH8">
        <f t="shared" si="3"/>
        <v>6</v>
      </c>
      <c r="AI8">
        <f t="shared" si="1"/>
        <v>107.203</v>
      </c>
      <c r="AJ8" t="str">
        <f t="shared" si="2"/>
        <v>Grenada</v>
      </c>
    </row>
    <row r="9" spans="1:36">
      <c r="A9" t="s">
        <v>333</v>
      </c>
      <c r="B9" t="s">
        <v>465</v>
      </c>
      <c r="C9" t="s">
        <v>466</v>
      </c>
      <c r="E9" t="s">
        <v>467</v>
      </c>
      <c r="P9">
        <v>22.837</v>
      </c>
      <c r="Q9">
        <v>24.204000000000001</v>
      </c>
      <c r="R9">
        <v>22.853000000000002</v>
      </c>
      <c r="S9">
        <v>21.687000000000001</v>
      </c>
      <c r="T9">
        <v>20.169</v>
      </c>
      <c r="U9">
        <v>13.334</v>
      </c>
      <c r="V9">
        <v>10.241</v>
      </c>
      <c r="W9">
        <v>8.6080000000000005</v>
      </c>
      <c r="X9">
        <v>7.2969999999999997</v>
      </c>
      <c r="Y9">
        <v>11.792</v>
      </c>
      <c r="Z9">
        <v>11.148</v>
      </c>
      <c r="AA9">
        <v>10.106999999999999</v>
      </c>
      <c r="AB9">
        <v>11.599</v>
      </c>
      <c r="AC9">
        <v>13.754</v>
      </c>
      <c r="AD9">
        <v>16.353000000000002</v>
      </c>
      <c r="AF9">
        <f t="shared" si="0"/>
        <v>130</v>
      </c>
      <c r="AH9">
        <f t="shared" si="3"/>
        <v>7</v>
      </c>
      <c r="AI9">
        <f t="shared" si="1"/>
        <v>100.351</v>
      </c>
      <c r="AJ9" t="str">
        <f t="shared" si="2"/>
        <v>Barbados</v>
      </c>
    </row>
    <row r="10" spans="1:36">
      <c r="A10" t="s">
        <v>468</v>
      </c>
      <c r="B10" t="s">
        <v>465</v>
      </c>
      <c r="C10" t="s">
        <v>466</v>
      </c>
      <c r="E10" t="s">
        <v>467</v>
      </c>
      <c r="G10">
        <v>22.84</v>
      </c>
      <c r="H10">
        <v>25.681999999999999</v>
      </c>
      <c r="I10">
        <v>28.92</v>
      </c>
      <c r="J10">
        <v>30.864000000000001</v>
      </c>
      <c r="K10">
        <v>30.774999999999999</v>
      </c>
      <c r="L10">
        <v>30.591999999999999</v>
      </c>
      <c r="M10">
        <v>30.12</v>
      </c>
      <c r="N10">
        <v>27.24</v>
      </c>
      <c r="O10">
        <v>25.907</v>
      </c>
      <c r="P10">
        <v>24.475999999999999</v>
      </c>
      <c r="Q10">
        <v>23.588000000000001</v>
      </c>
      <c r="R10">
        <v>24.806999999999999</v>
      </c>
      <c r="S10">
        <v>26.600999999999999</v>
      </c>
      <c r="T10">
        <v>27.596</v>
      </c>
      <c r="U10">
        <v>29.297999999999998</v>
      </c>
      <c r="V10">
        <v>29.553999999999998</v>
      </c>
      <c r="W10">
        <v>29.981999999999999</v>
      </c>
      <c r="X10">
        <v>32.345999999999997</v>
      </c>
      <c r="Y10">
        <v>38.399000000000001</v>
      </c>
      <c r="Z10">
        <v>43.241</v>
      </c>
      <c r="AA10">
        <v>44.878</v>
      </c>
      <c r="AB10">
        <v>48.366999999999997</v>
      </c>
      <c r="AC10">
        <v>56.363999999999997</v>
      </c>
      <c r="AD10">
        <v>60.408000000000001</v>
      </c>
      <c r="AF10">
        <f t="shared" si="0"/>
        <v>37</v>
      </c>
      <c r="AH10">
        <f t="shared" si="3"/>
        <v>8</v>
      </c>
      <c r="AI10">
        <f t="shared" si="1"/>
        <v>100.196</v>
      </c>
      <c r="AJ10" t="str">
        <f t="shared" si="2"/>
        <v>The Gambia</v>
      </c>
    </row>
    <row r="11" spans="1:36">
      <c r="A11" t="s">
        <v>339</v>
      </c>
      <c r="B11" t="s">
        <v>465</v>
      </c>
      <c r="C11" t="s">
        <v>466</v>
      </c>
      <c r="E11" t="s">
        <v>467</v>
      </c>
      <c r="F11">
        <v>7.5449999999999999</v>
      </c>
      <c r="G11">
        <v>6.9950000000000001</v>
      </c>
      <c r="H11">
        <v>6.7249999999999996</v>
      </c>
      <c r="I11">
        <v>6.1989999999999998</v>
      </c>
      <c r="J11">
        <v>5.8609999999999998</v>
      </c>
      <c r="K11">
        <v>14.199</v>
      </c>
      <c r="L11">
        <v>13.675000000000001</v>
      </c>
      <c r="M11">
        <v>15.382999999999999</v>
      </c>
      <c r="N11">
        <v>20.846</v>
      </c>
      <c r="O11">
        <v>25.716999999999999</v>
      </c>
      <c r="P11">
        <v>25.745000000000001</v>
      </c>
      <c r="Q11">
        <v>26.076000000000001</v>
      </c>
      <c r="R11">
        <v>28.379000000000001</v>
      </c>
      <c r="S11">
        <v>32.453000000000003</v>
      </c>
      <c r="T11">
        <v>29.398</v>
      </c>
      <c r="U11">
        <v>24.195</v>
      </c>
      <c r="V11">
        <v>20.253</v>
      </c>
      <c r="W11">
        <v>16.344000000000001</v>
      </c>
      <c r="X11">
        <v>12.561999999999999</v>
      </c>
      <c r="Y11">
        <v>21.361000000000001</v>
      </c>
      <c r="Z11">
        <v>29.704000000000001</v>
      </c>
      <c r="AA11">
        <v>32.497999999999998</v>
      </c>
      <c r="AB11">
        <v>36.307000000000002</v>
      </c>
      <c r="AC11">
        <v>43.607999999999997</v>
      </c>
      <c r="AD11">
        <v>43.762999999999998</v>
      </c>
      <c r="AF11">
        <f t="shared" si="0"/>
        <v>67</v>
      </c>
      <c r="AH11">
        <f t="shared" si="3"/>
        <v>9</v>
      </c>
      <c r="AI11">
        <f t="shared" si="1"/>
        <v>98.691999999999993</v>
      </c>
      <c r="AJ11" t="str">
        <f t="shared" si="2"/>
        <v>Antigua and Barbuda</v>
      </c>
    </row>
    <row r="12" spans="1:36">
      <c r="A12" t="s">
        <v>337</v>
      </c>
      <c r="B12" t="s">
        <v>465</v>
      </c>
      <c r="C12" t="s">
        <v>466</v>
      </c>
      <c r="E12" t="s">
        <v>467</v>
      </c>
      <c r="S12">
        <v>44.322000000000003</v>
      </c>
      <c r="T12">
        <v>43.481999999999999</v>
      </c>
      <c r="U12">
        <v>42.295999999999999</v>
      </c>
      <c r="V12">
        <v>42.325000000000003</v>
      </c>
      <c r="W12">
        <v>41.912999999999997</v>
      </c>
      <c r="X12">
        <v>40.573</v>
      </c>
      <c r="Y12">
        <v>39.542999999999999</v>
      </c>
      <c r="Z12">
        <v>36.618000000000002</v>
      </c>
      <c r="AA12">
        <v>35.302</v>
      </c>
      <c r="AB12">
        <v>33.822000000000003</v>
      </c>
      <c r="AC12">
        <v>34.658999999999999</v>
      </c>
      <c r="AD12">
        <v>33.86</v>
      </c>
      <c r="AF12">
        <f t="shared" si="0"/>
        <v>91</v>
      </c>
      <c r="AH12">
        <f t="shared" si="3"/>
        <v>10</v>
      </c>
      <c r="AI12">
        <f t="shared" si="1"/>
        <v>90.472999999999999</v>
      </c>
      <c r="AJ12" t="str">
        <f t="shared" si="2"/>
        <v>Egypt</v>
      </c>
    </row>
    <row r="13" spans="1:36">
      <c r="A13" t="s">
        <v>345</v>
      </c>
      <c r="B13" t="s">
        <v>465</v>
      </c>
      <c r="C13" t="s">
        <v>466</v>
      </c>
      <c r="E13" t="s">
        <v>467</v>
      </c>
      <c r="J13">
        <v>43.98</v>
      </c>
      <c r="K13">
        <v>44.136000000000003</v>
      </c>
      <c r="L13">
        <v>42.737000000000002</v>
      </c>
      <c r="M13">
        <v>39.469000000000001</v>
      </c>
      <c r="N13">
        <v>34.584000000000003</v>
      </c>
      <c r="O13">
        <v>34.295999999999999</v>
      </c>
      <c r="P13">
        <v>39.868000000000002</v>
      </c>
      <c r="Q13">
        <v>46.189</v>
      </c>
      <c r="R13">
        <v>47.332999999999998</v>
      </c>
      <c r="S13">
        <v>47.170999999999999</v>
      </c>
      <c r="T13">
        <v>47.646999999999998</v>
      </c>
      <c r="U13">
        <v>46.067999999999998</v>
      </c>
      <c r="V13">
        <v>48.43</v>
      </c>
      <c r="W13">
        <v>51.414999999999999</v>
      </c>
      <c r="X13">
        <v>53.88</v>
      </c>
      <c r="Y13">
        <v>63.052999999999997</v>
      </c>
      <c r="Z13">
        <v>70.238</v>
      </c>
      <c r="AA13">
        <v>76.239999999999995</v>
      </c>
      <c r="AB13">
        <v>84.602999999999994</v>
      </c>
      <c r="AC13">
        <v>95.938999999999993</v>
      </c>
      <c r="AD13">
        <v>100.351</v>
      </c>
      <c r="AF13">
        <f t="shared" si="0"/>
        <v>7</v>
      </c>
      <c r="AH13">
        <f t="shared" si="3"/>
        <v>11</v>
      </c>
      <c r="AI13">
        <f t="shared" si="1"/>
        <v>89.331000000000003</v>
      </c>
      <c r="AJ13" t="str">
        <f t="shared" si="2"/>
        <v>Jordan</v>
      </c>
    </row>
    <row r="14" spans="1:36">
      <c r="A14" t="s">
        <v>341</v>
      </c>
      <c r="B14" t="s">
        <v>465</v>
      </c>
      <c r="C14" t="s">
        <v>466</v>
      </c>
      <c r="E14" t="s">
        <v>467</v>
      </c>
      <c r="T14">
        <v>9.5359999999999996</v>
      </c>
      <c r="U14">
        <v>8.391</v>
      </c>
      <c r="V14">
        <v>11.093999999999999</v>
      </c>
      <c r="W14">
        <v>18.347000000000001</v>
      </c>
      <c r="X14">
        <v>21.541</v>
      </c>
      <c r="Y14">
        <v>34.692999999999998</v>
      </c>
      <c r="Z14">
        <v>39.502000000000002</v>
      </c>
      <c r="AA14">
        <v>45.896000000000001</v>
      </c>
      <c r="AB14">
        <v>38.462000000000003</v>
      </c>
      <c r="AC14">
        <v>38.292999999999999</v>
      </c>
      <c r="AD14">
        <v>37.887</v>
      </c>
      <c r="AF14">
        <f t="shared" si="0"/>
        <v>79</v>
      </c>
      <c r="AH14">
        <f t="shared" si="3"/>
        <v>12</v>
      </c>
      <c r="AI14">
        <f t="shared" si="1"/>
        <v>83.875</v>
      </c>
      <c r="AJ14" t="str">
        <f t="shared" si="2"/>
        <v>St. Lucia</v>
      </c>
    </row>
    <row r="15" spans="1:36">
      <c r="A15" t="s">
        <v>342</v>
      </c>
      <c r="B15" t="s">
        <v>465</v>
      </c>
      <c r="C15" t="s">
        <v>466</v>
      </c>
      <c r="E15" t="s">
        <v>467</v>
      </c>
      <c r="Q15">
        <v>82.375</v>
      </c>
      <c r="R15">
        <v>87.641999999999996</v>
      </c>
      <c r="S15">
        <v>100.349</v>
      </c>
      <c r="T15">
        <v>97.724000000000004</v>
      </c>
      <c r="U15">
        <v>95.893000000000001</v>
      </c>
      <c r="V15">
        <v>90.632000000000005</v>
      </c>
      <c r="W15">
        <v>85.975999999999999</v>
      </c>
      <c r="X15">
        <v>79.75</v>
      </c>
      <c r="Y15">
        <v>83.662999999999997</v>
      </c>
      <c r="Z15">
        <v>83.212000000000003</v>
      </c>
      <c r="AA15">
        <v>79.393000000000001</v>
      </c>
      <c r="AB15">
        <v>74.977000000000004</v>
      </c>
      <c r="AC15">
        <v>75.277000000000001</v>
      </c>
      <c r="AD15">
        <v>76.313999999999993</v>
      </c>
      <c r="AF15">
        <f t="shared" si="0"/>
        <v>17</v>
      </c>
      <c r="AH15">
        <f t="shared" si="3"/>
        <v>13</v>
      </c>
      <c r="AI15">
        <f t="shared" si="1"/>
        <v>80.953000000000003</v>
      </c>
      <c r="AJ15" t="str">
        <f t="shared" si="2"/>
        <v>St. Kitts and Nevis</v>
      </c>
    </row>
    <row r="16" spans="1:36">
      <c r="A16" t="s">
        <v>335</v>
      </c>
      <c r="B16" t="s">
        <v>465</v>
      </c>
      <c r="C16" t="s">
        <v>466</v>
      </c>
      <c r="E16" t="s">
        <v>467</v>
      </c>
      <c r="P16">
        <v>58.924999999999997</v>
      </c>
      <c r="Q16">
        <v>55.67</v>
      </c>
      <c r="R16">
        <v>45.753</v>
      </c>
      <c r="S16">
        <v>35.073</v>
      </c>
      <c r="T16">
        <v>32.811</v>
      </c>
      <c r="U16">
        <v>40.640999999999998</v>
      </c>
      <c r="V16">
        <v>12.496</v>
      </c>
      <c r="W16">
        <v>21.166</v>
      </c>
      <c r="X16">
        <v>26.902000000000001</v>
      </c>
      <c r="Y16">
        <v>27.297999999999998</v>
      </c>
      <c r="Z16">
        <v>30.225000000000001</v>
      </c>
      <c r="AA16">
        <v>31.86</v>
      </c>
      <c r="AB16">
        <v>29.170999999999999</v>
      </c>
      <c r="AC16">
        <v>29.817</v>
      </c>
      <c r="AD16">
        <v>30.867000000000001</v>
      </c>
      <c r="AF16">
        <f t="shared" si="0"/>
        <v>101</v>
      </c>
      <c r="AH16">
        <f t="shared" si="3"/>
        <v>14</v>
      </c>
      <c r="AI16">
        <f t="shared" si="1"/>
        <v>80.926000000000002</v>
      </c>
      <c r="AJ16" t="str">
        <f t="shared" si="2"/>
        <v>Croatia</v>
      </c>
    </row>
    <row r="17" spans="1:36">
      <c r="A17" t="s">
        <v>347</v>
      </c>
      <c r="B17" t="s">
        <v>465</v>
      </c>
      <c r="C17" t="s">
        <v>466</v>
      </c>
      <c r="E17" t="s">
        <v>467</v>
      </c>
      <c r="I17">
        <v>62.372999999999998</v>
      </c>
      <c r="J17">
        <v>55.103999999999999</v>
      </c>
      <c r="K17">
        <v>40.142000000000003</v>
      </c>
      <c r="L17">
        <v>38.170999999999999</v>
      </c>
      <c r="M17">
        <v>34.164000000000001</v>
      </c>
      <c r="N17">
        <v>37.71</v>
      </c>
      <c r="O17">
        <v>40.64</v>
      </c>
      <c r="P17">
        <v>45.613</v>
      </c>
      <c r="Q17">
        <v>54.234999999999999</v>
      </c>
      <c r="R17">
        <v>59.783999999999999</v>
      </c>
      <c r="S17">
        <v>74.62</v>
      </c>
      <c r="T17">
        <v>78.616</v>
      </c>
      <c r="U17">
        <v>84.539000000000001</v>
      </c>
      <c r="V17">
        <v>82.466999999999999</v>
      </c>
      <c r="W17">
        <v>75.972999999999999</v>
      </c>
      <c r="X17">
        <v>58.576000000000001</v>
      </c>
      <c r="Y17">
        <v>70.692999999999998</v>
      </c>
      <c r="Z17">
        <v>57.485999999999997</v>
      </c>
      <c r="AA17">
        <v>68.566000000000003</v>
      </c>
      <c r="AB17">
        <v>72.215999999999994</v>
      </c>
      <c r="AC17">
        <v>89.224000000000004</v>
      </c>
      <c r="AD17">
        <v>107.511</v>
      </c>
      <c r="AF17">
        <f t="shared" si="0"/>
        <v>5</v>
      </c>
      <c r="AH17">
        <f t="shared" si="3"/>
        <v>15</v>
      </c>
      <c r="AI17">
        <f t="shared" si="1"/>
        <v>76.891999999999996</v>
      </c>
      <c r="AJ17" t="str">
        <f t="shared" si="2"/>
        <v>Hungary</v>
      </c>
    </row>
    <row r="18" spans="1:36">
      <c r="A18" t="s">
        <v>343</v>
      </c>
      <c r="B18" t="s">
        <v>465</v>
      </c>
      <c r="C18" t="s">
        <v>466</v>
      </c>
      <c r="E18" t="s">
        <v>467</v>
      </c>
      <c r="P18">
        <v>66.891000000000005</v>
      </c>
      <c r="Q18">
        <v>59.957000000000001</v>
      </c>
      <c r="R18">
        <v>69.144000000000005</v>
      </c>
      <c r="S18">
        <v>74.066000000000003</v>
      </c>
      <c r="T18">
        <v>89.566999999999993</v>
      </c>
      <c r="U18">
        <v>80.375</v>
      </c>
      <c r="V18">
        <v>55.23</v>
      </c>
      <c r="W18">
        <v>40.506</v>
      </c>
      <c r="X18">
        <v>37.155000000000001</v>
      </c>
      <c r="Y18">
        <v>39.991999999999997</v>
      </c>
      <c r="Z18">
        <v>38.520000000000003</v>
      </c>
      <c r="AA18">
        <v>34.686999999999998</v>
      </c>
      <c r="AB18">
        <v>33.356999999999999</v>
      </c>
      <c r="AC18">
        <v>32.561999999999998</v>
      </c>
      <c r="AD18">
        <v>32.408999999999999</v>
      </c>
      <c r="AF18">
        <f t="shared" si="0"/>
        <v>95</v>
      </c>
      <c r="AH18">
        <f t="shared" si="3"/>
        <v>16</v>
      </c>
      <c r="AI18">
        <f t="shared" si="1"/>
        <v>76.561999999999998</v>
      </c>
      <c r="AJ18" t="str">
        <f t="shared" si="2"/>
        <v>Dominica</v>
      </c>
    </row>
    <row r="19" spans="1:36">
      <c r="A19" t="s">
        <v>340</v>
      </c>
      <c r="B19" t="s">
        <v>465</v>
      </c>
      <c r="C19" t="s">
        <v>466</v>
      </c>
      <c r="E19" t="s">
        <v>467</v>
      </c>
      <c r="N19">
        <v>54.378999999999998</v>
      </c>
      <c r="O19">
        <v>56.02</v>
      </c>
      <c r="P19">
        <v>34.674999999999997</v>
      </c>
      <c r="Q19">
        <v>35.218000000000004</v>
      </c>
      <c r="R19">
        <v>31.187999999999999</v>
      </c>
      <c r="S19">
        <v>27.626000000000001</v>
      </c>
      <c r="T19">
        <v>25.478000000000002</v>
      </c>
      <c r="U19">
        <v>25.507000000000001</v>
      </c>
      <c r="V19">
        <v>21.241</v>
      </c>
      <c r="W19">
        <v>18.706</v>
      </c>
      <c r="X19">
        <v>30.888000000000002</v>
      </c>
      <c r="Y19">
        <v>35.750999999999998</v>
      </c>
      <c r="Z19">
        <v>39.055999999999997</v>
      </c>
      <c r="AA19">
        <v>39.720999999999997</v>
      </c>
      <c r="AB19">
        <v>43.561</v>
      </c>
      <c r="AC19">
        <v>41.52</v>
      </c>
      <c r="AD19">
        <v>44.905999999999999</v>
      </c>
      <c r="AF19">
        <f t="shared" si="0"/>
        <v>64</v>
      </c>
      <c r="AH19">
        <f t="shared" si="3"/>
        <v>17</v>
      </c>
      <c r="AI19">
        <f t="shared" si="1"/>
        <v>76.313999999999993</v>
      </c>
      <c r="AJ19" t="str">
        <f t="shared" si="2"/>
        <v>Belize</v>
      </c>
    </row>
    <row r="20" spans="1:36">
      <c r="A20" t="s">
        <v>348</v>
      </c>
      <c r="B20" t="s">
        <v>465</v>
      </c>
      <c r="C20" t="s">
        <v>466</v>
      </c>
      <c r="E20" t="s">
        <v>467</v>
      </c>
      <c r="N20">
        <v>10.208</v>
      </c>
      <c r="O20">
        <v>8.8680000000000003</v>
      </c>
      <c r="P20">
        <v>8.0429999999999993</v>
      </c>
      <c r="Q20">
        <v>8.9339999999999993</v>
      </c>
      <c r="R20">
        <v>8.31</v>
      </c>
      <c r="S20">
        <v>11.693</v>
      </c>
      <c r="T20">
        <v>10.605</v>
      </c>
      <c r="U20">
        <v>7.3680000000000003</v>
      </c>
      <c r="V20">
        <v>5.9829999999999997</v>
      </c>
      <c r="W20">
        <v>8.2119999999999997</v>
      </c>
      <c r="X20">
        <v>7.5940000000000003</v>
      </c>
      <c r="Y20">
        <v>17.966000000000001</v>
      </c>
      <c r="Z20">
        <v>19.535</v>
      </c>
      <c r="AA20">
        <v>20.068000000000001</v>
      </c>
      <c r="AB20">
        <v>19.192</v>
      </c>
      <c r="AC20">
        <v>17.628</v>
      </c>
      <c r="AD20">
        <v>14.45</v>
      </c>
      <c r="AF20">
        <f t="shared" si="0"/>
        <v>133</v>
      </c>
      <c r="AH20">
        <f t="shared" si="3"/>
        <v>18</v>
      </c>
      <c r="AI20">
        <f t="shared" si="1"/>
        <v>75.876000000000005</v>
      </c>
      <c r="AJ20" t="str">
        <f t="shared" si="2"/>
        <v>Sri Lanka</v>
      </c>
    </row>
    <row r="21" spans="1:36">
      <c r="A21" t="s">
        <v>344</v>
      </c>
      <c r="B21" t="s">
        <v>465</v>
      </c>
      <c r="C21" t="s">
        <v>466</v>
      </c>
      <c r="E21" t="s">
        <v>467</v>
      </c>
      <c r="P21">
        <v>65.382000000000005</v>
      </c>
      <c r="Q21">
        <v>70.024000000000001</v>
      </c>
      <c r="R21">
        <v>78.671000000000006</v>
      </c>
      <c r="S21">
        <v>73.731999999999999</v>
      </c>
      <c r="T21">
        <v>70.043000000000006</v>
      </c>
      <c r="U21">
        <v>68.549000000000007</v>
      </c>
      <c r="V21">
        <v>65.835999999999999</v>
      </c>
      <c r="W21">
        <v>63.795999999999999</v>
      </c>
      <c r="X21">
        <v>61.912999999999997</v>
      </c>
      <c r="Y21">
        <v>65.039000000000001</v>
      </c>
      <c r="Z21">
        <v>63.029000000000003</v>
      </c>
      <c r="AA21">
        <v>61.225999999999999</v>
      </c>
      <c r="AB21">
        <v>63.536999999999999</v>
      </c>
      <c r="AC21">
        <v>62.223999999999997</v>
      </c>
      <c r="AD21">
        <v>65.218000000000004</v>
      </c>
      <c r="AF21">
        <f t="shared" si="0"/>
        <v>28</v>
      </c>
      <c r="AH21">
        <f t="shared" si="3"/>
        <v>19</v>
      </c>
      <c r="AI21">
        <f t="shared" si="1"/>
        <v>75.069000000000003</v>
      </c>
      <c r="AJ21" t="str">
        <f t="shared" si="2"/>
        <v>St. Vincent and the Grenadines</v>
      </c>
    </row>
    <row r="22" spans="1:36">
      <c r="A22" t="s">
        <v>346</v>
      </c>
      <c r="B22" t="s">
        <v>465</v>
      </c>
      <c r="C22" t="s">
        <v>466</v>
      </c>
      <c r="E22" t="s">
        <v>467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0.65800000000000003</v>
      </c>
      <c r="W22">
        <v>0.75800000000000001</v>
      </c>
      <c r="X22">
        <v>1.044</v>
      </c>
      <c r="Y22">
        <v>1.23</v>
      </c>
      <c r="Z22">
        <v>1.2330000000000001</v>
      </c>
      <c r="AA22">
        <v>2.3620000000000001</v>
      </c>
      <c r="AB22">
        <v>2.36</v>
      </c>
      <c r="AC22">
        <v>2.48</v>
      </c>
      <c r="AD22">
        <v>2.6150000000000002</v>
      </c>
      <c r="AF22">
        <f t="shared" si="0"/>
        <v>145</v>
      </c>
      <c r="AH22">
        <f t="shared" si="3"/>
        <v>20</v>
      </c>
      <c r="AI22">
        <f t="shared" si="1"/>
        <v>74.838999999999999</v>
      </c>
      <c r="AJ22" t="str">
        <f t="shared" si="2"/>
        <v>Maldives</v>
      </c>
    </row>
    <row r="23" spans="1:36">
      <c r="A23" t="s">
        <v>338</v>
      </c>
      <c r="B23" t="s">
        <v>465</v>
      </c>
      <c r="C23" t="s">
        <v>466</v>
      </c>
      <c r="E23" t="s">
        <v>467</v>
      </c>
      <c r="P23">
        <v>72.748000000000005</v>
      </c>
      <c r="Q23">
        <v>66.495999999999995</v>
      </c>
      <c r="R23">
        <v>53.597999999999999</v>
      </c>
      <c r="S23">
        <v>45.521999999999998</v>
      </c>
      <c r="T23">
        <v>38.11</v>
      </c>
      <c r="U23">
        <v>29.024000000000001</v>
      </c>
      <c r="V23">
        <v>23.099</v>
      </c>
      <c r="W23">
        <v>17.908000000000001</v>
      </c>
      <c r="X23">
        <v>15.023</v>
      </c>
      <c r="Y23">
        <v>15.08</v>
      </c>
      <c r="Z23">
        <v>14.648</v>
      </c>
      <c r="AA23">
        <v>14.827</v>
      </c>
      <c r="AB23">
        <v>17.082000000000001</v>
      </c>
      <c r="AC23">
        <v>17.585999999999999</v>
      </c>
      <c r="AD23">
        <v>26.9</v>
      </c>
      <c r="AF23">
        <f t="shared" si="0"/>
        <v>111</v>
      </c>
      <c r="AH23">
        <f t="shared" si="3"/>
        <v>21</v>
      </c>
      <c r="AI23">
        <f t="shared" si="1"/>
        <v>74.238</v>
      </c>
      <c r="AJ23" t="str">
        <f t="shared" si="2"/>
        <v>Sudan</v>
      </c>
    </row>
    <row r="24" spans="1:36">
      <c r="A24" t="s">
        <v>336</v>
      </c>
      <c r="B24" t="s">
        <v>465</v>
      </c>
      <c r="C24" t="s">
        <v>466</v>
      </c>
      <c r="E24" t="s">
        <v>467</v>
      </c>
      <c r="R24">
        <v>48.668999999999997</v>
      </c>
      <c r="S24">
        <v>44.619</v>
      </c>
      <c r="T24">
        <v>45.835999999999999</v>
      </c>
      <c r="U24">
        <v>44.091999999999999</v>
      </c>
      <c r="V24">
        <v>22.599</v>
      </c>
      <c r="W24">
        <v>25.331</v>
      </c>
      <c r="X24">
        <v>25.163</v>
      </c>
      <c r="Y24">
        <v>28.494</v>
      </c>
      <c r="Z24">
        <v>29.338000000000001</v>
      </c>
      <c r="AA24">
        <v>29.803999999999998</v>
      </c>
      <c r="AB24">
        <v>28.353999999999999</v>
      </c>
      <c r="AC24">
        <v>28.768999999999998</v>
      </c>
      <c r="AD24">
        <v>28.321000000000002</v>
      </c>
      <c r="AF24">
        <f t="shared" si="0"/>
        <v>107</v>
      </c>
      <c r="AH24">
        <f t="shared" si="3"/>
        <v>22</v>
      </c>
      <c r="AI24">
        <f t="shared" si="1"/>
        <v>72.563999999999993</v>
      </c>
      <c r="AJ24" t="str">
        <f t="shared" si="2"/>
        <v>Albania</v>
      </c>
    </row>
    <row r="25" spans="1:36">
      <c r="A25" t="s">
        <v>334</v>
      </c>
      <c r="B25" t="s">
        <v>465</v>
      </c>
      <c r="C25" t="s">
        <v>466</v>
      </c>
      <c r="E25" t="s">
        <v>467</v>
      </c>
      <c r="P25">
        <v>136.41</v>
      </c>
      <c r="Q25">
        <v>127.372</v>
      </c>
      <c r="R25">
        <v>159.07</v>
      </c>
      <c r="S25">
        <v>171.94900000000001</v>
      </c>
      <c r="T25">
        <v>172.71700000000001</v>
      </c>
      <c r="U25">
        <v>136.96199999999999</v>
      </c>
      <c r="V25">
        <v>130.255</v>
      </c>
      <c r="W25">
        <v>129.613</v>
      </c>
      <c r="X25">
        <v>102.515</v>
      </c>
      <c r="Y25">
        <v>25.69</v>
      </c>
      <c r="Z25">
        <v>40.283999999999999</v>
      </c>
      <c r="AA25">
        <v>36.878</v>
      </c>
      <c r="AB25">
        <v>36.323</v>
      </c>
      <c r="AC25">
        <v>32.79</v>
      </c>
      <c r="AD25">
        <v>30.541</v>
      </c>
      <c r="AF25">
        <f t="shared" si="0"/>
        <v>103</v>
      </c>
      <c r="AH25">
        <f t="shared" si="3"/>
        <v>23</v>
      </c>
      <c r="AI25">
        <f t="shared" si="1"/>
        <v>72.414000000000001</v>
      </c>
      <c r="AJ25" t="str">
        <f t="shared" si="2"/>
        <v>Serbia</v>
      </c>
    </row>
    <row r="26" spans="1:36">
      <c r="A26" t="s">
        <v>355</v>
      </c>
      <c r="B26" t="s">
        <v>465</v>
      </c>
      <c r="C26" t="s">
        <v>466</v>
      </c>
      <c r="E26" t="s">
        <v>467</v>
      </c>
      <c r="R26">
        <v>82.552000000000007</v>
      </c>
      <c r="S26">
        <v>81.358999999999995</v>
      </c>
      <c r="T26">
        <v>83.745000000000005</v>
      </c>
      <c r="U26">
        <v>85.338999999999999</v>
      </c>
      <c r="V26">
        <v>77.727000000000004</v>
      </c>
      <c r="W26">
        <v>64.980999999999995</v>
      </c>
      <c r="X26">
        <v>57.421999999999997</v>
      </c>
      <c r="Y26">
        <v>65.174999999999997</v>
      </c>
      <c r="Z26">
        <v>72.430000000000007</v>
      </c>
      <c r="AA26">
        <v>78.813999999999993</v>
      </c>
      <c r="AB26">
        <v>90.957999999999998</v>
      </c>
      <c r="AC26">
        <v>99.504000000000005</v>
      </c>
      <c r="AD26">
        <v>112.199</v>
      </c>
      <c r="AF26">
        <f t="shared" si="0"/>
        <v>4</v>
      </c>
      <c r="AH26">
        <f t="shared" si="3"/>
        <v>24</v>
      </c>
      <c r="AI26">
        <f t="shared" si="1"/>
        <v>71.212999999999994</v>
      </c>
      <c r="AJ26" t="str">
        <f t="shared" si="2"/>
        <v>Ukraine</v>
      </c>
    </row>
    <row r="27" spans="1:36">
      <c r="A27" t="s">
        <v>386</v>
      </c>
      <c r="B27" t="s">
        <v>465</v>
      </c>
      <c r="C27" t="s">
        <v>466</v>
      </c>
      <c r="E27" t="s">
        <v>467</v>
      </c>
      <c r="L27">
        <v>30.151</v>
      </c>
      <c r="M27">
        <v>31.576000000000001</v>
      </c>
      <c r="N27">
        <v>37.183</v>
      </c>
      <c r="O27">
        <v>34.737000000000002</v>
      </c>
      <c r="P27">
        <v>35.234999999999999</v>
      </c>
      <c r="Q27">
        <v>34.869</v>
      </c>
      <c r="R27">
        <v>39.747999999999998</v>
      </c>
      <c r="S27">
        <v>43.098999999999997</v>
      </c>
      <c r="T27">
        <v>41.658000000000001</v>
      </c>
      <c r="U27">
        <v>36.072000000000003</v>
      </c>
      <c r="V27">
        <v>32.697000000000003</v>
      </c>
      <c r="W27">
        <v>30.655999999999999</v>
      </c>
      <c r="X27">
        <v>27.488</v>
      </c>
      <c r="Y27">
        <v>28.981000000000002</v>
      </c>
      <c r="Z27">
        <v>29.117999999999999</v>
      </c>
      <c r="AA27">
        <v>28.689</v>
      </c>
      <c r="AB27">
        <v>28.878</v>
      </c>
      <c r="AC27">
        <v>28.661999999999999</v>
      </c>
      <c r="AD27">
        <v>29.542999999999999</v>
      </c>
      <c r="AF27">
        <f t="shared" si="0"/>
        <v>106</v>
      </c>
      <c r="AH27">
        <f t="shared" si="3"/>
        <v>25</v>
      </c>
      <c r="AI27">
        <f t="shared" si="1"/>
        <v>68.230999999999995</v>
      </c>
      <c r="AJ27" t="str">
        <f t="shared" si="2"/>
        <v>São Tomé and Príncipe</v>
      </c>
    </row>
    <row r="28" spans="1:36">
      <c r="A28" t="s">
        <v>352</v>
      </c>
      <c r="B28" t="s">
        <v>465</v>
      </c>
      <c r="C28" t="s">
        <v>466</v>
      </c>
      <c r="E28" t="s">
        <v>467</v>
      </c>
      <c r="P28">
        <v>82.991</v>
      </c>
      <c r="Q28">
        <v>70.807000000000002</v>
      </c>
      <c r="R28">
        <v>64.295000000000002</v>
      </c>
      <c r="S28">
        <v>60.268000000000001</v>
      </c>
      <c r="T28">
        <v>61.622</v>
      </c>
      <c r="U28">
        <v>51.545999999999999</v>
      </c>
      <c r="V28">
        <v>15.863</v>
      </c>
      <c r="W28">
        <v>11.956</v>
      </c>
      <c r="X28">
        <v>9.7149999999999999</v>
      </c>
      <c r="Y28">
        <v>10.092000000000001</v>
      </c>
      <c r="Z28">
        <v>11.526999999999999</v>
      </c>
      <c r="AA28">
        <v>13.244999999999999</v>
      </c>
      <c r="AB28">
        <v>15.429</v>
      </c>
      <c r="AC28">
        <v>18.625</v>
      </c>
      <c r="AD28">
        <v>23.931999999999999</v>
      </c>
      <c r="AF28">
        <f t="shared" si="0"/>
        <v>118</v>
      </c>
      <c r="AH28">
        <f t="shared" si="3"/>
        <v>26</v>
      </c>
      <c r="AI28">
        <f t="shared" si="1"/>
        <v>67.555000000000007</v>
      </c>
      <c r="AJ28" t="str">
        <f t="shared" si="2"/>
        <v>Ghana</v>
      </c>
    </row>
    <row r="29" spans="1:36">
      <c r="A29" t="s">
        <v>349</v>
      </c>
      <c r="B29" t="s">
        <v>465</v>
      </c>
      <c r="C29" t="s">
        <v>466</v>
      </c>
      <c r="E29" t="s">
        <v>467</v>
      </c>
      <c r="P29">
        <v>92.838999999999999</v>
      </c>
      <c r="Q29">
        <v>103.34</v>
      </c>
      <c r="R29">
        <v>100.52800000000001</v>
      </c>
      <c r="S29">
        <v>102.657</v>
      </c>
      <c r="T29">
        <v>103.92700000000001</v>
      </c>
      <c r="U29">
        <v>108.771</v>
      </c>
      <c r="V29">
        <v>94.744</v>
      </c>
      <c r="W29">
        <v>79.072999999999993</v>
      </c>
      <c r="X29">
        <v>80.164000000000001</v>
      </c>
      <c r="Y29">
        <v>36.798999999999999</v>
      </c>
      <c r="Z29">
        <v>32.311</v>
      </c>
      <c r="AA29">
        <v>32.616999999999997</v>
      </c>
      <c r="AB29">
        <v>30.497</v>
      </c>
      <c r="AC29">
        <v>50.566000000000003</v>
      </c>
      <c r="AD29">
        <v>41.83</v>
      </c>
      <c r="AF29">
        <f t="shared" si="0"/>
        <v>69</v>
      </c>
      <c r="AH29">
        <f t="shared" si="3"/>
        <v>27</v>
      </c>
      <c r="AI29">
        <f t="shared" si="1"/>
        <v>65.805999999999997</v>
      </c>
      <c r="AJ29" t="str">
        <f t="shared" si="2"/>
        <v>Guyana</v>
      </c>
    </row>
    <row r="30" spans="1:36">
      <c r="A30" t="s">
        <v>438</v>
      </c>
      <c r="B30" t="s">
        <v>465</v>
      </c>
      <c r="C30" t="s">
        <v>466</v>
      </c>
      <c r="E30" t="s">
        <v>467</v>
      </c>
      <c r="O30">
        <v>59.399000000000001</v>
      </c>
      <c r="P30">
        <v>66.075999999999993</v>
      </c>
      <c r="Q30">
        <v>56.267000000000003</v>
      </c>
      <c r="R30">
        <v>50.308999999999997</v>
      </c>
      <c r="S30">
        <v>41.005000000000003</v>
      </c>
      <c r="T30">
        <v>30.222999999999999</v>
      </c>
      <c r="U30">
        <v>25.64</v>
      </c>
      <c r="V30">
        <v>26.242999999999999</v>
      </c>
      <c r="W30">
        <v>22.15</v>
      </c>
      <c r="X30">
        <v>19.954000000000001</v>
      </c>
      <c r="Y30">
        <v>31.667999999999999</v>
      </c>
      <c r="Z30">
        <v>20.661000000000001</v>
      </c>
      <c r="AA30">
        <v>20.710999999999999</v>
      </c>
      <c r="AB30">
        <v>17.908999999999999</v>
      </c>
      <c r="AC30">
        <v>18.658000000000001</v>
      </c>
      <c r="AD30">
        <v>24.983000000000001</v>
      </c>
      <c r="AF30">
        <f t="shared" si="0"/>
        <v>117</v>
      </c>
      <c r="AH30">
        <f t="shared" si="3"/>
        <v>28</v>
      </c>
      <c r="AI30">
        <f t="shared" si="1"/>
        <v>65.218000000000004</v>
      </c>
      <c r="AJ30" t="str">
        <f t="shared" si="2"/>
        <v>Brazil</v>
      </c>
    </row>
    <row r="31" spans="1:36">
      <c r="A31" t="s">
        <v>350</v>
      </c>
      <c r="B31" t="s">
        <v>465</v>
      </c>
      <c r="C31" t="s">
        <v>466</v>
      </c>
      <c r="E31" t="s">
        <v>467</v>
      </c>
      <c r="F31">
        <v>43.634999999999998</v>
      </c>
      <c r="G31">
        <v>37.389000000000003</v>
      </c>
      <c r="H31">
        <v>30.640999999999998</v>
      </c>
      <c r="I31">
        <v>28.292999999999999</v>
      </c>
      <c r="J31">
        <v>22.83</v>
      </c>
      <c r="K31">
        <v>17.414000000000001</v>
      </c>
      <c r="L31">
        <v>14.753</v>
      </c>
      <c r="M31">
        <v>12.914999999999999</v>
      </c>
      <c r="N31">
        <v>12.183</v>
      </c>
      <c r="O31">
        <v>13.34</v>
      </c>
      <c r="P31">
        <v>13.191000000000001</v>
      </c>
      <c r="Q31">
        <v>14.395</v>
      </c>
      <c r="R31">
        <v>15.087</v>
      </c>
      <c r="S31">
        <v>12.641</v>
      </c>
      <c r="T31">
        <v>10.294</v>
      </c>
      <c r="U31">
        <v>6.9969999999999999</v>
      </c>
      <c r="V31">
        <v>4.9939999999999998</v>
      </c>
      <c r="W31">
        <v>3.89</v>
      </c>
      <c r="X31">
        <v>4.9189999999999996</v>
      </c>
      <c r="Y31">
        <v>5.8339999999999996</v>
      </c>
      <c r="Z31">
        <v>8.5990000000000002</v>
      </c>
      <c r="AA31">
        <v>11.151999999999999</v>
      </c>
      <c r="AB31">
        <v>12.032</v>
      </c>
      <c r="AC31">
        <v>12.813000000000001</v>
      </c>
      <c r="AD31">
        <v>13.891</v>
      </c>
      <c r="AF31">
        <f t="shared" si="0"/>
        <v>134</v>
      </c>
      <c r="AH31">
        <f t="shared" si="3"/>
        <v>29</v>
      </c>
      <c r="AI31">
        <f t="shared" si="1"/>
        <v>64.957999999999998</v>
      </c>
      <c r="AJ31" t="str">
        <f t="shared" si="2"/>
        <v>India</v>
      </c>
    </row>
    <row r="32" spans="1:36">
      <c r="A32" t="s">
        <v>351</v>
      </c>
      <c r="B32" t="s">
        <v>465</v>
      </c>
      <c r="C32" t="s">
        <v>466</v>
      </c>
      <c r="E32" t="s">
        <v>467</v>
      </c>
      <c r="K32">
        <v>20.878</v>
      </c>
      <c r="L32">
        <v>20.667999999999999</v>
      </c>
      <c r="M32">
        <v>19.991</v>
      </c>
      <c r="N32">
        <v>36.414000000000001</v>
      </c>
      <c r="O32">
        <v>37</v>
      </c>
      <c r="P32">
        <v>37.442</v>
      </c>
      <c r="Q32">
        <v>37.749000000000002</v>
      </c>
      <c r="R32">
        <v>37.744</v>
      </c>
      <c r="S32">
        <v>37.161000000000001</v>
      </c>
      <c r="T32">
        <v>35.161999999999999</v>
      </c>
      <c r="U32">
        <v>33.814</v>
      </c>
      <c r="V32">
        <v>31.494</v>
      </c>
      <c r="W32">
        <v>34.826000000000001</v>
      </c>
      <c r="X32">
        <v>31.664999999999999</v>
      </c>
      <c r="Y32">
        <v>35.793999999999997</v>
      </c>
      <c r="Z32">
        <v>36.555999999999997</v>
      </c>
      <c r="AA32">
        <v>36.469000000000001</v>
      </c>
      <c r="AB32">
        <v>37.295000000000002</v>
      </c>
      <c r="AC32">
        <v>39.375999999999998</v>
      </c>
      <c r="AD32">
        <v>41.061</v>
      </c>
      <c r="AF32">
        <f t="shared" si="0"/>
        <v>70</v>
      </c>
      <c r="AH32">
        <f t="shared" si="3"/>
        <v>30</v>
      </c>
      <c r="AI32">
        <f t="shared" si="1"/>
        <v>64.569000000000003</v>
      </c>
      <c r="AJ32" t="str">
        <f t="shared" si="2"/>
        <v>Seychelles</v>
      </c>
    </row>
    <row r="33" spans="1:36">
      <c r="A33" t="s">
        <v>353</v>
      </c>
      <c r="B33" t="s">
        <v>465</v>
      </c>
      <c r="C33" t="s">
        <v>466</v>
      </c>
      <c r="E33" t="s">
        <v>467</v>
      </c>
      <c r="L33">
        <v>23.335000000000001</v>
      </c>
      <c r="M33">
        <v>25.315999999999999</v>
      </c>
      <c r="N33">
        <v>27.513000000000002</v>
      </c>
      <c r="O33">
        <v>34.054000000000002</v>
      </c>
      <c r="P33">
        <v>37.741999999999997</v>
      </c>
      <c r="Q33">
        <v>34.847999999999999</v>
      </c>
      <c r="R33">
        <v>37.588999999999999</v>
      </c>
      <c r="S33">
        <v>44.771999999999998</v>
      </c>
      <c r="T33">
        <v>41.401000000000003</v>
      </c>
      <c r="U33">
        <v>38.283999999999999</v>
      </c>
      <c r="V33">
        <v>35.662999999999997</v>
      </c>
      <c r="W33">
        <v>32.289000000000001</v>
      </c>
      <c r="X33">
        <v>31.866</v>
      </c>
      <c r="Y33">
        <v>35.170999999999999</v>
      </c>
      <c r="Z33">
        <v>37.011000000000003</v>
      </c>
      <c r="AA33">
        <v>35.737000000000002</v>
      </c>
      <c r="AB33">
        <v>32.021999999999998</v>
      </c>
      <c r="AC33">
        <v>35.753</v>
      </c>
      <c r="AD33">
        <v>38.015000000000001</v>
      </c>
      <c r="AF33">
        <f t="shared" si="0"/>
        <v>77</v>
      </c>
      <c r="AH33">
        <f t="shared" si="3"/>
        <v>31</v>
      </c>
      <c r="AI33">
        <f t="shared" si="1"/>
        <v>64.218999999999994</v>
      </c>
      <c r="AJ33" t="str">
        <f t="shared" si="2"/>
        <v>Pakistan</v>
      </c>
    </row>
    <row r="34" spans="1:36">
      <c r="A34" t="s">
        <v>354</v>
      </c>
      <c r="B34" t="s">
        <v>465</v>
      </c>
      <c r="C34" t="s">
        <v>466</v>
      </c>
      <c r="E34" t="s">
        <v>467</v>
      </c>
      <c r="P34">
        <v>101.93899999999999</v>
      </c>
      <c r="Q34">
        <v>89.704999999999998</v>
      </c>
      <c r="R34">
        <v>81.665999999999997</v>
      </c>
      <c r="S34">
        <v>74.823999999999998</v>
      </c>
      <c r="T34">
        <v>72.796999999999997</v>
      </c>
      <c r="U34">
        <v>67.525999999999996</v>
      </c>
      <c r="V34">
        <v>65.650999999999996</v>
      </c>
      <c r="W34">
        <v>61.793999999999997</v>
      </c>
      <c r="X34">
        <v>57.488999999999997</v>
      </c>
      <c r="Y34">
        <v>53.527000000000001</v>
      </c>
      <c r="Z34">
        <v>50.323999999999998</v>
      </c>
      <c r="AA34">
        <v>46.131999999999998</v>
      </c>
      <c r="AB34">
        <v>42.540999999999997</v>
      </c>
      <c r="AC34">
        <v>18.146000000000001</v>
      </c>
      <c r="AD34">
        <v>19.952999999999999</v>
      </c>
      <c r="AF34">
        <f t="shared" si="0"/>
        <v>124</v>
      </c>
      <c r="AH34">
        <f t="shared" si="3"/>
        <v>32</v>
      </c>
      <c r="AI34">
        <f t="shared" si="1"/>
        <v>63.889000000000003</v>
      </c>
      <c r="AJ34" t="str">
        <f t="shared" si="2"/>
        <v>Morocco</v>
      </c>
    </row>
    <row r="35" spans="1:36">
      <c r="A35" t="s">
        <v>469</v>
      </c>
      <c r="B35" t="s">
        <v>465</v>
      </c>
      <c r="C35" t="s">
        <v>466</v>
      </c>
      <c r="E35" t="s">
        <v>467</v>
      </c>
      <c r="P35">
        <v>134.982</v>
      </c>
      <c r="Q35">
        <v>181.61699999999999</v>
      </c>
      <c r="R35">
        <v>136.04</v>
      </c>
      <c r="S35">
        <v>114.46299999999999</v>
      </c>
      <c r="T35">
        <v>123.92700000000001</v>
      </c>
      <c r="U35">
        <v>88.91</v>
      </c>
      <c r="V35">
        <v>99.984999999999999</v>
      </c>
      <c r="W35">
        <v>83.406999999999996</v>
      </c>
      <c r="X35">
        <v>86.953000000000003</v>
      </c>
      <c r="Y35">
        <v>89.796999999999997</v>
      </c>
      <c r="Z35">
        <v>27.166</v>
      </c>
      <c r="AA35">
        <v>22.992999999999999</v>
      </c>
      <c r="AB35">
        <v>19.931000000000001</v>
      </c>
      <c r="AC35">
        <v>18.881</v>
      </c>
      <c r="AD35">
        <v>19.690999999999999</v>
      </c>
      <c r="AF35">
        <f t="shared" si="0"/>
        <v>125</v>
      </c>
      <c r="AH35">
        <f t="shared" si="3"/>
        <v>33</v>
      </c>
      <c r="AI35">
        <f t="shared" si="1"/>
        <v>62.78</v>
      </c>
      <c r="AJ35" t="str">
        <f t="shared" si="2"/>
        <v>Uruguay</v>
      </c>
    </row>
    <row r="36" spans="1:36">
      <c r="A36" t="s">
        <v>470</v>
      </c>
      <c r="B36" t="s">
        <v>465</v>
      </c>
      <c r="C36" t="s">
        <v>466</v>
      </c>
      <c r="E36" t="s">
        <v>467</v>
      </c>
      <c r="F36">
        <v>138.93700000000001</v>
      </c>
      <c r="G36">
        <v>137.77799999999999</v>
      </c>
      <c r="H36">
        <v>129.495</v>
      </c>
      <c r="I36">
        <v>170.464</v>
      </c>
      <c r="J36">
        <v>270.18299999999999</v>
      </c>
      <c r="K36">
        <v>262.80900000000003</v>
      </c>
      <c r="L36">
        <v>212.208</v>
      </c>
      <c r="M36">
        <v>219.989</v>
      </c>
      <c r="N36">
        <v>264.44299999999998</v>
      </c>
      <c r="O36">
        <v>231.63200000000001</v>
      </c>
      <c r="P36">
        <v>163.22300000000001</v>
      </c>
      <c r="Q36">
        <v>195.78399999999999</v>
      </c>
      <c r="R36">
        <v>180.28899999999999</v>
      </c>
      <c r="S36">
        <v>204.37200000000001</v>
      </c>
      <c r="T36">
        <v>198.679</v>
      </c>
      <c r="U36">
        <v>108.271</v>
      </c>
      <c r="V36">
        <v>98.816000000000003</v>
      </c>
      <c r="W36">
        <v>97.956999999999994</v>
      </c>
      <c r="X36">
        <v>68.063000000000002</v>
      </c>
      <c r="Y36">
        <v>61.625999999999998</v>
      </c>
      <c r="Z36">
        <v>22.888000000000002</v>
      </c>
      <c r="AA36">
        <v>33.087000000000003</v>
      </c>
      <c r="AB36">
        <v>34.140999999999998</v>
      </c>
      <c r="AC36">
        <v>38.183999999999997</v>
      </c>
      <c r="AD36">
        <v>42.295000000000002</v>
      </c>
      <c r="AF36">
        <f t="shared" si="0"/>
        <v>68</v>
      </c>
      <c r="AH36">
        <f t="shared" si="3"/>
        <v>34</v>
      </c>
      <c r="AI36">
        <f t="shared" si="1"/>
        <v>62.508000000000003</v>
      </c>
      <c r="AJ36" t="str">
        <f t="shared" si="2"/>
        <v>Lao P.D.R.</v>
      </c>
    </row>
    <row r="37" spans="1:36">
      <c r="A37" t="s">
        <v>356</v>
      </c>
      <c r="B37" t="s">
        <v>465</v>
      </c>
      <c r="C37" t="s">
        <v>466</v>
      </c>
      <c r="E37" t="s">
        <v>467</v>
      </c>
      <c r="P37">
        <v>36.578000000000003</v>
      </c>
      <c r="Q37">
        <v>38.610999999999997</v>
      </c>
      <c r="R37">
        <v>40.784999999999997</v>
      </c>
      <c r="S37">
        <v>39.996000000000002</v>
      </c>
      <c r="T37">
        <v>41.034999999999997</v>
      </c>
      <c r="U37">
        <v>37.47</v>
      </c>
      <c r="V37">
        <v>33.311</v>
      </c>
      <c r="W37">
        <v>27.552</v>
      </c>
      <c r="X37">
        <v>24.783000000000001</v>
      </c>
      <c r="Y37">
        <v>27.233000000000001</v>
      </c>
      <c r="Z37">
        <v>29.141999999999999</v>
      </c>
      <c r="AA37">
        <v>30.605</v>
      </c>
      <c r="AB37">
        <v>35.179000000000002</v>
      </c>
      <c r="AC37">
        <v>36.298999999999999</v>
      </c>
      <c r="AD37">
        <v>39.758000000000003</v>
      </c>
      <c r="AF37">
        <f t="shared" si="0"/>
        <v>72</v>
      </c>
      <c r="AH37">
        <f t="shared" si="3"/>
        <v>35</v>
      </c>
      <c r="AI37">
        <f t="shared" si="1"/>
        <v>62.018000000000001</v>
      </c>
      <c r="AJ37" t="str">
        <f t="shared" si="2"/>
        <v>Malawi</v>
      </c>
    </row>
    <row r="38" spans="1:36">
      <c r="A38" t="s">
        <v>471</v>
      </c>
      <c r="B38" t="s">
        <v>465</v>
      </c>
      <c r="C38" t="s">
        <v>466</v>
      </c>
      <c r="E38" t="s">
        <v>467</v>
      </c>
      <c r="M38">
        <v>113.107</v>
      </c>
      <c r="N38">
        <v>99.638999999999996</v>
      </c>
      <c r="O38">
        <v>103.324</v>
      </c>
      <c r="P38">
        <v>102.27</v>
      </c>
      <c r="Q38">
        <v>98.379000000000005</v>
      </c>
      <c r="R38">
        <v>87.058000000000007</v>
      </c>
      <c r="S38">
        <v>77.933999999999997</v>
      </c>
      <c r="T38">
        <v>78.400000000000006</v>
      </c>
      <c r="U38">
        <v>80.399000000000001</v>
      </c>
      <c r="V38">
        <v>79.441000000000003</v>
      </c>
      <c r="W38">
        <v>73.997</v>
      </c>
      <c r="X38">
        <v>70.828000000000003</v>
      </c>
      <c r="Y38">
        <v>64.242000000000004</v>
      </c>
      <c r="Z38">
        <v>63.048000000000002</v>
      </c>
      <c r="AA38">
        <v>93.251000000000005</v>
      </c>
      <c r="AB38">
        <v>44.776000000000003</v>
      </c>
      <c r="AC38">
        <v>39.923999999999999</v>
      </c>
      <c r="AD38">
        <v>36.414000000000001</v>
      </c>
      <c r="AF38">
        <f t="shared" si="0"/>
        <v>85</v>
      </c>
      <c r="AH38">
        <f t="shared" si="3"/>
        <v>36</v>
      </c>
      <c r="AI38">
        <f t="shared" si="1"/>
        <v>61.006999999999998</v>
      </c>
      <c r="AJ38" t="str">
        <f t="shared" si="2"/>
        <v>Guinea-Bissau</v>
      </c>
    </row>
    <row r="39" spans="1:36">
      <c r="A39" t="s">
        <v>375</v>
      </c>
      <c r="B39" t="s">
        <v>465</v>
      </c>
      <c r="C39" t="s">
        <v>466</v>
      </c>
      <c r="E39" t="s">
        <v>467</v>
      </c>
      <c r="R39">
        <v>35.091000000000001</v>
      </c>
      <c r="S39">
        <v>36.350999999999999</v>
      </c>
      <c r="T39">
        <v>38.323999999999998</v>
      </c>
      <c r="U39">
        <v>38.616</v>
      </c>
      <c r="V39">
        <v>36.052999999999997</v>
      </c>
      <c r="W39">
        <v>34.427</v>
      </c>
      <c r="X39">
        <v>36.024999999999999</v>
      </c>
      <c r="Y39">
        <v>44.462000000000003</v>
      </c>
      <c r="Z39">
        <v>52.764000000000003</v>
      </c>
      <c r="AA39">
        <v>59.927999999999997</v>
      </c>
      <c r="AB39">
        <v>64.445999999999998</v>
      </c>
      <c r="AC39">
        <v>75.677000000000007</v>
      </c>
      <c r="AD39">
        <v>80.926000000000002</v>
      </c>
      <c r="AF39">
        <f t="shared" si="0"/>
        <v>14</v>
      </c>
      <c r="AH39">
        <f t="shared" si="3"/>
        <v>37</v>
      </c>
      <c r="AI39">
        <f t="shared" si="1"/>
        <v>60.408000000000001</v>
      </c>
      <c r="AJ39" t="str">
        <f t="shared" si="2"/>
        <v>The Bahamas</v>
      </c>
    </row>
    <row r="40" spans="1:36">
      <c r="A40" t="s">
        <v>357</v>
      </c>
      <c r="B40" t="s">
        <v>465</v>
      </c>
      <c r="C40" t="s">
        <v>466</v>
      </c>
      <c r="E40" t="s">
        <v>467</v>
      </c>
      <c r="O40">
        <v>58.51</v>
      </c>
      <c r="P40">
        <v>58.174999999999997</v>
      </c>
      <c r="Q40">
        <v>58.106999999999999</v>
      </c>
      <c r="R40">
        <v>63.734000000000002</v>
      </c>
      <c r="S40">
        <v>66.323999999999998</v>
      </c>
      <c r="T40">
        <v>65.349000000000004</v>
      </c>
      <c r="U40">
        <v>60.360999999999997</v>
      </c>
      <c r="V40">
        <v>58.393000000000001</v>
      </c>
      <c r="W40">
        <v>56.685000000000002</v>
      </c>
      <c r="X40">
        <v>59.308999999999997</v>
      </c>
      <c r="Y40">
        <v>57.6</v>
      </c>
      <c r="Z40">
        <v>50.552999999999997</v>
      </c>
      <c r="AA40">
        <v>45.176000000000002</v>
      </c>
      <c r="AB40">
        <v>43.302</v>
      </c>
      <c r="AC40">
        <v>42.292000000000002</v>
      </c>
      <c r="AD40">
        <v>44.564</v>
      </c>
      <c r="AF40">
        <f t="shared" si="0"/>
        <v>65</v>
      </c>
      <c r="AH40">
        <f t="shared" ref="AH40:AH103" si="4">+AH39+1</f>
        <v>38</v>
      </c>
      <c r="AI40">
        <f t="shared" si="1"/>
        <v>59.107999999999997</v>
      </c>
      <c r="AJ40" t="str">
        <f t="shared" ref="AJ40:AJ103" si="5">INDEX($A$3:$A$148, MATCH(AH40,$AF$3:$AF$148, 0) )</f>
        <v>Mauritania</v>
      </c>
    </row>
    <row r="41" spans="1:36">
      <c r="A41" t="s">
        <v>358</v>
      </c>
      <c r="B41" t="s">
        <v>465</v>
      </c>
      <c r="C41" t="s">
        <v>466</v>
      </c>
      <c r="E41" t="s">
        <v>467</v>
      </c>
      <c r="F41">
        <v>55.124000000000002</v>
      </c>
      <c r="G41">
        <v>58.054000000000002</v>
      </c>
      <c r="H41">
        <v>55.24</v>
      </c>
      <c r="I41">
        <v>54.869</v>
      </c>
      <c r="J41">
        <v>57.951999999999998</v>
      </c>
      <c r="K41">
        <v>59.631999999999998</v>
      </c>
      <c r="L41">
        <v>55.585999999999999</v>
      </c>
      <c r="M41">
        <v>49.588000000000001</v>
      </c>
      <c r="N41">
        <v>58.473999999999997</v>
      </c>
      <c r="O41">
        <v>62.706000000000003</v>
      </c>
      <c r="P41">
        <v>68.320999999999998</v>
      </c>
      <c r="Q41">
        <v>97.432000000000002</v>
      </c>
      <c r="R41">
        <v>96.269000000000005</v>
      </c>
      <c r="S41">
        <v>93.037999999999997</v>
      </c>
      <c r="T41">
        <v>84.573999999999998</v>
      </c>
      <c r="U41">
        <v>80.543999999999997</v>
      </c>
      <c r="V41">
        <v>75.968000000000004</v>
      </c>
      <c r="W41">
        <v>70.308999999999997</v>
      </c>
      <c r="X41">
        <v>62.978000000000002</v>
      </c>
      <c r="Y41">
        <v>61.94</v>
      </c>
      <c r="Z41">
        <v>66.39</v>
      </c>
      <c r="AA41">
        <v>67.218999999999994</v>
      </c>
      <c r="AB41">
        <v>69.765000000000001</v>
      </c>
      <c r="AC41">
        <v>73.884</v>
      </c>
      <c r="AD41">
        <v>76.561999999999998</v>
      </c>
      <c r="AF41">
        <f t="shared" si="0"/>
        <v>16</v>
      </c>
      <c r="AH41">
        <f t="shared" si="4"/>
        <v>39</v>
      </c>
      <c r="AI41">
        <f t="shared" si="1"/>
        <v>58.734000000000002</v>
      </c>
      <c r="AJ41" t="str">
        <f t="shared" si="5"/>
        <v>Vietnam</v>
      </c>
    </row>
    <row r="42" spans="1:36">
      <c r="A42" t="s">
        <v>359</v>
      </c>
      <c r="B42" t="s">
        <v>465</v>
      </c>
      <c r="C42" t="s">
        <v>466</v>
      </c>
      <c r="E42" t="s">
        <v>467</v>
      </c>
      <c r="M42">
        <v>13.254</v>
      </c>
      <c r="N42">
        <v>12.7</v>
      </c>
      <c r="O42">
        <v>15.268000000000001</v>
      </c>
      <c r="P42">
        <v>15.855</v>
      </c>
      <c r="Q42">
        <v>15.581</v>
      </c>
      <c r="R42">
        <v>16.536000000000001</v>
      </c>
      <c r="S42">
        <v>34.107999999999997</v>
      </c>
      <c r="T42">
        <v>22.5</v>
      </c>
      <c r="U42">
        <v>21.29</v>
      </c>
      <c r="V42">
        <v>19.423999999999999</v>
      </c>
      <c r="W42">
        <v>17.518999999999998</v>
      </c>
      <c r="X42">
        <v>19.603000000000002</v>
      </c>
      <c r="Y42">
        <v>22.728999999999999</v>
      </c>
      <c r="Z42">
        <v>23.753</v>
      </c>
      <c r="AA42">
        <v>25.760999999999999</v>
      </c>
      <c r="AB42">
        <v>30.491</v>
      </c>
      <c r="AC42">
        <v>34.630000000000003</v>
      </c>
      <c r="AD42">
        <v>35.142000000000003</v>
      </c>
      <c r="AF42">
        <f t="shared" si="0"/>
        <v>87</v>
      </c>
      <c r="AH42">
        <f t="shared" si="4"/>
        <v>40</v>
      </c>
      <c r="AI42">
        <f t="shared" si="1"/>
        <v>58.37</v>
      </c>
      <c r="AJ42" t="str">
        <f t="shared" si="5"/>
        <v>Montenegro</v>
      </c>
    </row>
    <row r="43" spans="1:36">
      <c r="A43" t="s">
        <v>361</v>
      </c>
      <c r="B43" t="s">
        <v>465</v>
      </c>
      <c r="C43" t="s">
        <v>466</v>
      </c>
      <c r="E43" t="s">
        <v>467</v>
      </c>
      <c r="Q43">
        <v>61.956000000000003</v>
      </c>
      <c r="R43">
        <v>52.521000000000001</v>
      </c>
      <c r="S43">
        <v>44.871000000000002</v>
      </c>
      <c r="T43">
        <v>39.756</v>
      </c>
      <c r="U43">
        <v>35.021999999999998</v>
      </c>
      <c r="V43">
        <v>28.829000000000001</v>
      </c>
      <c r="W43">
        <v>27.196999999999999</v>
      </c>
      <c r="X43">
        <v>22.236999999999998</v>
      </c>
      <c r="Y43">
        <v>16.37</v>
      </c>
      <c r="Z43">
        <v>19.173999999999999</v>
      </c>
      <c r="AA43">
        <v>18.367999999999999</v>
      </c>
      <c r="AB43">
        <v>21.286999999999999</v>
      </c>
      <c r="AC43">
        <v>24.177</v>
      </c>
      <c r="AD43">
        <v>29.789000000000001</v>
      </c>
      <c r="AF43">
        <f t="shared" si="0"/>
        <v>105</v>
      </c>
      <c r="AH43">
        <f t="shared" si="4"/>
        <v>41</v>
      </c>
      <c r="AI43">
        <f t="shared" si="1"/>
        <v>56.95</v>
      </c>
      <c r="AJ43" t="str">
        <f t="shared" si="5"/>
        <v>Malaysia</v>
      </c>
    </row>
    <row r="44" spans="1:36">
      <c r="A44" t="s">
        <v>472</v>
      </c>
      <c r="B44" t="s">
        <v>465</v>
      </c>
      <c r="C44" t="s">
        <v>466</v>
      </c>
      <c r="E44" t="s">
        <v>467</v>
      </c>
      <c r="R44">
        <v>90.191000000000003</v>
      </c>
      <c r="S44">
        <v>102.093</v>
      </c>
      <c r="T44">
        <v>101.48</v>
      </c>
      <c r="U44">
        <v>103.321</v>
      </c>
      <c r="V44">
        <v>90.346999999999994</v>
      </c>
      <c r="W44">
        <v>80.192999999999998</v>
      </c>
      <c r="X44">
        <v>70.197000000000003</v>
      </c>
      <c r="Y44">
        <v>73.025000000000006</v>
      </c>
      <c r="Z44">
        <v>73.171999999999997</v>
      </c>
      <c r="AA44">
        <v>76.632999999999996</v>
      </c>
      <c r="AB44">
        <v>78.900000000000006</v>
      </c>
      <c r="AC44">
        <v>89.033000000000001</v>
      </c>
      <c r="AD44">
        <v>90.472999999999999</v>
      </c>
      <c r="AF44">
        <f t="shared" si="0"/>
        <v>10</v>
      </c>
      <c r="AH44">
        <f t="shared" si="4"/>
        <v>42</v>
      </c>
      <c r="AI44">
        <f t="shared" si="1"/>
        <v>56.92</v>
      </c>
      <c r="AJ44" t="str">
        <f t="shared" si="5"/>
        <v>Tuvalu</v>
      </c>
    </row>
    <row r="45" spans="1:36">
      <c r="A45" t="s">
        <v>432</v>
      </c>
      <c r="B45" t="s">
        <v>465</v>
      </c>
      <c r="C45" t="s">
        <v>466</v>
      </c>
      <c r="E45" t="s">
        <v>467</v>
      </c>
      <c r="H45">
        <v>44.277000000000001</v>
      </c>
      <c r="I45">
        <v>34.691000000000003</v>
      </c>
      <c r="J45">
        <v>32.563000000000002</v>
      </c>
      <c r="K45">
        <v>28.146999999999998</v>
      </c>
      <c r="L45">
        <v>28.652000000000001</v>
      </c>
      <c r="M45">
        <v>27.378</v>
      </c>
      <c r="N45">
        <v>24.469000000000001</v>
      </c>
      <c r="O45">
        <v>25.344000000000001</v>
      </c>
      <c r="P45">
        <v>26.515999999999998</v>
      </c>
      <c r="Q45">
        <v>32.429000000000002</v>
      </c>
      <c r="R45">
        <v>37.457999999999998</v>
      </c>
      <c r="S45">
        <v>39.143000000000001</v>
      </c>
      <c r="T45">
        <v>39.405999999999999</v>
      </c>
      <c r="U45">
        <v>38.548999999999999</v>
      </c>
      <c r="V45">
        <v>39.098999999999997</v>
      </c>
      <c r="W45">
        <v>38.030999999999999</v>
      </c>
      <c r="X45">
        <v>39.253</v>
      </c>
      <c r="Y45">
        <v>48.213999999999999</v>
      </c>
      <c r="Z45">
        <v>49.664000000000001</v>
      </c>
      <c r="AA45">
        <v>49.963999999999999</v>
      </c>
      <c r="AB45">
        <v>55.204000000000001</v>
      </c>
      <c r="AC45">
        <v>55.462000000000003</v>
      </c>
      <c r="AD45">
        <v>56.463999999999999</v>
      </c>
      <c r="AF45">
        <f t="shared" si="0"/>
        <v>43</v>
      </c>
      <c r="AH45">
        <f t="shared" si="4"/>
        <v>43</v>
      </c>
      <c r="AI45">
        <f t="shared" si="1"/>
        <v>56.463999999999999</v>
      </c>
      <c r="AJ45" t="str">
        <f t="shared" si="5"/>
        <v>El Salvador</v>
      </c>
    </row>
    <row r="46" spans="1:36">
      <c r="A46" t="s">
        <v>370</v>
      </c>
      <c r="B46" t="s">
        <v>465</v>
      </c>
      <c r="C46" t="s">
        <v>466</v>
      </c>
      <c r="E46" t="s">
        <v>467</v>
      </c>
      <c r="F46">
        <v>152.72300000000001</v>
      </c>
      <c r="G46">
        <v>164.84399999999999</v>
      </c>
      <c r="H46">
        <v>133.13800000000001</v>
      </c>
      <c r="I46">
        <v>148.41499999999999</v>
      </c>
      <c r="J46">
        <v>210.084</v>
      </c>
      <c r="K46">
        <v>133.142</v>
      </c>
      <c r="L46">
        <v>88.698999999999998</v>
      </c>
      <c r="M46">
        <v>45</v>
      </c>
      <c r="N46">
        <v>57.618000000000002</v>
      </c>
      <c r="O46">
        <v>58.829000000000001</v>
      </c>
      <c r="P46">
        <v>33.131</v>
      </c>
      <c r="Q46">
        <v>23.28</v>
      </c>
      <c r="R46">
        <v>20.04</v>
      </c>
      <c r="S46">
        <v>10.035</v>
      </c>
      <c r="T46">
        <v>5.94</v>
      </c>
      <c r="U46">
        <v>2.8780000000000001</v>
      </c>
      <c r="V46">
        <v>1.569</v>
      </c>
      <c r="W46">
        <v>1.0129999999999999</v>
      </c>
      <c r="X46">
        <v>0.57699999999999996</v>
      </c>
      <c r="Y46">
        <v>7.2089999999999996</v>
      </c>
      <c r="Z46">
        <v>11.188000000000001</v>
      </c>
      <c r="AA46">
        <v>7.7009999999999996</v>
      </c>
      <c r="AB46">
        <v>10.170999999999999</v>
      </c>
      <c r="AC46">
        <v>8.9860000000000007</v>
      </c>
      <c r="AD46">
        <v>7.5640000000000001</v>
      </c>
      <c r="AF46">
        <f t="shared" si="0"/>
        <v>142</v>
      </c>
      <c r="AH46">
        <f t="shared" si="4"/>
        <v>44</v>
      </c>
      <c r="AI46">
        <f t="shared" si="1"/>
        <v>55.404000000000003</v>
      </c>
      <c r="AJ46" t="str">
        <f t="shared" si="5"/>
        <v>Mozambique</v>
      </c>
    </row>
    <row r="47" spans="1:36">
      <c r="A47" t="s">
        <v>362</v>
      </c>
      <c r="B47" t="s">
        <v>465</v>
      </c>
      <c r="C47" t="s">
        <v>466</v>
      </c>
      <c r="E47" t="s">
        <v>467</v>
      </c>
      <c r="P47">
        <v>159.37899999999999</v>
      </c>
      <c r="Q47">
        <v>173.53800000000001</v>
      </c>
      <c r="R47">
        <v>177.08199999999999</v>
      </c>
      <c r="S47">
        <v>192.03</v>
      </c>
      <c r="T47">
        <v>140.76499999999999</v>
      </c>
      <c r="U47">
        <v>156.215</v>
      </c>
      <c r="V47">
        <v>151.64400000000001</v>
      </c>
      <c r="W47">
        <v>156.65600000000001</v>
      </c>
      <c r="X47">
        <v>174.91499999999999</v>
      </c>
      <c r="Y47">
        <v>144.602</v>
      </c>
      <c r="Z47">
        <v>143.76499999999999</v>
      </c>
      <c r="AA47">
        <v>133.01599999999999</v>
      </c>
      <c r="AB47">
        <v>125.768</v>
      </c>
      <c r="AC47">
        <v>125.999</v>
      </c>
      <c r="AD47">
        <v>125.328</v>
      </c>
      <c r="AF47">
        <f t="shared" si="0"/>
        <v>3</v>
      </c>
      <c r="AH47">
        <f t="shared" si="4"/>
        <v>45</v>
      </c>
      <c r="AI47">
        <f t="shared" si="1"/>
        <v>54.978000000000002</v>
      </c>
      <c r="AJ47" t="str">
        <f t="shared" si="5"/>
        <v>Samoa</v>
      </c>
    </row>
    <row r="48" spans="1:36">
      <c r="A48" t="s">
        <v>363</v>
      </c>
      <c r="B48" t="s">
        <v>465</v>
      </c>
      <c r="C48" t="s">
        <v>466</v>
      </c>
      <c r="E48" t="s">
        <v>467</v>
      </c>
      <c r="H48">
        <v>88.236000000000004</v>
      </c>
      <c r="I48">
        <v>141.44499999999999</v>
      </c>
      <c r="J48">
        <v>155.69399999999999</v>
      </c>
      <c r="K48">
        <v>147.08000000000001</v>
      </c>
      <c r="L48">
        <v>133.25200000000001</v>
      </c>
      <c r="M48">
        <v>80.010000000000005</v>
      </c>
      <c r="N48">
        <v>88.873000000000005</v>
      </c>
      <c r="O48">
        <v>97.393000000000001</v>
      </c>
      <c r="P48">
        <v>96.748999999999995</v>
      </c>
      <c r="Q48">
        <v>98.730999999999995</v>
      </c>
      <c r="R48">
        <v>114.911</v>
      </c>
      <c r="S48">
        <v>114.45699999999999</v>
      </c>
      <c r="T48">
        <v>104.789</v>
      </c>
      <c r="U48">
        <v>75.412999999999997</v>
      </c>
      <c r="V48">
        <v>38.683</v>
      </c>
      <c r="W48">
        <v>36.558</v>
      </c>
      <c r="X48">
        <v>30.23</v>
      </c>
      <c r="Y48">
        <v>24.895</v>
      </c>
      <c r="Z48">
        <v>27.433</v>
      </c>
      <c r="AA48">
        <v>25.734999999999999</v>
      </c>
      <c r="AB48">
        <v>20.937000000000001</v>
      </c>
      <c r="AC48">
        <v>21.553999999999998</v>
      </c>
      <c r="AD48">
        <v>21.861999999999998</v>
      </c>
      <c r="AF48">
        <f t="shared" si="0"/>
        <v>121</v>
      </c>
      <c r="AH48">
        <f t="shared" si="4"/>
        <v>46</v>
      </c>
      <c r="AI48">
        <f t="shared" si="1"/>
        <v>54.652999999999999</v>
      </c>
      <c r="AJ48" t="str">
        <f t="shared" si="5"/>
        <v>Togo</v>
      </c>
    </row>
    <row r="49" spans="1:36">
      <c r="A49" t="s">
        <v>364</v>
      </c>
      <c r="B49" t="s">
        <v>465</v>
      </c>
      <c r="C49" t="s">
        <v>466</v>
      </c>
      <c r="E49" t="s">
        <v>467</v>
      </c>
      <c r="H49">
        <v>36.884999999999998</v>
      </c>
      <c r="I49">
        <v>36.884999999999998</v>
      </c>
      <c r="J49">
        <v>36.988</v>
      </c>
      <c r="K49">
        <v>36.031999999999996</v>
      </c>
      <c r="L49">
        <v>53.698</v>
      </c>
      <c r="M49">
        <v>58.323</v>
      </c>
      <c r="N49">
        <v>40.058999999999997</v>
      </c>
      <c r="O49">
        <v>37.084000000000003</v>
      </c>
      <c r="P49">
        <v>40.281999999999996</v>
      </c>
      <c r="Q49">
        <v>44.793999999999997</v>
      </c>
      <c r="R49">
        <v>47.371000000000002</v>
      </c>
      <c r="S49">
        <v>49.021000000000001</v>
      </c>
      <c r="T49">
        <v>48.656999999999996</v>
      </c>
      <c r="U49">
        <v>49.088999999999999</v>
      </c>
      <c r="V49">
        <v>59.89</v>
      </c>
      <c r="W49">
        <v>51.387</v>
      </c>
      <c r="X49">
        <v>51.43</v>
      </c>
      <c r="Y49">
        <v>55.796999999999997</v>
      </c>
      <c r="Z49">
        <v>56.158000000000001</v>
      </c>
      <c r="AA49">
        <v>54.481000000000002</v>
      </c>
      <c r="AB49">
        <v>53.259</v>
      </c>
      <c r="AC49">
        <v>51.411999999999999</v>
      </c>
      <c r="AD49">
        <v>49.524999999999999</v>
      </c>
      <c r="AF49">
        <f t="shared" si="0"/>
        <v>52</v>
      </c>
      <c r="AH49">
        <f t="shared" si="4"/>
        <v>47</v>
      </c>
      <c r="AI49">
        <f t="shared" si="1"/>
        <v>54.021000000000001</v>
      </c>
      <c r="AJ49" t="str">
        <f t="shared" si="5"/>
        <v>Zimbabwe</v>
      </c>
    </row>
    <row r="50" spans="1:36">
      <c r="A50" t="s">
        <v>365</v>
      </c>
      <c r="B50" t="s">
        <v>465</v>
      </c>
      <c r="C50" t="s">
        <v>466</v>
      </c>
      <c r="E50" t="s">
        <v>467</v>
      </c>
      <c r="F50">
        <v>86.83</v>
      </c>
      <c r="G50">
        <v>86.206999999999994</v>
      </c>
      <c r="H50">
        <v>84.781000000000006</v>
      </c>
      <c r="I50">
        <v>86.966999999999999</v>
      </c>
      <c r="J50">
        <v>68.760000000000005</v>
      </c>
      <c r="K50">
        <v>70.781000000000006</v>
      </c>
      <c r="L50">
        <v>62.28</v>
      </c>
      <c r="M50">
        <v>55.034999999999997</v>
      </c>
      <c r="N50">
        <v>84.506</v>
      </c>
      <c r="O50">
        <v>70.516999999999996</v>
      </c>
      <c r="P50">
        <v>69.947999999999993</v>
      </c>
      <c r="Q50">
        <v>78.132999999999996</v>
      </c>
      <c r="R50">
        <v>77.593999999999994</v>
      </c>
      <c r="S50">
        <v>66.97</v>
      </c>
      <c r="T50">
        <v>58.406999999999996</v>
      </c>
      <c r="U50">
        <v>49.093000000000004</v>
      </c>
      <c r="V50">
        <v>38.689</v>
      </c>
      <c r="W50">
        <v>39.762</v>
      </c>
      <c r="X50">
        <v>16.114000000000001</v>
      </c>
      <c r="Y50">
        <v>23.559000000000001</v>
      </c>
      <c r="Z50">
        <v>18.564</v>
      </c>
      <c r="AA50">
        <v>16.257000000000001</v>
      </c>
      <c r="AB50">
        <v>21.056999999999999</v>
      </c>
      <c r="AC50">
        <v>26.972999999999999</v>
      </c>
      <c r="AD50">
        <v>27.785</v>
      </c>
      <c r="AF50">
        <f t="shared" si="0"/>
        <v>110</v>
      </c>
      <c r="AH50">
        <f t="shared" si="4"/>
        <v>48</v>
      </c>
      <c r="AI50">
        <f t="shared" si="1"/>
        <v>53.034999999999997</v>
      </c>
      <c r="AJ50" t="str">
        <f t="shared" si="5"/>
        <v>Kyrgyz Republic</v>
      </c>
    </row>
    <row r="51" spans="1:36">
      <c r="A51" t="s">
        <v>473</v>
      </c>
      <c r="B51" t="s">
        <v>465</v>
      </c>
      <c r="C51" t="s">
        <v>466</v>
      </c>
      <c r="E51" t="s">
        <v>467</v>
      </c>
      <c r="P51">
        <v>121.73699999999999</v>
      </c>
      <c r="Q51">
        <v>125.027</v>
      </c>
      <c r="R51">
        <v>156.01400000000001</v>
      </c>
      <c r="S51">
        <v>152.38900000000001</v>
      </c>
      <c r="T51">
        <v>135.12</v>
      </c>
      <c r="U51">
        <v>135.995</v>
      </c>
      <c r="V51">
        <v>140.55099999999999</v>
      </c>
      <c r="W51">
        <v>60.908999999999999</v>
      </c>
      <c r="X51">
        <v>63.921999999999997</v>
      </c>
      <c r="Y51">
        <v>62.582999999999998</v>
      </c>
      <c r="Z51">
        <v>69.638999999999996</v>
      </c>
      <c r="AA51">
        <v>77.274000000000001</v>
      </c>
      <c r="AB51">
        <v>76.954999999999998</v>
      </c>
      <c r="AC51">
        <v>83.322999999999993</v>
      </c>
      <c r="AD51">
        <v>100.196</v>
      </c>
      <c r="AF51">
        <f t="shared" si="0"/>
        <v>8</v>
      </c>
      <c r="AH51">
        <f t="shared" si="4"/>
        <v>49</v>
      </c>
      <c r="AI51">
        <f t="shared" si="1"/>
        <v>52.814</v>
      </c>
      <c r="AJ51" t="str">
        <f t="shared" si="5"/>
        <v>Mauritius</v>
      </c>
    </row>
    <row r="52" spans="1:36">
      <c r="A52" t="s">
        <v>366</v>
      </c>
      <c r="B52" t="s">
        <v>465</v>
      </c>
      <c r="C52" t="s">
        <v>466</v>
      </c>
      <c r="E52" t="s">
        <v>467</v>
      </c>
      <c r="S52">
        <v>48.231999999999999</v>
      </c>
      <c r="T52">
        <v>38.677</v>
      </c>
      <c r="U52">
        <v>30.527999999999999</v>
      </c>
      <c r="V52">
        <v>24.196000000000002</v>
      </c>
      <c r="W52">
        <v>19.212</v>
      </c>
      <c r="X52">
        <v>23.561</v>
      </c>
      <c r="Y52">
        <v>30.913</v>
      </c>
      <c r="Z52">
        <v>33.698</v>
      </c>
      <c r="AA52">
        <v>29.768999999999998</v>
      </c>
      <c r="AB52">
        <v>30.007000000000001</v>
      </c>
      <c r="AC52">
        <v>32.182000000000002</v>
      </c>
      <c r="AD52">
        <v>35.088000000000001</v>
      </c>
      <c r="AF52">
        <f t="shared" si="0"/>
        <v>88</v>
      </c>
      <c r="AH52">
        <f t="shared" si="4"/>
        <v>50</v>
      </c>
      <c r="AI52">
        <f t="shared" si="1"/>
        <v>50.707999999999998</v>
      </c>
      <c r="AJ52" t="str">
        <f t="shared" si="5"/>
        <v>Senegal</v>
      </c>
    </row>
    <row r="53" spans="1:36">
      <c r="A53" t="s">
        <v>367</v>
      </c>
      <c r="B53" t="s">
        <v>465</v>
      </c>
      <c r="C53" t="s">
        <v>466</v>
      </c>
      <c r="E53" t="s">
        <v>467</v>
      </c>
      <c r="F53">
        <v>31.978999999999999</v>
      </c>
      <c r="G53">
        <v>27.7</v>
      </c>
      <c r="H53">
        <v>33.468000000000004</v>
      </c>
      <c r="I53">
        <v>55.813000000000002</v>
      </c>
      <c r="J53">
        <v>86.466999999999999</v>
      </c>
      <c r="K53">
        <v>95.147000000000006</v>
      </c>
      <c r="L53">
        <v>78.418999999999997</v>
      </c>
      <c r="M53">
        <v>75.337999999999994</v>
      </c>
      <c r="N53">
        <v>66.442999999999998</v>
      </c>
      <c r="O53">
        <v>86.688999999999993</v>
      </c>
      <c r="P53">
        <v>123.346</v>
      </c>
      <c r="Q53">
        <v>101.504</v>
      </c>
      <c r="R53">
        <v>86.66</v>
      </c>
      <c r="S53">
        <v>82.813000000000002</v>
      </c>
      <c r="T53">
        <v>57.332999999999998</v>
      </c>
      <c r="U53">
        <v>48.033999999999999</v>
      </c>
      <c r="V53">
        <v>26.192</v>
      </c>
      <c r="W53">
        <v>31.006</v>
      </c>
      <c r="X53">
        <v>33.395000000000003</v>
      </c>
      <c r="Y53">
        <v>36.226999999999997</v>
      </c>
      <c r="Z53">
        <v>46.468000000000004</v>
      </c>
      <c r="AA53">
        <v>42.552</v>
      </c>
      <c r="AB53">
        <v>49.076000000000001</v>
      </c>
      <c r="AC53">
        <v>55.088999999999999</v>
      </c>
      <c r="AD53">
        <v>67.555000000000007</v>
      </c>
      <c r="AF53">
        <f t="shared" si="0"/>
        <v>26</v>
      </c>
      <c r="AH53">
        <f t="shared" si="4"/>
        <v>51</v>
      </c>
      <c r="AI53">
        <f t="shared" si="1"/>
        <v>50.084000000000003</v>
      </c>
      <c r="AJ53" t="str">
        <f t="shared" si="5"/>
        <v>Mexico</v>
      </c>
    </row>
    <row r="54" spans="1:36">
      <c r="A54" t="s">
        <v>371</v>
      </c>
      <c r="B54" t="s">
        <v>465</v>
      </c>
      <c r="C54" t="s">
        <v>466</v>
      </c>
      <c r="E54" t="s">
        <v>467</v>
      </c>
      <c r="G54">
        <v>43.222999999999999</v>
      </c>
      <c r="H54">
        <v>40.914000000000001</v>
      </c>
      <c r="I54">
        <v>46.348999999999997</v>
      </c>
      <c r="J54">
        <v>46.651000000000003</v>
      </c>
      <c r="K54">
        <v>43.945999999999998</v>
      </c>
      <c r="L54">
        <v>44.59</v>
      </c>
      <c r="M54">
        <v>41.804000000000002</v>
      </c>
      <c r="N54">
        <v>40.375</v>
      </c>
      <c r="O54">
        <v>34.518000000000001</v>
      </c>
      <c r="P54">
        <v>41.625999999999998</v>
      </c>
      <c r="Q54">
        <v>44.607999999999997</v>
      </c>
      <c r="R54">
        <v>79.09</v>
      </c>
      <c r="S54">
        <v>79.561999999999998</v>
      </c>
      <c r="T54">
        <v>94.694000000000003</v>
      </c>
      <c r="U54">
        <v>88.105999999999995</v>
      </c>
      <c r="V54">
        <v>93.792000000000002</v>
      </c>
      <c r="W54">
        <v>89.936999999999998</v>
      </c>
      <c r="X54">
        <v>84.802999999999997</v>
      </c>
      <c r="Y54">
        <v>92.141999999999996</v>
      </c>
      <c r="Z54">
        <v>98.09</v>
      </c>
      <c r="AA54">
        <v>101.19499999999999</v>
      </c>
      <c r="AB54">
        <v>104.501</v>
      </c>
      <c r="AC54">
        <v>107.99</v>
      </c>
      <c r="AD54">
        <v>107.203</v>
      </c>
      <c r="AF54">
        <f t="shared" si="0"/>
        <v>6</v>
      </c>
      <c r="AH54">
        <f t="shared" si="4"/>
        <v>52</v>
      </c>
      <c r="AI54">
        <f t="shared" si="1"/>
        <v>49.524999999999999</v>
      </c>
      <c r="AJ54" t="str">
        <f t="shared" si="5"/>
        <v>Fiji</v>
      </c>
    </row>
    <row r="55" spans="1:36">
      <c r="A55" t="s">
        <v>372</v>
      </c>
      <c r="B55" t="s">
        <v>465</v>
      </c>
      <c r="C55" t="s">
        <v>466</v>
      </c>
      <c r="E55" t="s">
        <v>467</v>
      </c>
      <c r="P55">
        <v>19.015000000000001</v>
      </c>
      <c r="Q55">
        <v>20.187000000000001</v>
      </c>
      <c r="R55">
        <v>18.350000000000001</v>
      </c>
      <c r="S55">
        <v>20.891999999999999</v>
      </c>
      <c r="T55">
        <v>21.425000000000001</v>
      </c>
      <c r="U55">
        <v>20.757000000000001</v>
      </c>
      <c r="V55">
        <v>21.651</v>
      </c>
      <c r="W55">
        <v>21.34</v>
      </c>
      <c r="X55">
        <v>20.126000000000001</v>
      </c>
      <c r="Y55">
        <v>22.917999999999999</v>
      </c>
      <c r="Z55">
        <v>24.099</v>
      </c>
      <c r="AA55">
        <v>23.678999999999998</v>
      </c>
      <c r="AB55">
        <v>24.335999999999999</v>
      </c>
      <c r="AC55">
        <v>24.597000000000001</v>
      </c>
      <c r="AD55">
        <v>23.74</v>
      </c>
      <c r="AF55">
        <f t="shared" si="0"/>
        <v>119</v>
      </c>
      <c r="AH55">
        <f t="shared" si="4"/>
        <v>53</v>
      </c>
      <c r="AI55">
        <f t="shared" si="1"/>
        <v>48.905999999999999</v>
      </c>
      <c r="AJ55" t="str">
        <f t="shared" si="5"/>
        <v>Yemen</v>
      </c>
    </row>
    <row r="56" spans="1:36">
      <c r="A56" t="s">
        <v>368</v>
      </c>
      <c r="B56" t="s">
        <v>465</v>
      </c>
      <c r="C56" t="s">
        <v>466</v>
      </c>
      <c r="E56" t="s">
        <v>467</v>
      </c>
      <c r="F56">
        <v>99.626999999999995</v>
      </c>
      <c r="G56">
        <v>98.585999999999999</v>
      </c>
      <c r="H56">
        <v>86.265000000000001</v>
      </c>
      <c r="I56">
        <v>95.88</v>
      </c>
      <c r="J56">
        <v>99.174999999999997</v>
      </c>
      <c r="K56">
        <v>92.570999999999998</v>
      </c>
      <c r="L56">
        <v>92.986000000000004</v>
      </c>
      <c r="M56">
        <v>93.483000000000004</v>
      </c>
      <c r="N56">
        <v>105.86499999999999</v>
      </c>
      <c r="O56">
        <v>127.874</v>
      </c>
      <c r="P56">
        <v>118.726</v>
      </c>
      <c r="Q56">
        <v>113.42</v>
      </c>
      <c r="R56">
        <v>103.55</v>
      </c>
      <c r="S56">
        <v>112.64</v>
      </c>
      <c r="T56">
        <v>119.755</v>
      </c>
      <c r="U56">
        <v>150.23099999999999</v>
      </c>
      <c r="V56">
        <v>138.43700000000001</v>
      </c>
      <c r="W56">
        <v>90.281999999999996</v>
      </c>
      <c r="X56">
        <v>90.158000000000001</v>
      </c>
      <c r="Y56">
        <v>89.325000000000003</v>
      </c>
      <c r="Z56">
        <v>99.638000000000005</v>
      </c>
      <c r="AA56">
        <v>77.77</v>
      </c>
      <c r="AB56">
        <v>35.435000000000002</v>
      </c>
      <c r="AC56">
        <v>39.454999999999998</v>
      </c>
      <c r="AD56">
        <v>37.444000000000003</v>
      </c>
      <c r="AF56">
        <f t="shared" si="0"/>
        <v>81</v>
      </c>
      <c r="AH56">
        <f t="shared" si="4"/>
        <v>54</v>
      </c>
      <c r="AI56">
        <f t="shared" si="1"/>
        <v>48.814</v>
      </c>
      <c r="AJ56" t="str">
        <f t="shared" si="5"/>
        <v>Poland</v>
      </c>
    </row>
    <row r="57" spans="1:36">
      <c r="A57" t="s">
        <v>369</v>
      </c>
      <c r="B57" t="s">
        <v>465</v>
      </c>
      <c r="C57" t="s">
        <v>466</v>
      </c>
      <c r="E57" t="s">
        <v>467</v>
      </c>
      <c r="P57">
        <v>228.89</v>
      </c>
      <c r="Q57">
        <v>214.83799999999999</v>
      </c>
      <c r="R57">
        <v>220.56299999999999</v>
      </c>
      <c r="S57">
        <v>212.59800000000001</v>
      </c>
      <c r="T57">
        <v>220.56100000000001</v>
      </c>
      <c r="U57">
        <v>221.941</v>
      </c>
      <c r="V57">
        <v>204.04400000000001</v>
      </c>
      <c r="W57">
        <v>177.303</v>
      </c>
      <c r="X57">
        <v>163.405</v>
      </c>
      <c r="Y57">
        <v>159.17400000000001</v>
      </c>
      <c r="Z57">
        <v>52.906999999999996</v>
      </c>
      <c r="AA57">
        <v>49.552999999999997</v>
      </c>
      <c r="AB57">
        <v>54.137999999999998</v>
      </c>
      <c r="AC57">
        <v>57.698999999999998</v>
      </c>
      <c r="AD57">
        <v>61.006999999999998</v>
      </c>
      <c r="AF57">
        <f t="shared" si="0"/>
        <v>36</v>
      </c>
      <c r="AH57">
        <f t="shared" si="4"/>
        <v>55</v>
      </c>
      <c r="AI57">
        <f t="shared" si="1"/>
        <v>48.603999999999999</v>
      </c>
      <c r="AJ57" t="str">
        <f t="shared" si="5"/>
        <v>Kenya</v>
      </c>
    </row>
    <row r="58" spans="1:36">
      <c r="A58" t="s">
        <v>373</v>
      </c>
      <c r="B58" t="s">
        <v>465</v>
      </c>
      <c r="C58" t="s">
        <v>466</v>
      </c>
      <c r="E58" t="s">
        <v>467</v>
      </c>
      <c r="M58">
        <v>130.208</v>
      </c>
      <c r="N58">
        <v>135.74</v>
      </c>
      <c r="O58">
        <v>121.065</v>
      </c>
      <c r="P58">
        <v>120.19</v>
      </c>
      <c r="Q58">
        <v>129.66</v>
      </c>
      <c r="R58">
        <v>133.745</v>
      </c>
      <c r="S58">
        <v>121.251</v>
      </c>
      <c r="T58">
        <v>118.64400000000001</v>
      </c>
      <c r="U58">
        <v>116.075</v>
      </c>
      <c r="V58">
        <v>94.156999999999996</v>
      </c>
      <c r="W58">
        <v>59.884999999999998</v>
      </c>
      <c r="X58">
        <v>61.648000000000003</v>
      </c>
      <c r="Y58">
        <v>64.813999999999993</v>
      </c>
      <c r="Z58">
        <v>65.185000000000002</v>
      </c>
      <c r="AA58">
        <v>65.162000000000006</v>
      </c>
      <c r="AB58">
        <v>62.475000000000001</v>
      </c>
      <c r="AC58">
        <v>57.32</v>
      </c>
      <c r="AD58">
        <v>65.805999999999997</v>
      </c>
      <c r="AF58">
        <f t="shared" si="0"/>
        <v>27</v>
      </c>
      <c r="AH58">
        <f t="shared" si="4"/>
        <v>56</v>
      </c>
      <c r="AI58">
        <f t="shared" si="1"/>
        <v>48.564</v>
      </c>
      <c r="AJ58" t="str">
        <f t="shared" si="5"/>
        <v>Argentina</v>
      </c>
    </row>
    <row r="59" spans="1:36">
      <c r="A59" t="s">
        <v>376</v>
      </c>
      <c r="B59" t="s">
        <v>465</v>
      </c>
      <c r="C59" t="s">
        <v>466</v>
      </c>
      <c r="E59" t="s">
        <v>467</v>
      </c>
      <c r="M59">
        <v>43.94</v>
      </c>
      <c r="N59">
        <v>40.53</v>
      </c>
      <c r="O59">
        <v>39.915999999999997</v>
      </c>
      <c r="P59">
        <v>55.484000000000002</v>
      </c>
      <c r="Q59">
        <v>49.597999999999999</v>
      </c>
      <c r="R59">
        <v>54.41</v>
      </c>
      <c r="S59">
        <v>62.167000000000002</v>
      </c>
      <c r="T59">
        <v>54.63</v>
      </c>
      <c r="U59">
        <v>47.795999999999999</v>
      </c>
      <c r="V59">
        <v>39.612000000000002</v>
      </c>
      <c r="W59">
        <v>35.014000000000003</v>
      </c>
      <c r="X59">
        <v>38.281999999999996</v>
      </c>
      <c r="Y59">
        <v>28.023</v>
      </c>
      <c r="Z59">
        <v>17.527999999999999</v>
      </c>
      <c r="AA59">
        <v>11.978</v>
      </c>
      <c r="AB59">
        <v>16.632999999999999</v>
      </c>
      <c r="AC59">
        <v>21.547999999999998</v>
      </c>
      <c r="AD59">
        <v>26.707000000000001</v>
      </c>
      <c r="AF59">
        <f t="shared" si="0"/>
        <v>112</v>
      </c>
      <c r="AH59">
        <f t="shared" si="4"/>
        <v>57</v>
      </c>
      <c r="AI59">
        <f t="shared" si="1"/>
        <v>47.465000000000003</v>
      </c>
      <c r="AJ59" t="str">
        <f t="shared" si="5"/>
        <v>Tunisia</v>
      </c>
    </row>
    <row r="60" spans="1:36">
      <c r="A60" t="s">
        <v>374</v>
      </c>
      <c r="B60" t="s">
        <v>465</v>
      </c>
      <c r="C60" t="s">
        <v>466</v>
      </c>
      <c r="E60" t="s">
        <v>467</v>
      </c>
      <c r="P60">
        <v>67.671999999999997</v>
      </c>
      <c r="Q60">
        <v>65.263000000000005</v>
      </c>
      <c r="R60">
        <v>66.117999999999995</v>
      </c>
      <c r="S60">
        <v>69.728999999999999</v>
      </c>
      <c r="T60">
        <v>62.677999999999997</v>
      </c>
      <c r="U60">
        <v>57.225000000000001</v>
      </c>
      <c r="V60">
        <v>40.343000000000004</v>
      </c>
      <c r="W60">
        <v>24.721</v>
      </c>
      <c r="X60">
        <v>22.972999999999999</v>
      </c>
      <c r="Y60">
        <v>27.51</v>
      </c>
      <c r="Z60">
        <v>30.663</v>
      </c>
      <c r="AA60">
        <v>32.006999999999998</v>
      </c>
      <c r="AB60">
        <v>34.661000000000001</v>
      </c>
      <c r="AC60">
        <v>45.277000000000001</v>
      </c>
      <c r="AD60">
        <v>46.145000000000003</v>
      </c>
      <c r="AF60">
        <f t="shared" si="0"/>
        <v>59</v>
      </c>
      <c r="AH60">
        <f t="shared" si="4"/>
        <v>58</v>
      </c>
      <c r="AI60">
        <f t="shared" si="1"/>
        <v>47.167999999999999</v>
      </c>
      <c r="AJ60" t="str">
        <f t="shared" si="5"/>
        <v>Thailand</v>
      </c>
    </row>
    <row r="61" spans="1:36">
      <c r="A61" t="s">
        <v>377</v>
      </c>
      <c r="B61" t="s">
        <v>465</v>
      </c>
      <c r="C61" t="s">
        <v>466</v>
      </c>
      <c r="E61" t="s">
        <v>467</v>
      </c>
      <c r="M61">
        <v>61.006</v>
      </c>
      <c r="N61">
        <v>59.110999999999997</v>
      </c>
      <c r="O61">
        <v>60.006</v>
      </c>
      <c r="P61">
        <v>54.838999999999999</v>
      </c>
      <c r="Q61">
        <v>51.790999999999997</v>
      </c>
      <c r="R61">
        <v>54.917999999999999</v>
      </c>
      <c r="S61">
        <v>57.680999999999997</v>
      </c>
      <c r="T61">
        <v>58.73</v>
      </c>
      <c r="U61">
        <v>60.823</v>
      </c>
      <c r="V61">
        <v>64.923000000000002</v>
      </c>
      <c r="W61">
        <v>65.844999999999999</v>
      </c>
      <c r="X61">
        <v>71.876999999999995</v>
      </c>
      <c r="Y61">
        <v>78.120999999999995</v>
      </c>
      <c r="Z61">
        <v>80.897999999999996</v>
      </c>
      <c r="AA61">
        <v>81.043999999999997</v>
      </c>
      <c r="AB61">
        <v>78.510999999999996</v>
      </c>
      <c r="AC61">
        <v>77.346000000000004</v>
      </c>
      <c r="AD61">
        <v>76.891999999999996</v>
      </c>
      <c r="AF61">
        <f t="shared" si="0"/>
        <v>15</v>
      </c>
      <c r="AH61">
        <f t="shared" si="4"/>
        <v>59</v>
      </c>
      <c r="AI61">
        <f t="shared" si="1"/>
        <v>46.145000000000003</v>
      </c>
      <c r="AJ61" t="str">
        <f t="shared" si="5"/>
        <v>Honduras</v>
      </c>
    </row>
    <row r="62" spans="1:36">
      <c r="A62" t="s">
        <v>379</v>
      </c>
      <c r="B62" t="s">
        <v>465</v>
      </c>
      <c r="C62" t="s">
        <v>466</v>
      </c>
      <c r="E62" t="s">
        <v>467</v>
      </c>
      <c r="G62">
        <v>75.331999999999994</v>
      </c>
      <c r="H62">
        <v>74.438999999999993</v>
      </c>
      <c r="I62">
        <v>76.977999999999994</v>
      </c>
      <c r="J62">
        <v>73.463999999999999</v>
      </c>
      <c r="K62">
        <v>69.653999999999996</v>
      </c>
      <c r="L62">
        <v>65.977000000000004</v>
      </c>
      <c r="M62">
        <v>67.817999999999998</v>
      </c>
      <c r="N62">
        <v>68.09</v>
      </c>
      <c r="O62">
        <v>70.039000000000001</v>
      </c>
      <c r="P62">
        <v>73.649000000000001</v>
      </c>
      <c r="Q62">
        <v>78.727999999999994</v>
      </c>
      <c r="R62">
        <v>82.85</v>
      </c>
      <c r="S62">
        <v>84.242999999999995</v>
      </c>
      <c r="T62">
        <v>83.289000000000001</v>
      </c>
      <c r="U62">
        <v>80.894000000000005</v>
      </c>
      <c r="V62">
        <v>77.108000000000004</v>
      </c>
      <c r="W62">
        <v>74.027000000000001</v>
      </c>
      <c r="X62">
        <v>74.536000000000001</v>
      </c>
      <c r="Y62">
        <v>72.527000000000001</v>
      </c>
      <c r="Z62">
        <v>67.457999999999998</v>
      </c>
      <c r="AA62">
        <v>68.096000000000004</v>
      </c>
      <c r="AB62">
        <v>67.450999999999993</v>
      </c>
      <c r="AC62">
        <v>65.53</v>
      </c>
      <c r="AD62">
        <v>64.957999999999998</v>
      </c>
      <c r="AF62">
        <f t="shared" si="0"/>
        <v>29</v>
      </c>
      <c r="AH62">
        <f t="shared" si="4"/>
        <v>60</v>
      </c>
      <c r="AI62">
        <f t="shared" si="1"/>
        <v>45.883000000000003</v>
      </c>
      <c r="AJ62" t="str">
        <f t="shared" si="5"/>
        <v>Lesotho</v>
      </c>
    </row>
    <row r="63" spans="1:36">
      <c r="A63" t="s">
        <v>378</v>
      </c>
      <c r="B63" t="s">
        <v>465</v>
      </c>
      <c r="C63" t="s">
        <v>466</v>
      </c>
      <c r="E63" t="s">
        <v>467</v>
      </c>
      <c r="P63">
        <v>87.436999999999998</v>
      </c>
      <c r="Q63">
        <v>73.701999999999998</v>
      </c>
      <c r="R63">
        <v>62.338999999999999</v>
      </c>
      <c r="S63">
        <v>55.643000000000001</v>
      </c>
      <c r="T63">
        <v>51.328000000000003</v>
      </c>
      <c r="U63">
        <v>42.612000000000002</v>
      </c>
      <c r="V63">
        <v>35.847999999999999</v>
      </c>
      <c r="W63">
        <v>32.332999999999998</v>
      </c>
      <c r="X63">
        <v>30.251999999999999</v>
      </c>
      <c r="Y63">
        <v>26.483000000000001</v>
      </c>
      <c r="Z63">
        <v>24.524999999999999</v>
      </c>
      <c r="AA63">
        <v>23.106000000000002</v>
      </c>
      <c r="AB63">
        <v>22.96</v>
      </c>
      <c r="AC63">
        <v>24.902999999999999</v>
      </c>
      <c r="AD63">
        <v>25.027000000000001</v>
      </c>
      <c r="AF63">
        <f t="shared" si="0"/>
        <v>116</v>
      </c>
      <c r="AH63">
        <f t="shared" si="4"/>
        <v>61</v>
      </c>
      <c r="AI63">
        <f t="shared" si="1"/>
        <v>45.866</v>
      </c>
      <c r="AJ63" t="str">
        <f t="shared" si="5"/>
        <v>South Africa</v>
      </c>
    </row>
    <row r="64" spans="1:36">
      <c r="A64" t="s">
        <v>474</v>
      </c>
      <c r="B64" t="s">
        <v>465</v>
      </c>
      <c r="C64" t="s">
        <v>466</v>
      </c>
      <c r="E64" t="s">
        <v>467</v>
      </c>
      <c r="L64">
        <v>16.367000000000001</v>
      </c>
      <c r="M64">
        <v>15.242000000000001</v>
      </c>
      <c r="N64">
        <v>17.411000000000001</v>
      </c>
      <c r="O64">
        <v>13.199</v>
      </c>
      <c r="P64">
        <v>12.161</v>
      </c>
      <c r="Q64">
        <v>11.686</v>
      </c>
      <c r="R64">
        <v>21.774999999999999</v>
      </c>
      <c r="S64">
        <v>19.600000000000001</v>
      </c>
      <c r="T64">
        <v>16.712</v>
      </c>
      <c r="U64">
        <v>13.558999999999999</v>
      </c>
      <c r="V64">
        <v>12.462</v>
      </c>
      <c r="W64">
        <v>12.032999999999999</v>
      </c>
      <c r="X64">
        <v>9.282</v>
      </c>
      <c r="Y64">
        <v>10.425000000000001</v>
      </c>
      <c r="Z64">
        <v>12.173</v>
      </c>
      <c r="AA64">
        <v>8.9269999999999996</v>
      </c>
      <c r="AB64">
        <v>11.192</v>
      </c>
      <c r="AC64">
        <v>11.141999999999999</v>
      </c>
      <c r="AD64">
        <v>12.166</v>
      </c>
      <c r="AF64">
        <f t="shared" si="0"/>
        <v>136</v>
      </c>
      <c r="AH64">
        <f t="shared" si="4"/>
        <v>62</v>
      </c>
      <c r="AI64">
        <f t="shared" si="1"/>
        <v>45.624000000000002</v>
      </c>
      <c r="AJ64" t="str">
        <f t="shared" si="5"/>
        <v>Venezuela</v>
      </c>
    </row>
    <row r="65" spans="1:36">
      <c r="A65" t="s">
        <v>380</v>
      </c>
      <c r="B65" t="s">
        <v>465</v>
      </c>
      <c r="C65" t="s">
        <v>466</v>
      </c>
      <c r="E65" t="s">
        <v>467</v>
      </c>
      <c r="T65">
        <v>344.31700000000001</v>
      </c>
      <c r="U65">
        <v>227.345</v>
      </c>
      <c r="V65">
        <v>143.16499999999999</v>
      </c>
      <c r="W65">
        <v>117.08499999999999</v>
      </c>
      <c r="X65">
        <v>74.168000000000006</v>
      </c>
      <c r="Y65">
        <v>87.375</v>
      </c>
      <c r="Z65">
        <v>53.234000000000002</v>
      </c>
      <c r="AA65">
        <v>40.572000000000003</v>
      </c>
      <c r="AB65">
        <v>34.584000000000003</v>
      </c>
      <c r="AC65">
        <v>32.103000000000002</v>
      </c>
      <c r="AD65">
        <v>37.021999999999998</v>
      </c>
      <c r="AF65">
        <f t="shared" si="0"/>
        <v>83</v>
      </c>
      <c r="AH65">
        <f t="shared" si="4"/>
        <v>63</v>
      </c>
      <c r="AI65">
        <f t="shared" si="1"/>
        <v>45.581000000000003</v>
      </c>
      <c r="AJ65" t="str">
        <f t="shared" si="5"/>
        <v>Panama</v>
      </c>
    </row>
    <row r="66" spans="1:36">
      <c r="A66" t="s">
        <v>381</v>
      </c>
      <c r="B66" t="s">
        <v>465</v>
      </c>
      <c r="C66" t="s">
        <v>466</v>
      </c>
      <c r="E66" t="s">
        <v>467</v>
      </c>
      <c r="O66">
        <v>82.754999999999995</v>
      </c>
      <c r="P66">
        <v>91.808999999999997</v>
      </c>
      <c r="Q66">
        <v>108.008</v>
      </c>
      <c r="R66">
        <v>118.402</v>
      </c>
      <c r="S66">
        <v>123.095</v>
      </c>
      <c r="T66">
        <v>119.937</v>
      </c>
      <c r="U66">
        <v>119.26300000000001</v>
      </c>
      <c r="V66">
        <v>117.154</v>
      </c>
      <c r="W66">
        <v>114.515</v>
      </c>
      <c r="X66">
        <v>127.015</v>
      </c>
      <c r="Y66">
        <v>141.857</v>
      </c>
      <c r="Z66">
        <v>143.41399999999999</v>
      </c>
      <c r="AA66">
        <v>141.72</v>
      </c>
      <c r="AB66">
        <v>146.512</v>
      </c>
      <c r="AC66">
        <v>141.61500000000001</v>
      </c>
      <c r="AD66">
        <v>140.643</v>
      </c>
      <c r="AF66">
        <f t="shared" si="0"/>
        <v>1</v>
      </c>
      <c r="AH66">
        <f t="shared" si="4"/>
        <v>64</v>
      </c>
      <c r="AI66">
        <f t="shared" si="1"/>
        <v>44.905999999999999</v>
      </c>
      <c r="AJ66" t="str">
        <f t="shared" si="5"/>
        <v>Bosnia and Herzegovina</v>
      </c>
    </row>
    <row r="67" spans="1:36">
      <c r="A67" t="s">
        <v>382</v>
      </c>
      <c r="B67" t="s">
        <v>465</v>
      </c>
      <c r="C67" t="s">
        <v>466</v>
      </c>
      <c r="E67" t="s">
        <v>467</v>
      </c>
      <c r="F67">
        <v>219.73400000000001</v>
      </c>
      <c r="G67">
        <v>200.631</v>
      </c>
      <c r="H67">
        <v>149.749</v>
      </c>
      <c r="I67">
        <v>136.94999999999999</v>
      </c>
      <c r="J67">
        <v>126.28700000000001</v>
      </c>
      <c r="K67">
        <v>114.938</v>
      </c>
      <c r="L67">
        <v>113.82899999999999</v>
      </c>
      <c r="M67">
        <v>106.646</v>
      </c>
      <c r="N67">
        <v>109.708</v>
      </c>
      <c r="O67">
        <v>108.01300000000001</v>
      </c>
      <c r="P67">
        <v>100.479</v>
      </c>
      <c r="Q67">
        <v>96.477999999999994</v>
      </c>
      <c r="R67">
        <v>99.718999999999994</v>
      </c>
      <c r="S67">
        <v>99.644000000000005</v>
      </c>
      <c r="T67">
        <v>91.822999999999993</v>
      </c>
      <c r="U67">
        <v>84.308000000000007</v>
      </c>
      <c r="V67">
        <v>76.33</v>
      </c>
      <c r="W67">
        <v>73.77</v>
      </c>
      <c r="X67">
        <v>60.244</v>
      </c>
      <c r="Y67">
        <v>64.775000000000006</v>
      </c>
      <c r="Z67">
        <v>67.113</v>
      </c>
      <c r="AA67">
        <v>70.728999999999999</v>
      </c>
      <c r="AB67">
        <v>80.173000000000002</v>
      </c>
      <c r="AC67">
        <v>86.677999999999997</v>
      </c>
      <c r="AD67">
        <v>89.331000000000003</v>
      </c>
      <c r="AF67">
        <f t="shared" si="0"/>
        <v>11</v>
      </c>
      <c r="AH67">
        <f t="shared" si="4"/>
        <v>65</v>
      </c>
      <c r="AI67">
        <f t="shared" si="1"/>
        <v>44.564</v>
      </c>
      <c r="AJ67" t="str">
        <f t="shared" si="5"/>
        <v>Djibouti</v>
      </c>
    </row>
    <row r="68" spans="1:36">
      <c r="A68" t="s">
        <v>383</v>
      </c>
      <c r="B68" t="s">
        <v>465</v>
      </c>
      <c r="C68" t="s">
        <v>466</v>
      </c>
      <c r="E68" t="s">
        <v>467</v>
      </c>
      <c r="R68">
        <v>17.591999999999999</v>
      </c>
      <c r="S68">
        <v>14.962</v>
      </c>
      <c r="T68">
        <v>11.391999999999999</v>
      </c>
      <c r="U68">
        <v>8.0990000000000002</v>
      </c>
      <c r="V68">
        <v>6.6669999999999998</v>
      </c>
      <c r="W68">
        <v>5.8739999999999997</v>
      </c>
      <c r="X68">
        <v>6.766</v>
      </c>
      <c r="Y68">
        <v>10.227</v>
      </c>
      <c r="Z68">
        <v>10.683</v>
      </c>
      <c r="AA68">
        <v>10.407999999999999</v>
      </c>
      <c r="AB68">
        <v>12.391999999999999</v>
      </c>
      <c r="AC68">
        <v>12.861000000000001</v>
      </c>
      <c r="AD68">
        <v>15.122</v>
      </c>
      <c r="AF68">
        <f t="shared" ref="AF68:AF131" si="6">RANK(AD68, $AD$3:$AD$148 )</f>
        <v>132</v>
      </c>
      <c r="AH68">
        <f t="shared" si="4"/>
        <v>66</v>
      </c>
      <c r="AI68">
        <f t="shared" ref="AI68:AI131" si="7">INDEX($AD$3:$AD$148, MATCH(AH68,$AF$3:$AF$148, 0) )</f>
        <v>44.222000000000001</v>
      </c>
      <c r="AJ68" t="str">
        <f t="shared" si="5"/>
        <v>Armenia</v>
      </c>
    </row>
    <row r="69" spans="1:36">
      <c r="A69" t="s">
        <v>384</v>
      </c>
      <c r="B69" t="s">
        <v>465</v>
      </c>
      <c r="C69" t="s">
        <v>466</v>
      </c>
      <c r="E69" t="s">
        <v>467</v>
      </c>
      <c r="N69">
        <v>54.252000000000002</v>
      </c>
      <c r="O69">
        <v>53.316000000000003</v>
      </c>
      <c r="P69">
        <v>52.23</v>
      </c>
      <c r="Q69">
        <v>56.218000000000004</v>
      </c>
      <c r="R69">
        <v>61.844000000000001</v>
      </c>
      <c r="S69">
        <v>60.133000000000003</v>
      </c>
      <c r="T69">
        <v>53.795000000000002</v>
      </c>
      <c r="U69">
        <v>48.343000000000004</v>
      </c>
      <c r="V69">
        <v>43.975000000000001</v>
      </c>
      <c r="W69">
        <v>38.372</v>
      </c>
      <c r="X69">
        <v>41.469000000000001</v>
      </c>
      <c r="Y69">
        <v>41.094999999999999</v>
      </c>
      <c r="Z69">
        <v>44.402999999999999</v>
      </c>
      <c r="AA69">
        <v>43.048000000000002</v>
      </c>
      <c r="AB69">
        <v>40.811999999999998</v>
      </c>
      <c r="AC69">
        <v>42.244</v>
      </c>
      <c r="AD69">
        <v>48.603999999999999</v>
      </c>
      <c r="AF69">
        <f t="shared" si="6"/>
        <v>55</v>
      </c>
      <c r="AH69">
        <f t="shared" si="4"/>
        <v>67</v>
      </c>
      <c r="AI69">
        <f t="shared" si="7"/>
        <v>43.762999999999998</v>
      </c>
      <c r="AJ69" t="str">
        <f t="shared" si="5"/>
        <v>Bahrain</v>
      </c>
    </row>
    <row r="70" spans="1:36">
      <c r="A70" t="s">
        <v>387</v>
      </c>
      <c r="B70" t="s">
        <v>465</v>
      </c>
      <c r="C70" t="s">
        <v>466</v>
      </c>
      <c r="E70" t="s">
        <v>467</v>
      </c>
      <c r="F70">
        <v>7.0910000000000002</v>
      </c>
      <c r="G70">
        <v>7.3410000000000002</v>
      </c>
      <c r="H70">
        <v>9.3539999999999992</v>
      </c>
      <c r="I70">
        <v>13.693</v>
      </c>
      <c r="J70">
        <v>15.038</v>
      </c>
      <c r="K70">
        <v>15.034000000000001</v>
      </c>
      <c r="L70">
        <v>13.42</v>
      </c>
      <c r="M70">
        <v>12.785</v>
      </c>
      <c r="N70">
        <v>11.193</v>
      </c>
      <c r="O70">
        <v>13.239000000000001</v>
      </c>
      <c r="P70">
        <v>11.851000000000001</v>
      </c>
      <c r="Q70">
        <v>15.396000000000001</v>
      </c>
      <c r="R70">
        <v>11.532</v>
      </c>
      <c r="S70">
        <v>10.773999999999999</v>
      </c>
      <c r="T70">
        <v>11.984999999999999</v>
      </c>
      <c r="U70">
        <v>10.534000000000001</v>
      </c>
      <c r="V70">
        <v>11.516999999999999</v>
      </c>
      <c r="W70">
        <v>9.9700000000000006</v>
      </c>
      <c r="X70">
        <v>12.525</v>
      </c>
      <c r="Y70">
        <v>9.4469999999999992</v>
      </c>
      <c r="Z70">
        <v>10.936999999999999</v>
      </c>
      <c r="AA70">
        <v>8.0640000000000001</v>
      </c>
      <c r="AB70">
        <v>7.4130000000000003</v>
      </c>
      <c r="AC70">
        <v>8.0920000000000005</v>
      </c>
      <c r="AD70">
        <v>7.9930000000000003</v>
      </c>
      <c r="AF70">
        <f t="shared" si="6"/>
        <v>141</v>
      </c>
      <c r="AH70">
        <f t="shared" si="4"/>
        <v>68</v>
      </c>
      <c r="AI70">
        <f t="shared" si="7"/>
        <v>42.295000000000002</v>
      </c>
      <c r="AJ70" t="str">
        <f t="shared" si="5"/>
        <v>Republic of Congo</v>
      </c>
    </row>
    <row r="71" spans="1:36">
      <c r="A71" t="s">
        <v>389</v>
      </c>
      <c r="B71" t="s">
        <v>465</v>
      </c>
      <c r="C71" t="s">
        <v>466</v>
      </c>
      <c r="E71" t="s">
        <v>467</v>
      </c>
      <c r="W71">
        <v>24.812999999999999</v>
      </c>
      <c r="X71">
        <v>21.202000000000002</v>
      </c>
      <c r="Y71">
        <v>17.402000000000001</v>
      </c>
      <c r="Z71">
        <v>15.952</v>
      </c>
      <c r="AA71">
        <v>14.452999999999999</v>
      </c>
      <c r="AB71">
        <v>16.829000000000001</v>
      </c>
      <c r="AC71">
        <v>17.170999999999999</v>
      </c>
      <c r="AD71">
        <v>19.055</v>
      </c>
      <c r="AF71">
        <f t="shared" si="6"/>
        <v>126</v>
      </c>
      <c r="AH71">
        <f t="shared" si="4"/>
        <v>69</v>
      </c>
      <c r="AI71">
        <f t="shared" si="7"/>
        <v>41.83</v>
      </c>
      <c r="AJ71" t="str">
        <f t="shared" si="5"/>
        <v>Central African Republic</v>
      </c>
    </row>
    <row r="72" spans="1:36">
      <c r="A72" t="s">
        <v>390</v>
      </c>
      <c r="B72" t="s">
        <v>465</v>
      </c>
      <c r="C72" t="s">
        <v>466</v>
      </c>
      <c r="E72" t="s">
        <v>467</v>
      </c>
      <c r="F72">
        <v>1.093</v>
      </c>
      <c r="G72">
        <v>203.364</v>
      </c>
      <c r="H72">
        <v>121.848</v>
      </c>
      <c r="I72">
        <v>113.002</v>
      </c>
      <c r="J72">
        <v>114.334</v>
      </c>
      <c r="K72">
        <v>91.278000000000006</v>
      </c>
      <c r="L72">
        <v>59.107999999999997</v>
      </c>
      <c r="M72">
        <v>59.198</v>
      </c>
      <c r="N72">
        <v>59.497999999999998</v>
      </c>
      <c r="O72">
        <v>50.823</v>
      </c>
      <c r="P72">
        <v>35.429000000000002</v>
      </c>
      <c r="Q72">
        <v>36.43</v>
      </c>
      <c r="R72">
        <v>32.332999999999998</v>
      </c>
      <c r="S72">
        <v>24.614999999999998</v>
      </c>
      <c r="T72">
        <v>18.616</v>
      </c>
      <c r="U72">
        <v>14.137</v>
      </c>
      <c r="V72">
        <v>10.57</v>
      </c>
      <c r="W72">
        <v>11.832000000000001</v>
      </c>
      <c r="X72">
        <v>9.57</v>
      </c>
      <c r="Y72">
        <v>11.047000000000001</v>
      </c>
      <c r="Z72">
        <v>11.339</v>
      </c>
      <c r="AA72">
        <v>8.5449999999999999</v>
      </c>
      <c r="AB72">
        <v>6.7889999999999997</v>
      </c>
      <c r="AC72">
        <v>6.5410000000000004</v>
      </c>
      <c r="AD72">
        <v>7.1379999999999999</v>
      </c>
      <c r="AF72">
        <f t="shared" si="6"/>
        <v>143</v>
      </c>
      <c r="AH72">
        <f t="shared" si="4"/>
        <v>70</v>
      </c>
      <c r="AI72">
        <f t="shared" si="7"/>
        <v>41.061</v>
      </c>
      <c r="AJ72" t="str">
        <f t="shared" si="5"/>
        <v>China</v>
      </c>
    </row>
    <row r="73" spans="1:36">
      <c r="A73" t="s">
        <v>385</v>
      </c>
      <c r="B73" t="s">
        <v>465</v>
      </c>
      <c r="C73" t="s">
        <v>466</v>
      </c>
      <c r="E73" t="s">
        <v>467</v>
      </c>
      <c r="P73">
        <v>122.27200000000001</v>
      </c>
      <c r="Q73">
        <v>107.315</v>
      </c>
      <c r="R73">
        <v>106.866</v>
      </c>
      <c r="S73">
        <v>106.896</v>
      </c>
      <c r="T73">
        <v>92.909000000000006</v>
      </c>
      <c r="U73">
        <v>85.94</v>
      </c>
      <c r="V73">
        <v>72.498999999999995</v>
      </c>
      <c r="W73">
        <v>56.805</v>
      </c>
      <c r="X73">
        <v>48.457999999999998</v>
      </c>
      <c r="Y73">
        <v>58.067</v>
      </c>
      <c r="Z73">
        <v>59.725999999999999</v>
      </c>
      <c r="AA73">
        <v>49.38</v>
      </c>
      <c r="AB73">
        <v>48.975000000000001</v>
      </c>
      <c r="AC73">
        <v>46.101999999999997</v>
      </c>
      <c r="AD73">
        <v>53.034999999999997</v>
      </c>
      <c r="AF73">
        <f t="shared" si="6"/>
        <v>48</v>
      </c>
      <c r="AH73">
        <f t="shared" si="4"/>
        <v>71</v>
      </c>
      <c r="AI73">
        <f t="shared" si="7"/>
        <v>40.378999999999998</v>
      </c>
      <c r="AJ73" t="str">
        <f t="shared" si="5"/>
        <v>Romania</v>
      </c>
    </row>
    <row r="74" spans="1:36">
      <c r="A74" t="s">
        <v>475</v>
      </c>
      <c r="B74" t="s">
        <v>465</v>
      </c>
      <c r="C74" t="s">
        <v>466</v>
      </c>
      <c r="E74" t="s">
        <v>467</v>
      </c>
      <c r="Q74">
        <v>109.95</v>
      </c>
      <c r="R74">
        <v>110.628</v>
      </c>
      <c r="S74">
        <v>104.63800000000001</v>
      </c>
      <c r="T74">
        <v>93.617000000000004</v>
      </c>
      <c r="U74">
        <v>84.968999999999994</v>
      </c>
      <c r="V74">
        <v>71.888000000000005</v>
      </c>
      <c r="W74">
        <v>64.230999999999995</v>
      </c>
      <c r="X74">
        <v>60.344000000000001</v>
      </c>
      <c r="Y74">
        <v>63.204000000000001</v>
      </c>
      <c r="Z74">
        <v>62.094999999999999</v>
      </c>
      <c r="AA74">
        <v>56.902000000000001</v>
      </c>
      <c r="AB74">
        <v>62.191000000000003</v>
      </c>
      <c r="AC74">
        <v>60.127000000000002</v>
      </c>
      <c r="AD74">
        <v>62.508000000000003</v>
      </c>
      <c r="AF74">
        <f t="shared" si="6"/>
        <v>34</v>
      </c>
      <c r="AH74">
        <f t="shared" si="4"/>
        <v>72</v>
      </c>
      <c r="AI74">
        <f t="shared" si="7"/>
        <v>39.758000000000003</v>
      </c>
      <c r="AJ74" t="str">
        <f t="shared" si="5"/>
        <v>Costa Rica</v>
      </c>
    </row>
    <row r="75" spans="1:36">
      <c r="A75" t="s">
        <v>391</v>
      </c>
      <c r="B75" t="s">
        <v>465</v>
      </c>
      <c r="C75" t="s">
        <v>466</v>
      </c>
      <c r="E75" t="s">
        <v>467</v>
      </c>
      <c r="P75">
        <v>146.10599999999999</v>
      </c>
      <c r="Q75">
        <v>160.91300000000001</v>
      </c>
      <c r="R75">
        <v>160.947</v>
      </c>
      <c r="S75">
        <v>169.03</v>
      </c>
      <c r="T75">
        <v>171.18299999999999</v>
      </c>
      <c r="U75">
        <v>180.69900000000001</v>
      </c>
      <c r="V75">
        <v>185.18799999999999</v>
      </c>
      <c r="W75">
        <v>171.023</v>
      </c>
      <c r="X75">
        <v>163.09200000000001</v>
      </c>
      <c r="Y75">
        <v>145.566</v>
      </c>
      <c r="Z75">
        <v>138.39099999999999</v>
      </c>
      <c r="AA75">
        <v>133.88800000000001</v>
      </c>
      <c r="AB75">
        <v>130.803</v>
      </c>
      <c r="AC75">
        <v>133.36000000000001</v>
      </c>
      <c r="AD75">
        <v>134.41</v>
      </c>
      <c r="AF75">
        <f t="shared" si="6"/>
        <v>2</v>
      </c>
      <c r="AH75">
        <f t="shared" si="4"/>
        <v>73</v>
      </c>
      <c r="AI75">
        <f t="shared" si="7"/>
        <v>39.722000000000001</v>
      </c>
      <c r="AJ75" t="str">
        <f t="shared" si="5"/>
        <v>Myanmar</v>
      </c>
    </row>
    <row r="76" spans="1:36">
      <c r="A76" t="s">
        <v>396</v>
      </c>
      <c r="B76" t="s">
        <v>465</v>
      </c>
      <c r="C76" t="s">
        <v>466</v>
      </c>
      <c r="E76" t="s">
        <v>467</v>
      </c>
      <c r="F76">
        <v>20.033000000000001</v>
      </c>
      <c r="G76">
        <v>13.455</v>
      </c>
      <c r="H76">
        <v>72.768000000000001</v>
      </c>
      <c r="I76">
        <v>80.700999999999993</v>
      </c>
      <c r="J76">
        <v>76.734999999999999</v>
      </c>
      <c r="K76">
        <v>72.789000000000001</v>
      </c>
      <c r="L76">
        <v>80.951999999999998</v>
      </c>
      <c r="M76">
        <v>75.049000000000007</v>
      </c>
      <c r="N76">
        <v>92.073999999999998</v>
      </c>
      <c r="O76">
        <v>95.412000000000006</v>
      </c>
      <c r="P76">
        <v>101.188</v>
      </c>
      <c r="Q76">
        <v>126.092</v>
      </c>
      <c r="R76">
        <v>93.358999999999995</v>
      </c>
      <c r="S76">
        <v>62.645000000000003</v>
      </c>
      <c r="T76">
        <v>55.715000000000003</v>
      </c>
      <c r="U76">
        <v>60.262999999999998</v>
      </c>
      <c r="V76">
        <v>62.585000000000001</v>
      </c>
      <c r="W76">
        <v>58.162999999999997</v>
      </c>
      <c r="X76">
        <v>50.417999999999999</v>
      </c>
      <c r="Y76">
        <v>37.61</v>
      </c>
      <c r="Z76">
        <v>36.161000000000001</v>
      </c>
      <c r="AA76">
        <v>38.786999999999999</v>
      </c>
      <c r="AB76">
        <v>40.85</v>
      </c>
      <c r="AC76">
        <v>42.021999999999998</v>
      </c>
      <c r="AD76">
        <v>45.883000000000003</v>
      </c>
      <c r="AF76">
        <f t="shared" si="6"/>
        <v>60</v>
      </c>
      <c r="AH76">
        <f t="shared" si="4"/>
        <v>74</v>
      </c>
      <c r="AI76">
        <f t="shared" si="7"/>
        <v>39.302999999999997</v>
      </c>
      <c r="AJ76" t="str">
        <f t="shared" si="5"/>
        <v>Libya</v>
      </c>
    </row>
    <row r="77" spans="1:36">
      <c r="A77" t="s">
        <v>392</v>
      </c>
      <c r="B77" t="s">
        <v>465</v>
      </c>
      <c r="C77" t="s">
        <v>466</v>
      </c>
      <c r="E77" t="s">
        <v>467</v>
      </c>
      <c r="P77">
        <v>613.10699999999997</v>
      </c>
      <c r="Q77">
        <v>609.40200000000004</v>
      </c>
      <c r="R77">
        <v>607.46400000000006</v>
      </c>
      <c r="S77">
        <v>786.43799999999999</v>
      </c>
      <c r="T77">
        <v>712.221</v>
      </c>
      <c r="U77">
        <v>640.30600000000004</v>
      </c>
      <c r="V77">
        <v>591.22400000000005</v>
      </c>
      <c r="W77">
        <v>480.92200000000003</v>
      </c>
      <c r="X77">
        <v>308.06</v>
      </c>
      <c r="Y77">
        <v>172.41900000000001</v>
      </c>
      <c r="Z77">
        <v>32.084000000000003</v>
      </c>
      <c r="AA77">
        <v>28.513999999999999</v>
      </c>
      <c r="AB77">
        <v>25.992999999999999</v>
      </c>
      <c r="AC77">
        <v>26.565000000000001</v>
      </c>
      <c r="AD77">
        <v>33.241999999999997</v>
      </c>
      <c r="AF77">
        <f t="shared" si="6"/>
        <v>93</v>
      </c>
      <c r="AH77">
        <f t="shared" si="4"/>
        <v>75</v>
      </c>
      <c r="AI77">
        <f t="shared" si="7"/>
        <v>38.838000000000001</v>
      </c>
      <c r="AJ77" t="str">
        <f t="shared" si="5"/>
        <v>Sierra Leone</v>
      </c>
    </row>
    <row r="78" spans="1:36">
      <c r="A78" t="s">
        <v>393</v>
      </c>
      <c r="B78" t="s">
        <v>465</v>
      </c>
      <c r="C78" t="s">
        <v>466</v>
      </c>
      <c r="E78" t="s">
        <v>467</v>
      </c>
      <c r="F78">
        <v>73.477999999999994</v>
      </c>
      <c r="G78">
        <v>66.965000000000003</v>
      </c>
      <c r="H78">
        <v>64.771000000000001</v>
      </c>
      <c r="I78">
        <v>66.370999999999995</v>
      </c>
      <c r="J78">
        <v>63.37</v>
      </c>
      <c r="K78">
        <v>61.588000000000001</v>
      </c>
      <c r="L78">
        <v>69.331999999999994</v>
      </c>
      <c r="M78">
        <v>65.63</v>
      </c>
      <c r="N78">
        <v>69.858000000000004</v>
      </c>
      <c r="O78">
        <v>57.023000000000003</v>
      </c>
      <c r="P78">
        <v>43.734000000000002</v>
      </c>
      <c r="Q78">
        <v>43.13</v>
      </c>
      <c r="R78">
        <v>35.072000000000003</v>
      </c>
      <c r="S78">
        <v>27.143999999999998</v>
      </c>
      <c r="T78">
        <v>3.6560000000000001</v>
      </c>
      <c r="U78">
        <v>2.5419999999999998</v>
      </c>
      <c r="V78">
        <v>2.1800000000000002</v>
      </c>
      <c r="W78">
        <v>4.0949999999999998</v>
      </c>
      <c r="X78">
        <v>1.012</v>
      </c>
      <c r="Y78">
        <v>1.87</v>
      </c>
      <c r="Z78">
        <v>1.6080000000000001</v>
      </c>
      <c r="AA78">
        <v>10.868</v>
      </c>
      <c r="AB78">
        <v>2.3109999999999999</v>
      </c>
      <c r="AC78">
        <v>3.2930000000000001</v>
      </c>
      <c r="AD78">
        <v>39.302999999999997</v>
      </c>
      <c r="AF78">
        <f t="shared" si="6"/>
        <v>74</v>
      </c>
      <c r="AH78">
        <f t="shared" si="4"/>
        <v>76</v>
      </c>
      <c r="AI78">
        <f t="shared" si="7"/>
        <v>38.042999999999999</v>
      </c>
      <c r="AJ78" t="str">
        <f t="shared" si="5"/>
        <v>Angola</v>
      </c>
    </row>
    <row r="79" spans="1:36">
      <c r="A79" t="s">
        <v>476</v>
      </c>
      <c r="B79" t="s">
        <v>465</v>
      </c>
      <c r="C79" t="s">
        <v>466</v>
      </c>
      <c r="E79" t="s">
        <v>467</v>
      </c>
      <c r="O79">
        <v>31.068999999999999</v>
      </c>
      <c r="P79">
        <v>46.494999999999997</v>
      </c>
      <c r="Q79">
        <v>47.350999999999999</v>
      </c>
      <c r="R79">
        <v>41.643000000000001</v>
      </c>
      <c r="S79">
        <v>36.793999999999997</v>
      </c>
      <c r="T79">
        <v>34.58</v>
      </c>
      <c r="U79">
        <v>36.744999999999997</v>
      </c>
      <c r="V79">
        <v>30.582999999999998</v>
      </c>
      <c r="W79">
        <v>23.524999999999999</v>
      </c>
      <c r="X79">
        <v>20.593</v>
      </c>
      <c r="Y79">
        <v>23.768999999999998</v>
      </c>
      <c r="Z79">
        <v>24.276</v>
      </c>
      <c r="AA79">
        <v>27.741</v>
      </c>
      <c r="AB79">
        <v>33.677999999999997</v>
      </c>
      <c r="AC79">
        <v>34.167999999999999</v>
      </c>
      <c r="AD79">
        <v>38.008000000000003</v>
      </c>
      <c r="AF79">
        <f t="shared" si="6"/>
        <v>78</v>
      </c>
      <c r="AH79">
        <f t="shared" si="4"/>
        <v>77</v>
      </c>
      <c r="AI79">
        <f t="shared" si="7"/>
        <v>38.015000000000001</v>
      </c>
      <c r="AJ79" t="str">
        <f t="shared" si="5"/>
        <v>Colombia</v>
      </c>
    </row>
    <row r="80" spans="1:36">
      <c r="A80" t="s">
        <v>399</v>
      </c>
      <c r="B80" t="s">
        <v>465</v>
      </c>
      <c r="C80" t="s">
        <v>466</v>
      </c>
      <c r="E80" t="s">
        <v>467</v>
      </c>
      <c r="P80">
        <v>107.678</v>
      </c>
      <c r="Q80">
        <v>97.694999999999993</v>
      </c>
      <c r="R80">
        <v>106.366</v>
      </c>
      <c r="S80">
        <v>100.765</v>
      </c>
      <c r="T80">
        <v>95.725999999999999</v>
      </c>
      <c r="U80">
        <v>86.364000000000004</v>
      </c>
      <c r="V80">
        <v>37.302999999999997</v>
      </c>
      <c r="W80">
        <v>32.817</v>
      </c>
      <c r="X80">
        <v>31.797000000000001</v>
      </c>
      <c r="Y80">
        <v>33.44</v>
      </c>
      <c r="Z80">
        <v>31.866</v>
      </c>
      <c r="AA80">
        <v>32.426000000000002</v>
      </c>
      <c r="AB80">
        <v>33.656999999999996</v>
      </c>
      <c r="AC80">
        <v>33.970999999999997</v>
      </c>
      <c r="AD80">
        <v>34.906999999999996</v>
      </c>
      <c r="AF80">
        <f t="shared" si="6"/>
        <v>89</v>
      </c>
      <c r="AH80">
        <f t="shared" si="4"/>
        <v>78</v>
      </c>
      <c r="AI80">
        <f t="shared" si="7"/>
        <v>38.008000000000003</v>
      </c>
      <c r="AJ80" t="str">
        <f t="shared" si="5"/>
        <v>FYR Macedonia</v>
      </c>
    </row>
    <row r="81" spans="1:36">
      <c r="A81" t="s">
        <v>409</v>
      </c>
      <c r="B81" t="s">
        <v>465</v>
      </c>
      <c r="C81" t="s">
        <v>466</v>
      </c>
      <c r="E81" t="s">
        <v>467</v>
      </c>
      <c r="R81">
        <v>144.95400000000001</v>
      </c>
      <c r="S81">
        <v>161.92599999999999</v>
      </c>
      <c r="T81">
        <v>139.637</v>
      </c>
      <c r="U81">
        <v>141.17500000000001</v>
      </c>
      <c r="V81">
        <v>36.4</v>
      </c>
      <c r="W81">
        <v>35.377000000000002</v>
      </c>
      <c r="X81">
        <v>44.561</v>
      </c>
      <c r="Y81">
        <v>43.429000000000002</v>
      </c>
      <c r="Z81">
        <v>37.409999999999997</v>
      </c>
      <c r="AA81">
        <v>41.790999999999997</v>
      </c>
      <c r="AB81">
        <v>53.429000000000002</v>
      </c>
      <c r="AC81">
        <v>72.86</v>
      </c>
      <c r="AD81">
        <v>62.018000000000001</v>
      </c>
      <c r="AF81">
        <f t="shared" si="6"/>
        <v>35</v>
      </c>
      <c r="AH81">
        <f t="shared" si="4"/>
        <v>79</v>
      </c>
      <c r="AI81">
        <f t="shared" si="7"/>
        <v>37.887</v>
      </c>
      <c r="AJ81" t="str">
        <f t="shared" si="5"/>
        <v>Belarus</v>
      </c>
    </row>
    <row r="82" spans="1:36">
      <c r="A82" t="s">
        <v>410</v>
      </c>
      <c r="B82" t="s">
        <v>465</v>
      </c>
      <c r="C82" t="s">
        <v>466</v>
      </c>
      <c r="E82" t="s">
        <v>467</v>
      </c>
      <c r="F82">
        <v>80.736999999999995</v>
      </c>
      <c r="G82">
        <v>73.320999999999998</v>
      </c>
      <c r="H82">
        <v>64.376999999999995</v>
      </c>
      <c r="I82">
        <v>55.692999999999998</v>
      </c>
      <c r="J82">
        <v>47.62</v>
      </c>
      <c r="K82">
        <v>41.567999999999998</v>
      </c>
      <c r="L82">
        <v>35.69</v>
      </c>
      <c r="M82">
        <v>32.261000000000003</v>
      </c>
      <c r="N82">
        <v>36.634999999999998</v>
      </c>
      <c r="O82">
        <v>37.424999999999997</v>
      </c>
      <c r="P82">
        <v>35.31</v>
      </c>
      <c r="Q82">
        <v>41.35</v>
      </c>
      <c r="R82">
        <v>43.055999999999997</v>
      </c>
      <c r="S82">
        <v>45.082999999999998</v>
      </c>
      <c r="T82">
        <v>45.7</v>
      </c>
      <c r="U82">
        <v>42.713000000000001</v>
      </c>
      <c r="V82">
        <v>41.543999999999997</v>
      </c>
      <c r="W82">
        <v>41.215000000000003</v>
      </c>
      <c r="X82">
        <v>41.228000000000002</v>
      </c>
      <c r="Y82">
        <v>52.8</v>
      </c>
      <c r="Z82">
        <v>53.51</v>
      </c>
      <c r="AA82">
        <v>54.204999999999998</v>
      </c>
      <c r="AB82">
        <v>56.249000000000002</v>
      </c>
      <c r="AC82">
        <v>57.707000000000001</v>
      </c>
      <c r="AD82">
        <v>56.95</v>
      </c>
      <c r="AF82">
        <f t="shared" si="6"/>
        <v>41</v>
      </c>
      <c r="AH82">
        <f t="shared" si="4"/>
        <v>80</v>
      </c>
      <c r="AI82">
        <f t="shared" si="7"/>
        <v>37.645000000000003</v>
      </c>
      <c r="AJ82" t="str">
        <f t="shared" si="5"/>
        <v>Trinidad and Tobago</v>
      </c>
    </row>
    <row r="83" spans="1:36">
      <c r="A83" t="s">
        <v>400</v>
      </c>
      <c r="B83" t="s">
        <v>465</v>
      </c>
      <c r="C83" t="s">
        <v>466</v>
      </c>
      <c r="E83" t="s">
        <v>467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38.112000000000002</v>
      </c>
      <c r="N83">
        <v>40.628</v>
      </c>
      <c r="O83">
        <v>39.082000000000001</v>
      </c>
      <c r="P83">
        <v>38.110999999999997</v>
      </c>
      <c r="Q83">
        <v>36.968000000000004</v>
      </c>
      <c r="R83">
        <v>40.468000000000004</v>
      </c>
      <c r="S83">
        <v>37.783999999999999</v>
      </c>
      <c r="T83">
        <v>35.642000000000003</v>
      </c>
      <c r="U83">
        <v>43.475999999999999</v>
      </c>
      <c r="V83">
        <v>39.069000000000003</v>
      </c>
      <c r="W83">
        <v>40.03</v>
      </c>
      <c r="X83">
        <v>40.106999999999999</v>
      </c>
      <c r="Y83">
        <v>52.423000000000002</v>
      </c>
      <c r="Z83">
        <v>59.628999999999998</v>
      </c>
      <c r="AA83">
        <v>59.886000000000003</v>
      </c>
      <c r="AB83">
        <v>62.796999999999997</v>
      </c>
      <c r="AC83">
        <v>66.652000000000001</v>
      </c>
      <c r="AD83">
        <v>74.838999999999999</v>
      </c>
      <c r="AF83">
        <f t="shared" si="6"/>
        <v>20</v>
      </c>
      <c r="AH83">
        <f t="shared" si="4"/>
        <v>81</v>
      </c>
      <c r="AI83">
        <f t="shared" si="7"/>
        <v>37.444000000000003</v>
      </c>
      <c r="AJ83" t="str">
        <f t="shared" si="5"/>
        <v>Guinea</v>
      </c>
    </row>
    <row r="84" spans="1:36">
      <c r="A84" t="s">
        <v>403</v>
      </c>
      <c r="B84" t="s">
        <v>465</v>
      </c>
      <c r="C84" t="s">
        <v>466</v>
      </c>
      <c r="E84" t="s">
        <v>467</v>
      </c>
      <c r="P84">
        <v>103.7</v>
      </c>
      <c r="Q84">
        <v>91.641000000000005</v>
      </c>
      <c r="R84">
        <v>54.203000000000003</v>
      </c>
      <c r="S84">
        <v>49.19</v>
      </c>
      <c r="T84">
        <v>46.371000000000002</v>
      </c>
      <c r="U84">
        <v>53.075000000000003</v>
      </c>
      <c r="V84">
        <v>20.359000000000002</v>
      </c>
      <c r="W84">
        <v>21.129000000000001</v>
      </c>
      <c r="X84">
        <v>22.614999999999998</v>
      </c>
      <c r="Y84">
        <v>24.914000000000001</v>
      </c>
      <c r="Z84">
        <v>28.661000000000001</v>
      </c>
      <c r="AA84">
        <v>29.132000000000001</v>
      </c>
      <c r="AB84">
        <v>30.274000000000001</v>
      </c>
      <c r="AC84">
        <v>31.561</v>
      </c>
      <c r="AD84">
        <v>31.489000000000001</v>
      </c>
      <c r="AF84">
        <f t="shared" si="6"/>
        <v>98</v>
      </c>
      <c r="AH84">
        <f t="shared" si="4"/>
        <v>82</v>
      </c>
      <c r="AI84">
        <f t="shared" si="7"/>
        <v>37.228000000000002</v>
      </c>
      <c r="AJ84" t="str">
        <f t="shared" si="5"/>
        <v>Philippines</v>
      </c>
    </row>
    <row r="85" spans="1:36">
      <c r="A85" t="s">
        <v>402</v>
      </c>
      <c r="B85" t="s">
        <v>465</v>
      </c>
      <c r="C85" t="s">
        <v>466</v>
      </c>
      <c r="E85" t="s">
        <v>467</v>
      </c>
      <c r="M85">
        <v>18.928000000000001</v>
      </c>
      <c r="N85">
        <v>26.035</v>
      </c>
      <c r="O85">
        <v>30.428999999999998</v>
      </c>
      <c r="P85">
        <v>36.43</v>
      </c>
      <c r="Q85">
        <v>42.82</v>
      </c>
      <c r="R85">
        <v>46.735999999999997</v>
      </c>
      <c r="S85">
        <v>48.987000000000002</v>
      </c>
      <c r="T85">
        <v>48.698</v>
      </c>
      <c r="U85">
        <v>46.188000000000002</v>
      </c>
      <c r="V85">
        <v>44.082999999999998</v>
      </c>
      <c r="W85">
        <v>41.45</v>
      </c>
      <c r="X85">
        <v>41.564</v>
      </c>
      <c r="Y85">
        <v>39.798000000000002</v>
      </c>
      <c r="Z85">
        <v>36.841000000000001</v>
      </c>
      <c r="AA85">
        <v>34.51</v>
      </c>
      <c r="AB85">
        <v>30.148</v>
      </c>
      <c r="AC85">
        <v>31.931999999999999</v>
      </c>
      <c r="AD85">
        <v>30.545999999999999</v>
      </c>
      <c r="AF85">
        <f t="shared" si="6"/>
        <v>102</v>
      </c>
      <c r="AH85">
        <f t="shared" si="4"/>
        <v>83</v>
      </c>
      <c r="AI85">
        <f t="shared" si="7"/>
        <v>37.021999999999998</v>
      </c>
      <c r="AJ85" t="str">
        <f t="shared" si="5"/>
        <v>Iraq</v>
      </c>
    </row>
    <row r="86" spans="1:36">
      <c r="A86" t="s">
        <v>407</v>
      </c>
      <c r="B86" t="s">
        <v>465</v>
      </c>
      <c r="C86" t="s">
        <v>466</v>
      </c>
      <c r="E86" t="s">
        <v>467</v>
      </c>
      <c r="P86">
        <v>234.39400000000001</v>
      </c>
      <c r="Q86">
        <v>231.72</v>
      </c>
      <c r="R86">
        <v>204.39599999999999</v>
      </c>
      <c r="S86">
        <v>177.94300000000001</v>
      </c>
      <c r="T86">
        <v>166.16300000000001</v>
      </c>
      <c r="U86">
        <v>114.342</v>
      </c>
      <c r="V86">
        <v>84.188000000000002</v>
      </c>
      <c r="W86">
        <v>75.183000000000007</v>
      </c>
      <c r="X86">
        <v>71.861999999999995</v>
      </c>
      <c r="Y86">
        <v>79.421999999999997</v>
      </c>
      <c r="Z86">
        <v>72.89</v>
      </c>
      <c r="AA86">
        <v>65.655000000000001</v>
      </c>
      <c r="AB86">
        <v>73.137</v>
      </c>
      <c r="AC86">
        <v>72.162999999999997</v>
      </c>
      <c r="AD86">
        <v>59.107999999999997</v>
      </c>
      <c r="AF86">
        <f t="shared" si="6"/>
        <v>38</v>
      </c>
      <c r="AH86">
        <f t="shared" si="4"/>
        <v>84</v>
      </c>
      <c r="AI86">
        <f t="shared" si="7"/>
        <v>36.426000000000002</v>
      </c>
      <c r="AJ86" t="str">
        <f t="shared" si="5"/>
        <v>Niger</v>
      </c>
    </row>
    <row r="87" spans="1:36">
      <c r="A87" t="s">
        <v>408</v>
      </c>
      <c r="B87" t="s">
        <v>465</v>
      </c>
      <c r="C87" t="s">
        <v>466</v>
      </c>
      <c r="E87" t="s">
        <v>467</v>
      </c>
      <c r="P87">
        <v>45.298000000000002</v>
      </c>
      <c r="Q87">
        <v>44.801000000000002</v>
      </c>
      <c r="R87">
        <v>52.531999999999996</v>
      </c>
      <c r="S87">
        <v>59.103000000000002</v>
      </c>
      <c r="T87">
        <v>51.697000000000003</v>
      </c>
      <c r="U87">
        <v>53.53</v>
      </c>
      <c r="V87">
        <v>51.015000000000001</v>
      </c>
      <c r="W87">
        <v>47.283000000000001</v>
      </c>
      <c r="X87">
        <v>44.03</v>
      </c>
      <c r="Y87">
        <v>52.118000000000002</v>
      </c>
      <c r="Z87">
        <v>51.92</v>
      </c>
      <c r="AA87">
        <v>52.112000000000002</v>
      </c>
      <c r="AB87">
        <v>51.481000000000002</v>
      </c>
      <c r="AC87">
        <v>53.834000000000003</v>
      </c>
      <c r="AD87">
        <v>52.814</v>
      </c>
      <c r="AF87">
        <f t="shared" si="6"/>
        <v>49</v>
      </c>
      <c r="AH87">
        <f t="shared" si="4"/>
        <v>85</v>
      </c>
      <c r="AI87">
        <f t="shared" si="7"/>
        <v>36.414000000000001</v>
      </c>
      <c r="AJ87" t="str">
        <f t="shared" si="5"/>
        <v>Côte d'Ivoire</v>
      </c>
    </row>
    <row r="88" spans="1:36">
      <c r="A88" t="s">
        <v>401</v>
      </c>
      <c r="B88" t="s">
        <v>465</v>
      </c>
      <c r="C88" t="s">
        <v>466</v>
      </c>
      <c r="E88" t="s">
        <v>467</v>
      </c>
      <c r="L88">
        <v>46.258000000000003</v>
      </c>
      <c r="M88">
        <v>42.610999999999997</v>
      </c>
      <c r="N88">
        <v>44.094000000000001</v>
      </c>
      <c r="O88">
        <v>46.317999999999998</v>
      </c>
      <c r="P88">
        <v>41.85</v>
      </c>
      <c r="Q88">
        <v>41.110999999999997</v>
      </c>
      <c r="R88">
        <v>43.466000000000001</v>
      </c>
      <c r="S88">
        <v>44.747</v>
      </c>
      <c r="T88">
        <v>40.844999999999999</v>
      </c>
      <c r="U88">
        <v>39.018999999999998</v>
      </c>
      <c r="V88">
        <v>37.752000000000002</v>
      </c>
      <c r="W88">
        <v>37.533999999999999</v>
      </c>
      <c r="X88">
        <v>42.826999999999998</v>
      </c>
      <c r="Y88">
        <v>43.923999999999999</v>
      </c>
      <c r="Z88">
        <v>42.228999999999999</v>
      </c>
      <c r="AA88">
        <v>43.198999999999998</v>
      </c>
      <c r="AB88">
        <v>43.168999999999997</v>
      </c>
      <c r="AC88">
        <v>46.341999999999999</v>
      </c>
      <c r="AD88">
        <v>50.084000000000003</v>
      </c>
      <c r="AF88">
        <f t="shared" si="6"/>
        <v>51</v>
      </c>
      <c r="AH88">
        <f t="shared" si="4"/>
        <v>86</v>
      </c>
      <c r="AI88">
        <f t="shared" si="7"/>
        <v>35.598999999999997</v>
      </c>
      <c r="AJ88" t="str">
        <f t="shared" si="5"/>
        <v>Papua New Guinea</v>
      </c>
    </row>
    <row r="89" spans="1:36">
      <c r="A89" t="s">
        <v>477</v>
      </c>
      <c r="B89" t="s">
        <v>465</v>
      </c>
      <c r="C89" t="s">
        <v>466</v>
      </c>
      <c r="E89" t="s">
        <v>467</v>
      </c>
      <c r="K89">
        <v>53.975000000000001</v>
      </c>
      <c r="L89">
        <v>43.904000000000003</v>
      </c>
      <c r="M89">
        <v>47.268000000000001</v>
      </c>
      <c r="N89">
        <v>42.104999999999997</v>
      </c>
      <c r="O89">
        <v>35.850999999999999</v>
      </c>
      <c r="P89">
        <v>27.103999999999999</v>
      </c>
      <c r="Q89">
        <v>23.812000000000001</v>
      </c>
      <c r="R89">
        <v>24.164999999999999</v>
      </c>
      <c r="S89">
        <v>24.728000000000002</v>
      </c>
      <c r="T89">
        <v>25.417999999999999</v>
      </c>
      <c r="U89">
        <v>24.736999999999998</v>
      </c>
      <c r="V89">
        <v>25.062999999999999</v>
      </c>
      <c r="W89">
        <v>25.77</v>
      </c>
      <c r="X89">
        <v>28.369</v>
      </c>
      <c r="Y89">
        <v>30.501000000000001</v>
      </c>
      <c r="Z89">
        <v>28.719000000000001</v>
      </c>
      <c r="AA89">
        <v>28.173999999999999</v>
      </c>
      <c r="AB89">
        <v>26.806000000000001</v>
      </c>
      <c r="AC89">
        <v>27.584</v>
      </c>
      <c r="AD89">
        <v>26.539000000000001</v>
      </c>
      <c r="AF89">
        <f t="shared" si="6"/>
        <v>113</v>
      </c>
      <c r="AH89">
        <f t="shared" si="4"/>
        <v>87</v>
      </c>
      <c r="AI89">
        <f t="shared" si="7"/>
        <v>35.142000000000003</v>
      </c>
      <c r="AJ89" t="str">
        <f t="shared" si="5"/>
        <v>Dominican Republic</v>
      </c>
    </row>
    <row r="90" spans="1:36">
      <c r="A90" t="s">
        <v>398</v>
      </c>
      <c r="B90" t="s">
        <v>465</v>
      </c>
      <c r="C90" t="s">
        <v>466</v>
      </c>
      <c r="E90" t="s">
        <v>467</v>
      </c>
      <c r="K90">
        <v>79.48</v>
      </c>
      <c r="L90">
        <v>87.492000000000004</v>
      </c>
      <c r="M90">
        <v>89.049000000000007</v>
      </c>
      <c r="N90">
        <v>159.41</v>
      </c>
      <c r="O90">
        <v>150.739</v>
      </c>
      <c r="P90">
        <v>83.408000000000001</v>
      </c>
      <c r="Q90">
        <v>74.614999999999995</v>
      </c>
      <c r="R90">
        <v>69.16</v>
      </c>
      <c r="S90">
        <v>57.948</v>
      </c>
      <c r="T90">
        <v>43.646999999999998</v>
      </c>
      <c r="U90">
        <v>35.927999999999997</v>
      </c>
      <c r="V90">
        <v>30.904</v>
      </c>
      <c r="W90">
        <v>24.609000000000002</v>
      </c>
      <c r="X90">
        <v>19.257000000000001</v>
      </c>
      <c r="Y90">
        <v>29.125</v>
      </c>
      <c r="Z90">
        <v>26.852</v>
      </c>
      <c r="AA90">
        <v>24.149000000000001</v>
      </c>
      <c r="AB90">
        <v>24.538</v>
      </c>
      <c r="AC90">
        <v>23.792999999999999</v>
      </c>
      <c r="AD90">
        <v>31.492000000000001</v>
      </c>
      <c r="AF90">
        <f t="shared" si="6"/>
        <v>97</v>
      </c>
      <c r="AH90">
        <f t="shared" si="4"/>
        <v>88</v>
      </c>
      <c r="AI90">
        <f t="shared" si="7"/>
        <v>35.088000000000001</v>
      </c>
      <c r="AJ90" t="str">
        <f t="shared" si="5"/>
        <v>Georgia</v>
      </c>
    </row>
    <row r="91" spans="1:36">
      <c r="A91" t="s">
        <v>405</v>
      </c>
      <c r="B91" t="s">
        <v>465</v>
      </c>
      <c r="C91" t="s">
        <v>466</v>
      </c>
      <c r="E91" t="s">
        <v>467</v>
      </c>
      <c r="R91">
        <v>75.73</v>
      </c>
      <c r="S91">
        <v>40.261000000000003</v>
      </c>
      <c r="T91">
        <v>45.305</v>
      </c>
      <c r="U91">
        <v>38.590000000000003</v>
      </c>
      <c r="V91">
        <v>32.622999999999998</v>
      </c>
      <c r="W91">
        <v>27.503</v>
      </c>
      <c r="X91">
        <v>28.995999999999999</v>
      </c>
      <c r="Y91">
        <v>38.249000000000002</v>
      </c>
      <c r="Z91">
        <v>40.939</v>
      </c>
      <c r="AA91">
        <v>45.982999999999997</v>
      </c>
      <c r="AB91">
        <v>53.972000000000001</v>
      </c>
      <c r="AC91">
        <v>58.171999999999997</v>
      </c>
      <c r="AD91">
        <v>58.37</v>
      </c>
      <c r="AF91">
        <f t="shared" si="6"/>
        <v>40</v>
      </c>
      <c r="AH91">
        <f t="shared" si="4"/>
        <v>89</v>
      </c>
      <c r="AI91">
        <f t="shared" si="7"/>
        <v>34.906999999999996</v>
      </c>
      <c r="AJ91" t="str">
        <f t="shared" si="5"/>
        <v>Madagascar</v>
      </c>
    </row>
    <row r="92" spans="1:36">
      <c r="A92" t="s">
        <v>397</v>
      </c>
      <c r="B92" t="s">
        <v>465</v>
      </c>
      <c r="C92" t="s">
        <v>466</v>
      </c>
      <c r="E92" t="s">
        <v>467</v>
      </c>
      <c r="F92">
        <v>79.816000000000003</v>
      </c>
      <c r="G92">
        <v>66.623000000000005</v>
      </c>
      <c r="H92">
        <v>76.322000000000003</v>
      </c>
      <c r="I92">
        <v>84.915000000000006</v>
      </c>
      <c r="J92">
        <v>78.328000000000003</v>
      </c>
      <c r="K92">
        <v>82.039000000000001</v>
      </c>
      <c r="L92">
        <v>73.742999999999995</v>
      </c>
      <c r="M92">
        <v>77.260999999999996</v>
      </c>
      <c r="N92">
        <v>72.936999999999998</v>
      </c>
      <c r="O92">
        <v>71.847999999999999</v>
      </c>
      <c r="P92">
        <v>73.674000000000007</v>
      </c>
      <c r="Q92">
        <v>68.411000000000001</v>
      </c>
      <c r="R92">
        <v>67.147999999999996</v>
      </c>
      <c r="S92">
        <v>64.381</v>
      </c>
      <c r="T92">
        <v>61.676000000000002</v>
      </c>
      <c r="U92">
        <v>64.561000000000007</v>
      </c>
      <c r="V92">
        <v>59.378</v>
      </c>
      <c r="W92">
        <v>54.625999999999998</v>
      </c>
      <c r="X92">
        <v>47.298000000000002</v>
      </c>
      <c r="Y92">
        <v>47.136000000000003</v>
      </c>
      <c r="Z92">
        <v>50.317999999999998</v>
      </c>
      <c r="AA92">
        <v>53.69</v>
      </c>
      <c r="AB92">
        <v>59.658999999999999</v>
      </c>
      <c r="AC92">
        <v>63.406999999999996</v>
      </c>
      <c r="AD92">
        <v>63.889000000000003</v>
      </c>
      <c r="AF92">
        <f t="shared" si="6"/>
        <v>32</v>
      </c>
      <c r="AH92">
        <f t="shared" si="4"/>
        <v>90</v>
      </c>
      <c r="AI92">
        <f t="shared" si="7"/>
        <v>34.098999999999997</v>
      </c>
      <c r="AJ92" t="str">
        <f t="shared" si="5"/>
        <v>Suriname</v>
      </c>
    </row>
    <row r="93" spans="1:36">
      <c r="A93" t="s">
        <v>406</v>
      </c>
      <c r="B93" t="s">
        <v>465</v>
      </c>
      <c r="C93" t="s">
        <v>466</v>
      </c>
      <c r="E93" t="s">
        <v>467</v>
      </c>
      <c r="O93">
        <v>117.584</v>
      </c>
      <c r="P93">
        <v>118.209</v>
      </c>
      <c r="Q93">
        <v>123.44199999999999</v>
      </c>
      <c r="R93">
        <v>75.763000000000005</v>
      </c>
      <c r="S93">
        <v>74.912000000000006</v>
      </c>
      <c r="T93">
        <v>59.677999999999997</v>
      </c>
      <c r="U93">
        <v>70.123999999999995</v>
      </c>
      <c r="V93">
        <v>46.582000000000001</v>
      </c>
      <c r="W93">
        <v>36.645000000000003</v>
      </c>
      <c r="X93">
        <v>37.802999999999997</v>
      </c>
      <c r="Y93">
        <v>41.125</v>
      </c>
      <c r="Z93">
        <v>41.793999999999997</v>
      </c>
      <c r="AA93">
        <v>37.496000000000002</v>
      </c>
      <c r="AB93">
        <v>41.061</v>
      </c>
      <c r="AC93">
        <v>46.872</v>
      </c>
      <c r="AD93">
        <v>55.404000000000003</v>
      </c>
      <c r="AF93">
        <f t="shared" si="6"/>
        <v>44</v>
      </c>
      <c r="AH93">
        <f t="shared" si="4"/>
        <v>91</v>
      </c>
      <c r="AI93">
        <f t="shared" si="7"/>
        <v>33.86</v>
      </c>
      <c r="AJ93" t="str">
        <f t="shared" si="5"/>
        <v>Bangladesh</v>
      </c>
    </row>
    <row r="94" spans="1:36">
      <c r="A94" t="s">
        <v>404</v>
      </c>
      <c r="B94" t="s">
        <v>465</v>
      </c>
      <c r="C94" t="s">
        <v>466</v>
      </c>
      <c r="E94" t="s">
        <v>467</v>
      </c>
      <c r="N94">
        <v>169.28200000000001</v>
      </c>
      <c r="O94">
        <v>125.133</v>
      </c>
      <c r="P94">
        <v>146.251</v>
      </c>
      <c r="Q94">
        <v>215.761</v>
      </c>
      <c r="R94">
        <v>161.702</v>
      </c>
      <c r="S94">
        <v>123.992</v>
      </c>
      <c r="T94">
        <v>119.012</v>
      </c>
      <c r="U94">
        <v>110.315</v>
      </c>
      <c r="V94">
        <v>90.447000000000003</v>
      </c>
      <c r="W94">
        <v>62.42</v>
      </c>
      <c r="X94">
        <v>53.055</v>
      </c>
      <c r="Y94">
        <v>55.085000000000001</v>
      </c>
      <c r="Z94">
        <v>49.628999999999998</v>
      </c>
      <c r="AA94">
        <v>49.387</v>
      </c>
      <c r="AB94">
        <v>48.036000000000001</v>
      </c>
      <c r="AC94">
        <v>40.813000000000002</v>
      </c>
      <c r="AD94">
        <v>39.722000000000001</v>
      </c>
      <c r="AF94">
        <f t="shared" si="6"/>
        <v>73</v>
      </c>
      <c r="AH94">
        <f t="shared" si="4"/>
        <v>92</v>
      </c>
      <c r="AI94">
        <f t="shared" si="7"/>
        <v>33.488999999999997</v>
      </c>
      <c r="AJ94" t="str">
        <f t="shared" si="5"/>
        <v>Turkey</v>
      </c>
    </row>
    <row r="95" spans="1:36">
      <c r="A95" t="s">
        <v>411</v>
      </c>
      <c r="B95" t="s">
        <v>465</v>
      </c>
      <c r="C95" t="s">
        <v>466</v>
      </c>
      <c r="E95" t="s">
        <v>467</v>
      </c>
      <c r="I95">
        <v>17.367000000000001</v>
      </c>
      <c r="J95">
        <v>17.027999999999999</v>
      </c>
      <c r="K95">
        <v>18.978000000000002</v>
      </c>
      <c r="L95">
        <v>20.149999999999999</v>
      </c>
      <c r="M95">
        <v>19.018000000000001</v>
      </c>
      <c r="N95">
        <v>21.071999999999999</v>
      </c>
      <c r="O95">
        <v>22.36</v>
      </c>
      <c r="P95">
        <v>19.937000000000001</v>
      </c>
      <c r="Q95">
        <v>22.216000000000001</v>
      </c>
      <c r="R95">
        <v>21.783999999999999</v>
      </c>
      <c r="S95">
        <v>24.945</v>
      </c>
      <c r="T95">
        <v>27.49</v>
      </c>
      <c r="U95">
        <v>26.048999999999999</v>
      </c>
      <c r="V95">
        <v>23.896999999999998</v>
      </c>
      <c r="W95">
        <v>19.388999999999999</v>
      </c>
      <c r="X95">
        <v>18.242999999999999</v>
      </c>
      <c r="Y95">
        <v>15.946999999999999</v>
      </c>
      <c r="Z95">
        <v>15.502000000000001</v>
      </c>
      <c r="AA95">
        <v>23.234000000000002</v>
      </c>
      <c r="AB95">
        <v>23.984000000000002</v>
      </c>
      <c r="AC95">
        <v>23.709</v>
      </c>
      <c r="AD95">
        <v>25.19</v>
      </c>
      <c r="AF95">
        <f t="shared" si="6"/>
        <v>115</v>
      </c>
      <c r="AH95">
        <f t="shared" si="4"/>
        <v>93</v>
      </c>
      <c r="AI95">
        <f t="shared" si="7"/>
        <v>33.241999999999997</v>
      </c>
      <c r="AJ95" t="str">
        <f t="shared" si="5"/>
        <v>Liberia</v>
      </c>
    </row>
    <row r="96" spans="1:36">
      <c r="A96" t="s">
        <v>415</v>
      </c>
      <c r="B96" t="s">
        <v>465</v>
      </c>
      <c r="C96" t="s">
        <v>466</v>
      </c>
      <c r="E96" t="s">
        <v>467</v>
      </c>
      <c r="P96">
        <v>57.889000000000003</v>
      </c>
      <c r="Q96">
        <v>57.906999999999996</v>
      </c>
      <c r="R96">
        <v>59.103000000000002</v>
      </c>
      <c r="S96">
        <v>60.332000000000001</v>
      </c>
      <c r="T96">
        <v>58.402000000000001</v>
      </c>
      <c r="U96">
        <v>51.926000000000002</v>
      </c>
      <c r="V96">
        <v>49.546999999999997</v>
      </c>
      <c r="W96">
        <v>42.784999999999997</v>
      </c>
      <c r="X96">
        <v>41.247</v>
      </c>
      <c r="Y96">
        <v>39.338000000000001</v>
      </c>
      <c r="Z96">
        <v>35.436999999999998</v>
      </c>
      <c r="AA96">
        <v>33.186999999999998</v>
      </c>
      <c r="AB96">
        <v>34.305</v>
      </c>
      <c r="AC96">
        <v>31.195</v>
      </c>
      <c r="AD96">
        <v>26.257000000000001</v>
      </c>
      <c r="AF96">
        <f t="shared" si="6"/>
        <v>114</v>
      </c>
      <c r="AH96">
        <f t="shared" si="4"/>
        <v>94</v>
      </c>
      <c r="AI96">
        <f t="shared" si="7"/>
        <v>33.226999999999997</v>
      </c>
      <c r="AJ96" t="str">
        <f t="shared" si="5"/>
        <v>Tanzania</v>
      </c>
    </row>
    <row r="97" spans="1:36">
      <c r="A97" t="s">
        <v>414</v>
      </c>
      <c r="B97" t="s">
        <v>465</v>
      </c>
      <c r="C97" t="s">
        <v>466</v>
      </c>
      <c r="E97" t="s">
        <v>467</v>
      </c>
      <c r="M97">
        <v>92.620999999999995</v>
      </c>
      <c r="N97">
        <v>92.691000000000003</v>
      </c>
      <c r="O97">
        <v>107.008</v>
      </c>
      <c r="P97">
        <v>102.07</v>
      </c>
      <c r="Q97">
        <v>93.769000000000005</v>
      </c>
      <c r="R97">
        <v>118.327</v>
      </c>
      <c r="S97">
        <v>117.42100000000001</v>
      </c>
      <c r="T97">
        <v>90.093999999999994</v>
      </c>
      <c r="U97">
        <v>71.400000000000006</v>
      </c>
      <c r="V97">
        <v>54.923000000000002</v>
      </c>
      <c r="W97">
        <v>32.384999999999998</v>
      </c>
      <c r="X97">
        <v>28.661999999999999</v>
      </c>
      <c r="Y97">
        <v>32.908999999999999</v>
      </c>
      <c r="Z97">
        <v>34.417999999999999</v>
      </c>
      <c r="AA97">
        <v>33.143999999999998</v>
      </c>
      <c r="AB97">
        <v>32.100999999999999</v>
      </c>
      <c r="AC97">
        <v>32.409999999999997</v>
      </c>
      <c r="AD97">
        <v>32.225000000000001</v>
      </c>
      <c r="AF97">
        <f t="shared" si="6"/>
        <v>96</v>
      </c>
      <c r="AH97">
        <f t="shared" si="4"/>
        <v>95</v>
      </c>
      <c r="AI97">
        <f t="shared" si="7"/>
        <v>32.408999999999999</v>
      </c>
      <c r="AJ97" t="str">
        <f t="shared" si="5"/>
        <v>Bolivia</v>
      </c>
    </row>
    <row r="98" spans="1:36">
      <c r="A98" t="s">
        <v>412</v>
      </c>
      <c r="B98" t="s">
        <v>465</v>
      </c>
      <c r="C98" t="s">
        <v>466</v>
      </c>
      <c r="E98" t="s">
        <v>467</v>
      </c>
      <c r="K98">
        <v>116.43</v>
      </c>
      <c r="L98">
        <v>104.017</v>
      </c>
      <c r="M98">
        <v>117.136</v>
      </c>
      <c r="N98">
        <v>105.01600000000001</v>
      </c>
      <c r="O98">
        <v>107.504</v>
      </c>
      <c r="P98">
        <v>114.018</v>
      </c>
      <c r="Q98">
        <v>109.289</v>
      </c>
      <c r="R98">
        <v>114.122</v>
      </c>
      <c r="S98">
        <v>89.742999999999995</v>
      </c>
      <c r="T98">
        <v>75.578999999999994</v>
      </c>
      <c r="U98">
        <v>66.320999999999998</v>
      </c>
      <c r="V98">
        <v>27.143000000000001</v>
      </c>
      <c r="W98">
        <v>25.148</v>
      </c>
      <c r="X98">
        <v>21.056999999999999</v>
      </c>
      <c r="Y98">
        <v>27.736999999999998</v>
      </c>
      <c r="Z98">
        <v>23.922999999999998</v>
      </c>
      <c r="AA98">
        <v>27.122</v>
      </c>
      <c r="AB98">
        <v>27.402000000000001</v>
      </c>
      <c r="AC98">
        <v>26.693999999999999</v>
      </c>
      <c r="AD98">
        <v>36.426000000000002</v>
      </c>
      <c r="AF98">
        <f t="shared" si="6"/>
        <v>84</v>
      </c>
      <c r="AH98">
        <f t="shared" si="4"/>
        <v>96</v>
      </c>
      <c r="AI98">
        <f t="shared" si="7"/>
        <v>32.225000000000001</v>
      </c>
      <c r="AJ98" t="str">
        <f t="shared" si="5"/>
        <v>Nicaragua</v>
      </c>
    </row>
    <row r="99" spans="1:36">
      <c r="A99" t="s">
        <v>413</v>
      </c>
      <c r="B99" t="s">
        <v>465</v>
      </c>
      <c r="C99" t="s">
        <v>466</v>
      </c>
      <c r="E99" t="s">
        <v>467</v>
      </c>
      <c r="P99">
        <v>63.720999999999997</v>
      </c>
      <c r="Q99">
        <v>65.117000000000004</v>
      </c>
      <c r="R99">
        <v>49.835000000000001</v>
      </c>
      <c r="S99">
        <v>45.31</v>
      </c>
      <c r="T99">
        <v>36.6</v>
      </c>
      <c r="U99">
        <v>19.486000000000001</v>
      </c>
      <c r="V99">
        <v>7.8869999999999996</v>
      </c>
      <c r="W99">
        <v>8.3780000000000001</v>
      </c>
      <c r="X99">
        <v>7.4450000000000003</v>
      </c>
      <c r="Y99">
        <v>9.5739999999999998</v>
      </c>
      <c r="Z99">
        <v>9.5790000000000006</v>
      </c>
      <c r="AA99">
        <v>10.178000000000001</v>
      </c>
      <c r="AB99">
        <v>10.401999999999999</v>
      </c>
      <c r="AC99">
        <v>10.478</v>
      </c>
      <c r="AD99">
        <v>10.500999999999999</v>
      </c>
      <c r="AF99">
        <f t="shared" si="6"/>
        <v>138</v>
      </c>
      <c r="AH99">
        <f t="shared" si="4"/>
        <v>97</v>
      </c>
      <c r="AI99">
        <f t="shared" si="7"/>
        <v>31.492000000000001</v>
      </c>
      <c r="AJ99" t="str">
        <f t="shared" si="5"/>
        <v>Moldova</v>
      </c>
    </row>
    <row r="100" spans="1:36">
      <c r="A100" t="s">
        <v>416</v>
      </c>
      <c r="B100" t="s">
        <v>465</v>
      </c>
      <c r="C100" t="s">
        <v>466</v>
      </c>
      <c r="E100" t="s">
        <v>467</v>
      </c>
      <c r="F100">
        <v>21.088000000000001</v>
      </c>
      <c r="G100">
        <v>27.59</v>
      </c>
      <c r="H100">
        <v>29.553999999999998</v>
      </c>
      <c r="I100">
        <v>29.265999999999998</v>
      </c>
      <c r="J100">
        <v>31.97</v>
      </c>
      <c r="K100">
        <v>29.698</v>
      </c>
      <c r="L100">
        <v>28.638999999999999</v>
      </c>
      <c r="M100">
        <v>28.212</v>
      </c>
      <c r="N100">
        <v>40.121000000000002</v>
      </c>
      <c r="O100">
        <v>34.93</v>
      </c>
      <c r="P100">
        <v>26.100999999999999</v>
      </c>
      <c r="Q100">
        <v>25.14</v>
      </c>
      <c r="R100">
        <v>18.695</v>
      </c>
      <c r="S100">
        <v>17.172999999999998</v>
      </c>
      <c r="T100">
        <v>15.952999999999999</v>
      </c>
      <c r="U100">
        <v>9.8710000000000004</v>
      </c>
      <c r="V100">
        <v>8.91</v>
      </c>
      <c r="W100">
        <v>7.1050000000000004</v>
      </c>
      <c r="X100">
        <v>4.8419999999999996</v>
      </c>
      <c r="Y100">
        <v>6.89</v>
      </c>
      <c r="Z100">
        <v>5.8529999999999998</v>
      </c>
      <c r="AA100">
        <v>5.181</v>
      </c>
      <c r="AB100">
        <v>4.9329999999999998</v>
      </c>
      <c r="AC100">
        <v>5.1479999999999997</v>
      </c>
      <c r="AD100">
        <v>5.1360000000000001</v>
      </c>
      <c r="AF100">
        <f t="shared" si="6"/>
        <v>144</v>
      </c>
      <c r="AH100">
        <f t="shared" si="4"/>
        <v>98</v>
      </c>
      <c r="AI100">
        <f t="shared" si="7"/>
        <v>31.489000000000001</v>
      </c>
      <c r="AJ100" t="str">
        <f t="shared" si="5"/>
        <v>Mali</v>
      </c>
    </row>
    <row r="101" spans="1:36">
      <c r="A101" t="s">
        <v>417</v>
      </c>
      <c r="B101" t="s">
        <v>465</v>
      </c>
      <c r="C101" t="s">
        <v>466</v>
      </c>
      <c r="E101" t="s">
        <v>467</v>
      </c>
      <c r="J101">
        <v>72.959999999999994</v>
      </c>
      <c r="K101">
        <v>68.039000000000001</v>
      </c>
      <c r="L101">
        <v>68.021000000000001</v>
      </c>
      <c r="M101">
        <v>68.804000000000002</v>
      </c>
      <c r="N101">
        <v>69.361999999999995</v>
      </c>
      <c r="O101">
        <v>75.212000000000003</v>
      </c>
      <c r="P101">
        <v>76.962999999999994</v>
      </c>
      <c r="Q101">
        <v>78.953000000000003</v>
      </c>
      <c r="R101">
        <v>73.567999999999998</v>
      </c>
      <c r="S101">
        <v>68.164000000000001</v>
      </c>
      <c r="T101">
        <v>61.534999999999997</v>
      </c>
      <c r="U101">
        <v>58.920999999999999</v>
      </c>
      <c r="V101">
        <v>54.395000000000003</v>
      </c>
      <c r="W101">
        <v>52.585999999999999</v>
      </c>
      <c r="X101">
        <v>57.924999999999997</v>
      </c>
      <c r="Y101">
        <v>59.128999999999998</v>
      </c>
      <c r="Z101">
        <v>61.463999999999999</v>
      </c>
      <c r="AA101">
        <v>59.526000000000003</v>
      </c>
      <c r="AB101">
        <v>63.960999999999999</v>
      </c>
      <c r="AC101">
        <v>64.269000000000005</v>
      </c>
      <c r="AD101">
        <v>64.218999999999994</v>
      </c>
      <c r="AF101">
        <f t="shared" si="6"/>
        <v>31</v>
      </c>
      <c r="AH101">
        <f t="shared" si="4"/>
        <v>99</v>
      </c>
      <c r="AI101">
        <f t="shared" si="7"/>
        <v>31.488</v>
      </c>
      <c r="AJ101" t="str">
        <f t="shared" si="5"/>
        <v>Qatar</v>
      </c>
    </row>
    <row r="102" spans="1:36">
      <c r="A102" t="s">
        <v>418</v>
      </c>
      <c r="B102" t="s">
        <v>465</v>
      </c>
      <c r="C102" t="s">
        <v>466</v>
      </c>
      <c r="E102" t="s">
        <v>467</v>
      </c>
      <c r="G102">
        <v>115.751</v>
      </c>
      <c r="H102">
        <v>101.839</v>
      </c>
      <c r="I102">
        <v>93.269000000000005</v>
      </c>
      <c r="J102">
        <v>87.478999999999999</v>
      </c>
      <c r="K102">
        <v>85.585999999999999</v>
      </c>
      <c r="L102">
        <v>72.596999999999994</v>
      </c>
      <c r="M102">
        <v>67.120999999999995</v>
      </c>
      <c r="N102">
        <v>64.828000000000003</v>
      </c>
      <c r="O102">
        <v>61.496000000000002</v>
      </c>
      <c r="P102">
        <v>59.753</v>
      </c>
      <c r="Q102">
        <v>64.477000000000004</v>
      </c>
      <c r="R102">
        <v>63.539000000000001</v>
      </c>
      <c r="S102">
        <v>62.975999999999999</v>
      </c>
      <c r="T102">
        <v>65.545000000000002</v>
      </c>
      <c r="U102">
        <v>66.158000000000001</v>
      </c>
      <c r="V102">
        <v>61.04</v>
      </c>
      <c r="W102">
        <v>52.9</v>
      </c>
      <c r="X102">
        <v>45.377000000000002</v>
      </c>
      <c r="Y102">
        <v>45.44</v>
      </c>
      <c r="Z102">
        <v>44.091999999999999</v>
      </c>
      <c r="AA102">
        <v>43.786000000000001</v>
      </c>
      <c r="AB102">
        <v>42.615000000000002</v>
      </c>
      <c r="AC102">
        <v>41.68</v>
      </c>
      <c r="AD102">
        <v>45.581000000000003</v>
      </c>
      <c r="AF102">
        <f t="shared" si="6"/>
        <v>63</v>
      </c>
      <c r="AH102">
        <f t="shared" si="4"/>
        <v>100</v>
      </c>
      <c r="AI102">
        <f t="shared" si="7"/>
        <v>31.058</v>
      </c>
      <c r="AJ102" t="str">
        <f t="shared" si="5"/>
        <v>Zambia</v>
      </c>
    </row>
    <row r="103" spans="1:36">
      <c r="A103" t="s">
        <v>421</v>
      </c>
      <c r="B103" t="s">
        <v>465</v>
      </c>
      <c r="C103" t="s">
        <v>466</v>
      </c>
      <c r="E103" t="s">
        <v>467</v>
      </c>
      <c r="J103">
        <v>59.734999999999999</v>
      </c>
      <c r="K103">
        <v>54.515999999999998</v>
      </c>
      <c r="L103">
        <v>56.350999999999999</v>
      </c>
      <c r="M103">
        <v>65.478999999999999</v>
      </c>
      <c r="N103">
        <v>68.180000000000007</v>
      </c>
      <c r="O103">
        <v>62.256999999999998</v>
      </c>
      <c r="P103">
        <v>63.115000000000002</v>
      </c>
      <c r="Q103">
        <v>71.063000000000002</v>
      </c>
      <c r="R103">
        <v>70.361999999999995</v>
      </c>
      <c r="S103">
        <v>60.262999999999998</v>
      </c>
      <c r="T103">
        <v>56.415999999999997</v>
      </c>
      <c r="U103">
        <v>48.052999999999997</v>
      </c>
      <c r="V103">
        <v>39.639000000000003</v>
      </c>
      <c r="W103">
        <v>33.667999999999999</v>
      </c>
      <c r="X103">
        <v>31.742000000000001</v>
      </c>
      <c r="Y103">
        <v>31.542000000000002</v>
      </c>
      <c r="Z103">
        <v>25.591999999999999</v>
      </c>
      <c r="AA103">
        <v>22.957000000000001</v>
      </c>
      <c r="AB103">
        <v>26.709</v>
      </c>
      <c r="AC103">
        <v>34.01</v>
      </c>
      <c r="AD103">
        <v>35.598999999999997</v>
      </c>
      <c r="AF103">
        <f t="shared" si="6"/>
        <v>86</v>
      </c>
      <c r="AH103">
        <f t="shared" si="4"/>
        <v>101</v>
      </c>
      <c r="AI103">
        <f t="shared" si="7"/>
        <v>30.867000000000001</v>
      </c>
      <c r="AJ103" t="str">
        <f t="shared" si="5"/>
        <v>Benin</v>
      </c>
    </row>
    <row r="104" spans="1:36">
      <c r="A104" t="s">
        <v>423</v>
      </c>
      <c r="B104" t="s">
        <v>465</v>
      </c>
      <c r="C104" t="s">
        <v>466</v>
      </c>
      <c r="E104" t="s">
        <v>467</v>
      </c>
      <c r="F104">
        <v>67.003</v>
      </c>
      <c r="G104">
        <v>49.392000000000003</v>
      </c>
      <c r="H104">
        <v>34.39</v>
      </c>
      <c r="I104">
        <v>26.585999999999999</v>
      </c>
      <c r="J104">
        <v>18.690999999999999</v>
      </c>
      <c r="K104">
        <v>17.556999999999999</v>
      </c>
      <c r="L104">
        <v>16.791</v>
      </c>
      <c r="M104">
        <v>17.963000000000001</v>
      </c>
      <c r="N104">
        <v>22.716999999999999</v>
      </c>
      <c r="O104">
        <v>32.058999999999997</v>
      </c>
      <c r="P104">
        <v>34.658999999999999</v>
      </c>
      <c r="Q104">
        <v>42.741</v>
      </c>
      <c r="R104">
        <v>59.387</v>
      </c>
      <c r="S104">
        <v>45.100999999999999</v>
      </c>
      <c r="T104">
        <v>34.462000000000003</v>
      </c>
      <c r="U104">
        <v>28.01</v>
      </c>
      <c r="V104">
        <v>21.459</v>
      </c>
      <c r="W104">
        <v>18.141999999999999</v>
      </c>
      <c r="X104">
        <v>18.148</v>
      </c>
      <c r="Y104">
        <v>18.245000000000001</v>
      </c>
      <c r="Z104">
        <v>15.438000000000001</v>
      </c>
      <c r="AA104">
        <v>12.795</v>
      </c>
      <c r="AB104">
        <v>15.962999999999999</v>
      </c>
      <c r="AC104">
        <v>16.79</v>
      </c>
      <c r="AD104">
        <v>21.422000000000001</v>
      </c>
      <c r="AF104">
        <f t="shared" si="6"/>
        <v>122</v>
      </c>
      <c r="AH104">
        <f t="shared" ref="AH104:AH109" si="8">+AH103+1</f>
        <v>102</v>
      </c>
      <c r="AI104">
        <f t="shared" si="7"/>
        <v>30.545999999999999</v>
      </c>
      <c r="AJ104" t="str">
        <f t="shared" ref="AJ104:AJ109" si="9">INDEX($A$3:$A$148, MATCH(AH104,$AF$3:$AF$148, 0) )</f>
        <v>Marshall Islands</v>
      </c>
    </row>
    <row r="105" spans="1:36">
      <c r="A105" t="s">
        <v>419</v>
      </c>
      <c r="B105" t="s">
        <v>465</v>
      </c>
      <c r="C105" t="s">
        <v>466</v>
      </c>
      <c r="E105" t="s">
        <v>467</v>
      </c>
      <c r="P105">
        <v>44.39</v>
      </c>
      <c r="Q105">
        <v>43.353000000000002</v>
      </c>
      <c r="R105">
        <v>45.048000000000002</v>
      </c>
      <c r="S105">
        <v>48.951000000000001</v>
      </c>
      <c r="T105">
        <v>46.329000000000001</v>
      </c>
      <c r="U105">
        <v>39.962000000000003</v>
      </c>
      <c r="V105">
        <v>34.770000000000003</v>
      </c>
      <c r="W105">
        <v>31.87</v>
      </c>
      <c r="X105">
        <v>27.963000000000001</v>
      </c>
      <c r="Y105">
        <v>28.413</v>
      </c>
      <c r="Z105">
        <v>25.24</v>
      </c>
      <c r="AA105">
        <v>23.213999999999999</v>
      </c>
      <c r="AB105">
        <v>21.224</v>
      </c>
      <c r="AC105">
        <v>20.297999999999998</v>
      </c>
      <c r="AD105">
        <v>20.707999999999998</v>
      </c>
      <c r="AF105">
        <f t="shared" si="6"/>
        <v>123</v>
      </c>
      <c r="AH105">
        <f t="shared" si="8"/>
        <v>103</v>
      </c>
      <c r="AI105">
        <f t="shared" si="7"/>
        <v>30.541</v>
      </c>
      <c r="AJ105" t="str">
        <f t="shared" si="9"/>
        <v>Burundi</v>
      </c>
    </row>
    <row r="106" spans="1:36">
      <c r="A106" t="s">
        <v>420</v>
      </c>
      <c r="B106" t="s">
        <v>465</v>
      </c>
      <c r="C106" t="s">
        <v>466</v>
      </c>
      <c r="E106" t="s">
        <v>467</v>
      </c>
      <c r="J106">
        <v>65.534000000000006</v>
      </c>
      <c r="K106">
        <v>62.718000000000004</v>
      </c>
      <c r="L106">
        <v>54.726999999999997</v>
      </c>
      <c r="M106">
        <v>58.682000000000002</v>
      </c>
      <c r="N106">
        <v>51.058</v>
      </c>
      <c r="O106">
        <v>53.582999999999998</v>
      </c>
      <c r="P106">
        <v>58.774000000000001</v>
      </c>
      <c r="Q106">
        <v>58.831000000000003</v>
      </c>
      <c r="R106">
        <v>63.256</v>
      </c>
      <c r="S106">
        <v>68.036000000000001</v>
      </c>
      <c r="T106">
        <v>65.804000000000002</v>
      </c>
      <c r="U106">
        <v>59.168999999999997</v>
      </c>
      <c r="V106">
        <v>51.582000000000001</v>
      </c>
      <c r="W106">
        <v>44.64</v>
      </c>
      <c r="X106">
        <v>44.167000000000002</v>
      </c>
      <c r="Y106">
        <v>44.343000000000004</v>
      </c>
      <c r="Z106">
        <v>43.462000000000003</v>
      </c>
      <c r="AA106">
        <v>41.411999999999999</v>
      </c>
      <c r="AB106">
        <v>40.585000000000001</v>
      </c>
      <c r="AC106">
        <v>39.094000000000001</v>
      </c>
      <c r="AD106">
        <v>37.228000000000002</v>
      </c>
      <c r="AF106">
        <f t="shared" si="6"/>
        <v>82</v>
      </c>
      <c r="AH106">
        <f t="shared" si="8"/>
        <v>104</v>
      </c>
      <c r="AI106">
        <f t="shared" si="7"/>
        <v>30.381</v>
      </c>
      <c r="AJ106" t="str">
        <f t="shared" si="9"/>
        <v>Uganda</v>
      </c>
    </row>
    <row r="107" spans="1:36">
      <c r="A107" t="s">
        <v>422</v>
      </c>
      <c r="B107" t="s">
        <v>465</v>
      </c>
      <c r="C107" t="s">
        <v>466</v>
      </c>
      <c r="E107" t="s">
        <v>467</v>
      </c>
      <c r="K107">
        <v>48.988999999999997</v>
      </c>
      <c r="L107">
        <v>43.39</v>
      </c>
      <c r="M107">
        <v>42.926000000000002</v>
      </c>
      <c r="N107">
        <v>38.889000000000003</v>
      </c>
      <c r="O107">
        <v>39.567</v>
      </c>
      <c r="P107">
        <v>36.786999999999999</v>
      </c>
      <c r="Q107">
        <v>37.561999999999998</v>
      </c>
      <c r="R107">
        <v>42.054000000000002</v>
      </c>
      <c r="S107">
        <v>46.899000000000001</v>
      </c>
      <c r="T107">
        <v>45.55</v>
      </c>
      <c r="U107">
        <v>47.011000000000003</v>
      </c>
      <c r="V107">
        <v>47.506</v>
      </c>
      <c r="W107">
        <v>44.606000000000002</v>
      </c>
      <c r="X107">
        <v>47.039000000000001</v>
      </c>
      <c r="Y107">
        <v>50.259</v>
      </c>
      <c r="Z107">
        <v>53.601999999999997</v>
      </c>
      <c r="AA107">
        <v>54.804000000000002</v>
      </c>
      <c r="AB107">
        <v>54.36</v>
      </c>
      <c r="AC107">
        <v>55.72</v>
      </c>
      <c r="AD107">
        <v>48.814</v>
      </c>
      <c r="AF107">
        <f t="shared" si="6"/>
        <v>54</v>
      </c>
      <c r="AH107">
        <f t="shared" si="8"/>
        <v>105</v>
      </c>
      <c r="AI107">
        <f t="shared" si="7"/>
        <v>29.789000000000001</v>
      </c>
      <c r="AJ107" t="str">
        <f t="shared" si="9"/>
        <v>Ecuador</v>
      </c>
    </row>
    <row r="108" spans="1:36">
      <c r="A108" t="s">
        <v>424</v>
      </c>
      <c r="B108" t="s">
        <v>465</v>
      </c>
      <c r="C108" t="s">
        <v>466</v>
      </c>
      <c r="E108" t="s">
        <v>467</v>
      </c>
      <c r="F108">
        <v>10.895</v>
      </c>
      <c r="G108">
        <v>17.170000000000002</v>
      </c>
      <c r="H108">
        <v>16.893000000000001</v>
      </c>
      <c r="I108">
        <v>37.25</v>
      </c>
      <c r="J108">
        <v>43.052</v>
      </c>
      <c r="K108">
        <v>41.158999999999999</v>
      </c>
      <c r="L108">
        <v>46.664000000000001</v>
      </c>
      <c r="M108">
        <v>49.155999999999999</v>
      </c>
      <c r="N108">
        <v>60.228000000000002</v>
      </c>
      <c r="O108">
        <v>67.131</v>
      </c>
      <c r="P108">
        <v>52.707000000000001</v>
      </c>
      <c r="Q108">
        <v>57.588999999999999</v>
      </c>
      <c r="R108">
        <v>45.161000000000001</v>
      </c>
      <c r="S108">
        <v>35.956000000000003</v>
      </c>
      <c r="T108">
        <v>26.376000000000001</v>
      </c>
      <c r="U108">
        <v>17.559000000000001</v>
      </c>
      <c r="V108">
        <v>12.467000000000001</v>
      </c>
      <c r="W108">
        <v>8.032</v>
      </c>
      <c r="X108">
        <v>11.532999999999999</v>
      </c>
      <c r="Y108">
        <v>33.624000000000002</v>
      </c>
      <c r="Z108">
        <v>38.412999999999997</v>
      </c>
      <c r="AA108">
        <v>34.527000000000001</v>
      </c>
      <c r="AB108">
        <v>35.951999999999998</v>
      </c>
      <c r="AC108">
        <v>32.115000000000002</v>
      </c>
      <c r="AD108">
        <v>31.488</v>
      </c>
      <c r="AF108">
        <f t="shared" si="6"/>
        <v>99</v>
      </c>
      <c r="AH108">
        <f t="shared" si="8"/>
        <v>106</v>
      </c>
      <c r="AI108">
        <f t="shared" si="7"/>
        <v>29.542999999999999</v>
      </c>
      <c r="AJ108" t="str">
        <f t="shared" si="9"/>
        <v>Cambodia</v>
      </c>
    </row>
    <row r="109" spans="1:36">
      <c r="A109" t="s">
        <v>425</v>
      </c>
      <c r="B109" t="s">
        <v>465</v>
      </c>
      <c r="C109" t="s">
        <v>466</v>
      </c>
      <c r="E109" t="s">
        <v>467</v>
      </c>
      <c r="P109">
        <v>29.411999999999999</v>
      </c>
      <c r="Q109">
        <v>27.192</v>
      </c>
      <c r="R109">
        <v>27.318000000000001</v>
      </c>
      <c r="S109">
        <v>24.024000000000001</v>
      </c>
      <c r="T109">
        <v>20.981000000000002</v>
      </c>
      <c r="U109">
        <v>17.545000000000002</v>
      </c>
      <c r="V109">
        <v>12.536</v>
      </c>
      <c r="W109">
        <v>12.651999999999999</v>
      </c>
      <c r="X109">
        <v>13.387</v>
      </c>
      <c r="Y109">
        <v>23.347999999999999</v>
      </c>
      <c r="Z109">
        <v>30.535</v>
      </c>
      <c r="AA109">
        <v>33.874000000000002</v>
      </c>
      <c r="AB109">
        <v>37.548000000000002</v>
      </c>
      <c r="AC109">
        <v>38.817999999999998</v>
      </c>
      <c r="AD109">
        <v>40.378999999999998</v>
      </c>
      <c r="AF109">
        <f t="shared" si="6"/>
        <v>71</v>
      </c>
      <c r="AH109">
        <f t="shared" si="8"/>
        <v>107</v>
      </c>
      <c r="AI109">
        <f t="shared" si="7"/>
        <v>28.321000000000002</v>
      </c>
      <c r="AJ109" t="str">
        <f t="shared" si="9"/>
        <v>Burkina Faso</v>
      </c>
    </row>
    <row r="110" spans="1:36">
      <c r="A110" t="s">
        <v>458</v>
      </c>
      <c r="B110" t="s">
        <v>465</v>
      </c>
      <c r="C110" t="s">
        <v>466</v>
      </c>
      <c r="E110" t="s">
        <v>467</v>
      </c>
      <c r="O110">
        <v>98.98</v>
      </c>
      <c r="P110">
        <v>59.859000000000002</v>
      </c>
      <c r="Q110">
        <v>47.613</v>
      </c>
      <c r="R110">
        <v>40.305</v>
      </c>
      <c r="S110">
        <v>30.359000000000002</v>
      </c>
      <c r="T110">
        <v>22.315999999999999</v>
      </c>
      <c r="U110">
        <v>15.912000000000001</v>
      </c>
      <c r="V110">
        <v>10.504</v>
      </c>
      <c r="W110">
        <v>8.6069999999999993</v>
      </c>
      <c r="X110">
        <v>7.9779999999999998</v>
      </c>
      <c r="Y110">
        <v>10.627000000000001</v>
      </c>
      <c r="Z110">
        <v>11.346</v>
      </c>
      <c r="AA110">
        <v>11.641</v>
      </c>
      <c r="AB110">
        <v>12.666</v>
      </c>
      <c r="AC110">
        <v>14.028</v>
      </c>
      <c r="AD110">
        <v>17.920000000000002</v>
      </c>
      <c r="AF110">
        <f t="shared" si="6"/>
        <v>128</v>
      </c>
      <c r="AH110">
        <f t="shared" ref="AH110:AH132" si="10">+AH109+1</f>
        <v>108</v>
      </c>
      <c r="AI110">
        <f t="shared" si="7"/>
        <v>28.181999999999999</v>
      </c>
      <c r="AJ110" t="str">
        <f t="shared" ref="AJ110:AJ132" si="11">INDEX($A$3:$A$148, MATCH(AH110,$AF$3:$AF$148, 0) )</f>
        <v>Tajikistan</v>
      </c>
    </row>
    <row r="111" spans="1:36">
      <c r="A111" t="s">
        <v>426</v>
      </c>
      <c r="B111" t="s">
        <v>465</v>
      </c>
      <c r="C111" t="s">
        <v>466</v>
      </c>
      <c r="E111" t="s">
        <v>467</v>
      </c>
      <c r="K111">
        <v>119.479</v>
      </c>
      <c r="L111">
        <v>98.956000000000003</v>
      </c>
      <c r="M111">
        <v>85.65</v>
      </c>
      <c r="N111">
        <v>83.126999999999995</v>
      </c>
      <c r="O111">
        <v>92.930999999999997</v>
      </c>
      <c r="P111">
        <v>102.48399999999999</v>
      </c>
      <c r="Q111">
        <v>98.617999999999995</v>
      </c>
      <c r="R111">
        <v>107.871</v>
      </c>
      <c r="S111">
        <v>100.589</v>
      </c>
      <c r="T111">
        <v>90.78</v>
      </c>
      <c r="U111">
        <v>70.646000000000001</v>
      </c>
      <c r="V111">
        <v>26.57</v>
      </c>
      <c r="W111">
        <v>26.7</v>
      </c>
      <c r="X111">
        <v>20.895</v>
      </c>
      <c r="Y111">
        <v>22.617999999999999</v>
      </c>
      <c r="Z111">
        <v>22.765999999999998</v>
      </c>
      <c r="AA111">
        <v>23.724</v>
      </c>
      <c r="AB111">
        <v>23.704999999999998</v>
      </c>
      <c r="AC111">
        <v>29.036999999999999</v>
      </c>
      <c r="AD111">
        <v>27.997</v>
      </c>
      <c r="AF111">
        <f t="shared" si="6"/>
        <v>109</v>
      </c>
      <c r="AH111">
        <f t="shared" si="10"/>
        <v>109</v>
      </c>
      <c r="AI111">
        <f t="shared" si="7"/>
        <v>27.997</v>
      </c>
      <c r="AJ111" t="str">
        <f t="shared" si="11"/>
        <v>Rwanda</v>
      </c>
    </row>
    <row r="112" spans="1:36">
      <c r="A112" t="s">
        <v>454</v>
      </c>
      <c r="B112" t="s">
        <v>465</v>
      </c>
      <c r="C112" t="s">
        <v>466</v>
      </c>
      <c r="E112" t="s">
        <v>467</v>
      </c>
      <c r="N112">
        <v>58.868000000000002</v>
      </c>
      <c r="O112">
        <v>59.363999999999997</v>
      </c>
      <c r="P112">
        <v>55.689</v>
      </c>
      <c r="Q112">
        <v>53.779000000000003</v>
      </c>
      <c r="R112">
        <v>50.286999999999999</v>
      </c>
      <c r="S112">
        <v>42.814</v>
      </c>
      <c r="T112">
        <v>39.902999999999999</v>
      </c>
      <c r="U112">
        <v>34.100999999999999</v>
      </c>
      <c r="V112">
        <v>33.506999999999998</v>
      </c>
      <c r="W112">
        <v>31.666</v>
      </c>
      <c r="X112">
        <v>28.905999999999999</v>
      </c>
      <c r="Y112">
        <v>33.581000000000003</v>
      </c>
      <c r="Z112">
        <v>45.158000000000001</v>
      </c>
      <c r="AA112">
        <v>49.106000000000002</v>
      </c>
      <c r="AB112">
        <v>51.968000000000004</v>
      </c>
      <c r="AC112">
        <v>53.649000000000001</v>
      </c>
      <c r="AD112">
        <v>54.978000000000002</v>
      </c>
      <c r="AF112">
        <f t="shared" si="6"/>
        <v>45</v>
      </c>
      <c r="AH112">
        <f t="shared" si="10"/>
        <v>110</v>
      </c>
      <c r="AI112">
        <f t="shared" si="7"/>
        <v>27.785</v>
      </c>
      <c r="AJ112" t="str">
        <f t="shared" si="11"/>
        <v>Gabon</v>
      </c>
    </row>
    <row r="113" spans="1:36">
      <c r="A113" t="s">
        <v>478</v>
      </c>
      <c r="B113" t="s">
        <v>465</v>
      </c>
      <c r="C113" t="s">
        <v>466</v>
      </c>
      <c r="E113" t="s">
        <v>467</v>
      </c>
      <c r="Q113">
        <v>572.63800000000003</v>
      </c>
      <c r="R113">
        <v>530.32600000000002</v>
      </c>
      <c r="S113">
        <v>317.113</v>
      </c>
      <c r="T113">
        <v>336.54899999999998</v>
      </c>
      <c r="U113">
        <v>284.25299999999999</v>
      </c>
      <c r="V113">
        <v>256.76400000000001</v>
      </c>
      <c r="W113">
        <v>101.364</v>
      </c>
      <c r="X113">
        <v>56.854999999999997</v>
      </c>
      <c r="Y113">
        <v>68.027000000000001</v>
      </c>
      <c r="Z113">
        <v>75.260000000000005</v>
      </c>
      <c r="AA113">
        <v>71.739000000000004</v>
      </c>
      <c r="AB113">
        <v>78.293999999999997</v>
      </c>
      <c r="AC113">
        <v>71.403999999999996</v>
      </c>
      <c r="AD113">
        <v>68.230999999999995</v>
      </c>
      <c r="AF113">
        <f t="shared" si="6"/>
        <v>25</v>
      </c>
      <c r="AH113">
        <f t="shared" si="10"/>
        <v>111</v>
      </c>
      <c r="AI113">
        <f t="shared" si="7"/>
        <v>26.9</v>
      </c>
      <c r="AJ113" t="str">
        <f t="shared" si="11"/>
        <v>Bulgaria</v>
      </c>
    </row>
    <row r="114" spans="1:36">
      <c r="A114" t="s">
        <v>427</v>
      </c>
      <c r="B114" t="s">
        <v>465</v>
      </c>
      <c r="C114" t="s">
        <v>466</v>
      </c>
      <c r="E114" t="s">
        <v>467</v>
      </c>
      <c r="O114">
        <v>102.992</v>
      </c>
      <c r="P114">
        <v>86.701999999999998</v>
      </c>
      <c r="Q114">
        <v>93.147999999999996</v>
      </c>
      <c r="R114">
        <v>96.352000000000004</v>
      </c>
      <c r="S114">
        <v>81.563999999999993</v>
      </c>
      <c r="T114">
        <v>62.927999999999997</v>
      </c>
      <c r="U114">
        <v>37.341999999999999</v>
      </c>
      <c r="V114">
        <v>25.831</v>
      </c>
      <c r="W114">
        <v>17.114999999999998</v>
      </c>
      <c r="X114">
        <v>12.055999999999999</v>
      </c>
      <c r="Y114">
        <v>13.989000000000001</v>
      </c>
      <c r="Z114">
        <v>8.4480000000000004</v>
      </c>
      <c r="AA114">
        <v>5.3970000000000002</v>
      </c>
      <c r="AB114">
        <v>3.59</v>
      </c>
      <c r="AC114">
        <v>2.1539999999999999</v>
      </c>
      <c r="AD114">
        <v>1.57</v>
      </c>
      <c r="AF114">
        <f t="shared" si="6"/>
        <v>146</v>
      </c>
      <c r="AH114">
        <f t="shared" si="10"/>
        <v>112</v>
      </c>
      <c r="AI114">
        <f t="shared" si="7"/>
        <v>26.707000000000001</v>
      </c>
      <c r="AJ114" t="str">
        <f t="shared" si="11"/>
        <v>Haiti</v>
      </c>
    </row>
    <row r="115" spans="1:36">
      <c r="A115" t="s">
        <v>429</v>
      </c>
      <c r="B115" t="s">
        <v>465</v>
      </c>
      <c r="C115" t="s">
        <v>466</v>
      </c>
      <c r="E115" t="s">
        <v>467</v>
      </c>
      <c r="P115">
        <v>73.721000000000004</v>
      </c>
      <c r="Q115">
        <v>70.930999999999997</v>
      </c>
      <c r="R115">
        <v>67.974999999999994</v>
      </c>
      <c r="S115">
        <v>54.701000000000001</v>
      </c>
      <c r="T115">
        <v>47.591000000000001</v>
      </c>
      <c r="U115">
        <v>45.664000000000001</v>
      </c>
      <c r="V115">
        <v>21.838000000000001</v>
      </c>
      <c r="W115">
        <v>23.484999999999999</v>
      </c>
      <c r="X115">
        <v>23.917999999999999</v>
      </c>
      <c r="Y115">
        <v>34.048999999999999</v>
      </c>
      <c r="Z115">
        <v>35.545000000000002</v>
      </c>
      <c r="AA115">
        <v>40.74</v>
      </c>
      <c r="AB115">
        <v>43.405000000000001</v>
      </c>
      <c r="AC115">
        <v>47.131999999999998</v>
      </c>
      <c r="AD115">
        <v>50.707999999999998</v>
      </c>
      <c r="AF115">
        <f t="shared" si="6"/>
        <v>50</v>
      </c>
      <c r="AH115">
        <f t="shared" si="10"/>
        <v>113</v>
      </c>
      <c r="AI115">
        <f t="shared" si="7"/>
        <v>26.539000000000001</v>
      </c>
      <c r="AJ115" t="str">
        <f t="shared" si="11"/>
        <v>Micronesia</v>
      </c>
    </row>
    <row r="116" spans="1:36">
      <c r="A116" t="s">
        <v>433</v>
      </c>
      <c r="B116" t="s">
        <v>465</v>
      </c>
      <c r="C116" t="s">
        <v>466</v>
      </c>
      <c r="E116" t="s">
        <v>467</v>
      </c>
      <c r="P116">
        <v>224.38300000000001</v>
      </c>
      <c r="Q116">
        <v>106.30500000000001</v>
      </c>
      <c r="R116">
        <v>76.12</v>
      </c>
      <c r="S116">
        <v>71.759</v>
      </c>
      <c r="T116">
        <v>62.177999999999997</v>
      </c>
      <c r="U116">
        <v>54.109000000000002</v>
      </c>
      <c r="V116">
        <v>40.296999999999997</v>
      </c>
      <c r="W116">
        <v>33.436</v>
      </c>
      <c r="X116">
        <v>32.377000000000002</v>
      </c>
      <c r="Y116">
        <v>35.951999999999998</v>
      </c>
      <c r="Z116">
        <v>43.679000000000002</v>
      </c>
      <c r="AA116">
        <v>46.609000000000002</v>
      </c>
      <c r="AB116">
        <v>58.316000000000003</v>
      </c>
      <c r="AC116">
        <v>61.417999999999999</v>
      </c>
      <c r="AD116">
        <v>72.414000000000001</v>
      </c>
      <c r="AF116">
        <f t="shared" si="6"/>
        <v>23</v>
      </c>
      <c r="AH116">
        <f t="shared" si="10"/>
        <v>114</v>
      </c>
      <c r="AI116">
        <f t="shared" si="7"/>
        <v>26.257000000000001</v>
      </c>
      <c r="AJ116" t="str">
        <f t="shared" si="11"/>
        <v>Nepal</v>
      </c>
    </row>
    <row r="117" spans="1:36">
      <c r="A117" t="s">
        <v>437</v>
      </c>
      <c r="B117" t="s">
        <v>465</v>
      </c>
      <c r="C117" t="s">
        <v>466</v>
      </c>
      <c r="E117" t="s">
        <v>467</v>
      </c>
      <c r="F117">
        <v>80.352999999999994</v>
      </c>
      <c r="G117">
        <v>89.222999999999999</v>
      </c>
      <c r="H117">
        <v>79.905000000000001</v>
      </c>
      <c r="I117">
        <v>82.18</v>
      </c>
      <c r="J117">
        <v>123.453</v>
      </c>
      <c r="K117">
        <v>133.52199999999999</v>
      </c>
      <c r="L117">
        <v>146.661</v>
      </c>
      <c r="M117">
        <v>143.01300000000001</v>
      </c>
      <c r="N117">
        <v>161.24</v>
      </c>
      <c r="O117">
        <v>159.78700000000001</v>
      </c>
      <c r="P117">
        <v>172.56100000000001</v>
      </c>
      <c r="Q117">
        <v>201.27</v>
      </c>
      <c r="R117">
        <v>202.05199999999999</v>
      </c>
      <c r="S117">
        <v>175.715</v>
      </c>
      <c r="T117">
        <v>163.226</v>
      </c>
      <c r="U117">
        <v>144.06399999999999</v>
      </c>
      <c r="V117">
        <v>132.50899999999999</v>
      </c>
      <c r="W117">
        <v>130.749</v>
      </c>
      <c r="X117">
        <v>130.00899999999999</v>
      </c>
      <c r="Y117">
        <v>123.51</v>
      </c>
      <c r="Z117">
        <v>81.894000000000005</v>
      </c>
      <c r="AA117">
        <v>73.852000000000004</v>
      </c>
      <c r="AB117">
        <v>77.099000000000004</v>
      </c>
      <c r="AC117">
        <v>64.114000000000004</v>
      </c>
      <c r="AD117">
        <v>64.569000000000003</v>
      </c>
      <c r="AF117">
        <f t="shared" si="6"/>
        <v>30</v>
      </c>
      <c r="AH117">
        <f t="shared" si="10"/>
        <v>115</v>
      </c>
      <c r="AI117">
        <f t="shared" si="7"/>
        <v>25.19</v>
      </c>
      <c r="AJ117" t="str">
        <f t="shared" si="11"/>
        <v>Namibia</v>
      </c>
    </row>
    <row r="118" spans="1:36">
      <c r="A118" t="s">
        <v>431</v>
      </c>
      <c r="B118" t="s">
        <v>465</v>
      </c>
      <c r="C118" t="s">
        <v>466</v>
      </c>
      <c r="E118" t="s">
        <v>467</v>
      </c>
      <c r="P118">
        <v>183.69300000000001</v>
      </c>
      <c r="Q118">
        <v>180.69800000000001</v>
      </c>
      <c r="R118">
        <v>158.84899999999999</v>
      </c>
      <c r="S118">
        <v>160.37299999999999</v>
      </c>
      <c r="T118">
        <v>151.61699999999999</v>
      </c>
      <c r="U118">
        <v>130.91200000000001</v>
      </c>
      <c r="V118">
        <v>103.11</v>
      </c>
      <c r="W118">
        <v>42.179000000000002</v>
      </c>
      <c r="X118">
        <v>42.374000000000002</v>
      </c>
      <c r="Y118">
        <v>48.05</v>
      </c>
      <c r="Z118">
        <v>46.847000000000001</v>
      </c>
      <c r="AA118">
        <v>44.906999999999996</v>
      </c>
      <c r="AB118">
        <v>36.884999999999998</v>
      </c>
      <c r="AC118">
        <v>34.405000000000001</v>
      </c>
      <c r="AD118">
        <v>38.838000000000001</v>
      </c>
      <c r="AF118">
        <f t="shared" si="6"/>
        <v>75</v>
      </c>
      <c r="AH118">
        <f t="shared" si="10"/>
        <v>116</v>
      </c>
      <c r="AI118">
        <f t="shared" si="7"/>
        <v>25.027000000000001</v>
      </c>
      <c r="AJ118" t="str">
        <f t="shared" si="11"/>
        <v>Indonesia</v>
      </c>
    </row>
    <row r="119" spans="1:36">
      <c r="A119" t="s">
        <v>430</v>
      </c>
      <c r="B119" t="s">
        <v>465</v>
      </c>
      <c r="C119" t="s">
        <v>466</v>
      </c>
      <c r="E119" t="s">
        <v>467</v>
      </c>
      <c r="S119">
        <v>73.466999999999999</v>
      </c>
      <c r="T119">
        <v>60.465000000000003</v>
      </c>
      <c r="U119">
        <v>55.36</v>
      </c>
      <c r="V119">
        <v>50.27</v>
      </c>
      <c r="W119">
        <v>43.905999999999999</v>
      </c>
      <c r="X119">
        <v>35.491</v>
      </c>
      <c r="Y119">
        <v>33.853999999999999</v>
      </c>
      <c r="Z119">
        <v>28.931000000000001</v>
      </c>
      <c r="AA119">
        <v>21.724</v>
      </c>
      <c r="AB119">
        <v>17.623999999999999</v>
      </c>
      <c r="AC119">
        <v>15.672000000000001</v>
      </c>
      <c r="AD119">
        <v>13.395</v>
      </c>
      <c r="AF119">
        <f t="shared" si="6"/>
        <v>135</v>
      </c>
      <c r="AH119">
        <f t="shared" si="10"/>
        <v>117</v>
      </c>
      <c r="AI119">
        <f t="shared" si="7"/>
        <v>24.983000000000001</v>
      </c>
      <c r="AJ119" t="str">
        <f t="shared" si="11"/>
        <v>Chad</v>
      </c>
    </row>
    <row r="120" spans="1:36">
      <c r="A120" t="s">
        <v>455</v>
      </c>
      <c r="B120" t="s">
        <v>465</v>
      </c>
      <c r="C120" t="s">
        <v>466</v>
      </c>
      <c r="E120" t="s">
        <v>467</v>
      </c>
      <c r="P120">
        <v>42.21</v>
      </c>
      <c r="Q120">
        <v>42.402000000000001</v>
      </c>
      <c r="R120">
        <v>35.546999999999997</v>
      </c>
      <c r="S120">
        <v>35.427999999999997</v>
      </c>
      <c r="T120">
        <v>34.393000000000001</v>
      </c>
      <c r="U120">
        <v>31.82</v>
      </c>
      <c r="V120">
        <v>29.757000000000001</v>
      </c>
      <c r="W120">
        <v>27.077000000000002</v>
      </c>
      <c r="X120">
        <v>25.937999999999999</v>
      </c>
      <c r="Y120">
        <v>30.324000000000002</v>
      </c>
      <c r="Z120">
        <v>34.357999999999997</v>
      </c>
      <c r="AA120">
        <v>37.636000000000003</v>
      </c>
      <c r="AB120">
        <v>40.496000000000002</v>
      </c>
      <c r="AC120">
        <v>43.289000000000001</v>
      </c>
      <c r="AD120">
        <v>45.866</v>
      </c>
      <c r="AF120">
        <f t="shared" si="6"/>
        <v>61</v>
      </c>
      <c r="AH120">
        <f t="shared" si="10"/>
        <v>118</v>
      </c>
      <c r="AI120">
        <f t="shared" si="7"/>
        <v>23.931999999999999</v>
      </c>
      <c r="AJ120" t="str">
        <f t="shared" si="11"/>
        <v>Cameroon</v>
      </c>
    </row>
    <row r="121" spans="1:36">
      <c r="A121" t="s">
        <v>434</v>
      </c>
      <c r="B121" t="s">
        <v>465</v>
      </c>
      <c r="C121" t="s">
        <v>466</v>
      </c>
      <c r="E121" t="s">
        <v>467</v>
      </c>
      <c r="AA121">
        <v>0</v>
      </c>
      <c r="AB121">
        <v>6.3159999999999998</v>
      </c>
      <c r="AC121">
        <v>13.471</v>
      </c>
      <c r="AD121">
        <v>23.731999999999999</v>
      </c>
      <c r="AF121">
        <f t="shared" si="6"/>
        <v>120</v>
      </c>
      <c r="AH121">
        <f t="shared" si="10"/>
        <v>119</v>
      </c>
      <c r="AI121">
        <f t="shared" si="7"/>
        <v>23.74</v>
      </c>
      <c r="AJ121" t="str">
        <f t="shared" si="11"/>
        <v>Guatemala</v>
      </c>
    </row>
    <row r="122" spans="1:36">
      <c r="A122" t="s">
        <v>395</v>
      </c>
      <c r="B122" t="s">
        <v>465</v>
      </c>
      <c r="C122" t="s">
        <v>466</v>
      </c>
      <c r="E122" t="s">
        <v>467</v>
      </c>
      <c r="F122">
        <v>93.382999999999996</v>
      </c>
      <c r="G122">
        <v>95.224000000000004</v>
      </c>
      <c r="H122">
        <v>92.204999999999998</v>
      </c>
      <c r="I122">
        <v>93.66</v>
      </c>
      <c r="J122">
        <v>92.152000000000001</v>
      </c>
      <c r="K122">
        <v>92.046000000000006</v>
      </c>
      <c r="L122">
        <v>90.177000000000007</v>
      </c>
      <c r="M122">
        <v>82.983999999999995</v>
      </c>
      <c r="N122">
        <v>87.828999999999994</v>
      </c>
      <c r="O122">
        <v>91.914000000000001</v>
      </c>
      <c r="P122">
        <v>93.695999999999998</v>
      </c>
      <c r="Q122">
        <v>99.802999999999997</v>
      </c>
      <c r="R122">
        <v>102.09699999999999</v>
      </c>
      <c r="S122">
        <v>102.271</v>
      </c>
      <c r="T122">
        <v>102.328</v>
      </c>
      <c r="U122">
        <v>90.605000000000004</v>
      </c>
      <c r="V122">
        <v>87.885000000000005</v>
      </c>
      <c r="W122">
        <v>84.997</v>
      </c>
      <c r="X122">
        <v>81.37</v>
      </c>
      <c r="Y122">
        <v>86.063999999999993</v>
      </c>
      <c r="Z122">
        <v>81.909000000000006</v>
      </c>
      <c r="AA122">
        <v>78.451999999999998</v>
      </c>
      <c r="AB122">
        <v>79.171999999999997</v>
      </c>
      <c r="AC122">
        <v>78.319000000000003</v>
      </c>
      <c r="AD122">
        <v>75.876000000000005</v>
      </c>
      <c r="AF122">
        <f t="shared" si="6"/>
        <v>18</v>
      </c>
      <c r="AH122">
        <f t="shared" si="10"/>
        <v>120</v>
      </c>
      <c r="AI122">
        <f t="shared" si="7"/>
        <v>23.731999999999999</v>
      </c>
      <c r="AJ122" t="str">
        <f t="shared" si="11"/>
        <v>South Sudan</v>
      </c>
    </row>
    <row r="123" spans="1:36">
      <c r="A123" t="s">
        <v>388</v>
      </c>
      <c r="B123" t="s">
        <v>465</v>
      </c>
      <c r="C123" t="s">
        <v>466</v>
      </c>
      <c r="E123" t="s">
        <v>467</v>
      </c>
      <c r="L123">
        <v>48.857999999999997</v>
      </c>
      <c r="M123">
        <v>66.522999999999996</v>
      </c>
      <c r="N123">
        <v>77.415999999999997</v>
      </c>
      <c r="O123">
        <v>89.185000000000002</v>
      </c>
      <c r="P123">
        <v>96.795000000000002</v>
      </c>
      <c r="Q123">
        <v>104.75700000000001</v>
      </c>
      <c r="R123">
        <v>119.782</v>
      </c>
      <c r="S123">
        <v>142.63999999999999</v>
      </c>
      <c r="T123">
        <v>154.88900000000001</v>
      </c>
      <c r="U123">
        <v>157.94200000000001</v>
      </c>
      <c r="V123">
        <v>143.78100000000001</v>
      </c>
      <c r="W123">
        <v>135.00200000000001</v>
      </c>
      <c r="X123">
        <v>131.93199999999999</v>
      </c>
      <c r="Y123">
        <v>144.25399999999999</v>
      </c>
      <c r="Z123">
        <v>159.30600000000001</v>
      </c>
      <c r="AA123">
        <v>151.64699999999999</v>
      </c>
      <c r="AB123">
        <v>137.26300000000001</v>
      </c>
      <c r="AC123">
        <v>104.682</v>
      </c>
      <c r="AD123">
        <v>80.953000000000003</v>
      </c>
      <c r="AF123">
        <f t="shared" si="6"/>
        <v>13</v>
      </c>
      <c r="AH123">
        <f t="shared" si="10"/>
        <v>121</v>
      </c>
      <c r="AI123">
        <f t="shared" si="7"/>
        <v>21.861999999999998</v>
      </c>
      <c r="AJ123" t="str">
        <f t="shared" si="11"/>
        <v>Ethiopia</v>
      </c>
    </row>
    <row r="124" spans="1:36">
      <c r="A124" t="s">
        <v>394</v>
      </c>
      <c r="B124" t="s">
        <v>465</v>
      </c>
      <c r="C124" t="s">
        <v>466</v>
      </c>
      <c r="E124" t="s">
        <v>467</v>
      </c>
      <c r="F124">
        <v>20.638999999999999</v>
      </c>
      <c r="G124">
        <v>23.018999999999998</v>
      </c>
      <c r="H124">
        <v>26.367999999999999</v>
      </c>
      <c r="I124">
        <v>27.289000000000001</v>
      </c>
      <c r="J124">
        <v>28.132999999999999</v>
      </c>
      <c r="K124">
        <v>27.408999999999999</v>
      </c>
      <c r="L124">
        <v>29.026</v>
      </c>
      <c r="M124">
        <v>32.271000000000001</v>
      </c>
      <c r="N124">
        <v>34.938000000000002</v>
      </c>
      <c r="O124">
        <v>34.42</v>
      </c>
      <c r="P124">
        <v>39.015999999999998</v>
      </c>
      <c r="Q124">
        <v>45.645000000000003</v>
      </c>
      <c r="R124">
        <v>57.567999999999998</v>
      </c>
      <c r="S124">
        <v>54.174999999999997</v>
      </c>
      <c r="T124">
        <v>58.543999999999997</v>
      </c>
      <c r="U124">
        <v>60.517000000000003</v>
      </c>
      <c r="V124">
        <v>56.512</v>
      </c>
      <c r="W124">
        <v>56.496000000000002</v>
      </c>
      <c r="X124">
        <v>56.515999999999998</v>
      </c>
      <c r="Y124">
        <v>59.499000000000002</v>
      </c>
      <c r="Z124">
        <v>62.283000000000001</v>
      </c>
      <c r="AA124">
        <v>66.667000000000002</v>
      </c>
      <c r="AB124">
        <v>73.73</v>
      </c>
      <c r="AC124">
        <v>78.954999999999998</v>
      </c>
      <c r="AD124">
        <v>83.875</v>
      </c>
      <c r="AF124">
        <f t="shared" si="6"/>
        <v>12</v>
      </c>
      <c r="AH124">
        <f t="shared" si="10"/>
        <v>122</v>
      </c>
      <c r="AI124">
        <f t="shared" si="7"/>
        <v>21.422000000000001</v>
      </c>
      <c r="AJ124" t="str">
        <f t="shared" si="11"/>
        <v>Paraguay</v>
      </c>
    </row>
    <row r="125" spans="1:36">
      <c r="A125" t="s">
        <v>451</v>
      </c>
      <c r="B125" t="s">
        <v>465</v>
      </c>
      <c r="C125" t="s">
        <v>466</v>
      </c>
      <c r="E125" t="s">
        <v>467</v>
      </c>
      <c r="F125">
        <v>60.332000000000001</v>
      </c>
      <c r="G125">
        <v>57.576000000000001</v>
      </c>
      <c r="H125">
        <v>54.506</v>
      </c>
      <c r="I125">
        <v>53.177999999999997</v>
      </c>
      <c r="J125">
        <v>57.834000000000003</v>
      </c>
      <c r="K125">
        <v>51.182000000000002</v>
      </c>
      <c r="L125">
        <v>44.18</v>
      </c>
      <c r="M125">
        <v>42.122999999999998</v>
      </c>
      <c r="N125">
        <v>42.802999999999997</v>
      </c>
      <c r="O125">
        <v>57.643000000000001</v>
      </c>
      <c r="P125">
        <v>58.5</v>
      </c>
      <c r="Q125">
        <v>56.103000000000002</v>
      </c>
      <c r="R125">
        <v>57.097999999999999</v>
      </c>
      <c r="S125">
        <v>58.73</v>
      </c>
      <c r="T125">
        <v>63.831000000000003</v>
      </c>
      <c r="U125">
        <v>66.358000000000004</v>
      </c>
      <c r="V125">
        <v>63.558999999999997</v>
      </c>
      <c r="W125">
        <v>55.468000000000004</v>
      </c>
      <c r="X125">
        <v>57.124000000000002</v>
      </c>
      <c r="Y125">
        <v>63.442</v>
      </c>
      <c r="Z125">
        <v>65.447999999999993</v>
      </c>
      <c r="AA125">
        <v>67.808999999999997</v>
      </c>
      <c r="AB125">
        <v>72.331999999999994</v>
      </c>
      <c r="AC125">
        <v>73.375</v>
      </c>
      <c r="AD125">
        <v>75.069000000000003</v>
      </c>
      <c r="AF125">
        <f t="shared" si="6"/>
        <v>19</v>
      </c>
      <c r="AH125">
        <f t="shared" si="10"/>
        <v>123</v>
      </c>
      <c r="AI125">
        <f t="shared" si="7"/>
        <v>20.707999999999998</v>
      </c>
      <c r="AJ125" t="str">
        <f t="shared" si="11"/>
        <v>Peru</v>
      </c>
    </row>
    <row r="126" spans="1:36">
      <c r="A126" t="s">
        <v>428</v>
      </c>
      <c r="B126" t="s">
        <v>465</v>
      </c>
      <c r="C126" t="s">
        <v>466</v>
      </c>
      <c r="E126" t="s">
        <v>467</v>
      </c>
      <c r="H126">
        <v>454.86399999999998</v>
      </c>
      <c r="I126">
        <v>262.608</v>
      </c>
      <c r="J126">
        <v>354.99400000000003</v>
      </c>
      <c r="K126">
        <v>219.55199999999999</v>
      </c>
      <c r="L126">
        <v>202.84700000000001</v>
      </c>
      <c r="M126">
        <v>146.221</v>
      </c>
      <c r="N126">
        <v>173.54499999999999</v>
      </c>
      <c r="O126">
        <v>164.25899999999999</v>
      </c>
      <c r="P126">
        <v>153.62700000000001</v>
      </c>
      <c r="Q126">
        <v>151.25399999999999</v>
      </c>
      <c r="R126">
        <v>148.23599999999999</v>
      </c>
      <c r="S126">
        <v>141.584</v>
      </c>
      <c r="T126">
        <v>118.126</v>
      </c>
      <c r="U126">
        <v>94.947999999999993</v>
      </c>
      <c r="V126">
        <v>74.975999999999999</v>
      </c>
      <c r="W126">
        <v>70.709000000000003</v>
      </c>
      <c r="X126">
        <v>68.847999999999999</v>
      </c>
      <c r="Y126">
        <v>72.105999999999995</v>
      </c>
      <c r="Z126">
        <v>73.102000000000004</v>
      </c>
      <c r="AA126">
        <v>70.462999999999994</v>
      </c>
      <c r="AB126">
        <v>94.721000000000004</v>
      </c>
      <c r="AC126">
        <v>90.481999999999999</v>
      </c>
      <c r="AD126">
        <v>74.238</v>
      </c>
      <c r="AF126">
        <f t="shared" si="6"/>
        <v>21</v>
      </c>
      <c r="AH126">
        <f t="shared" si="10"/>
        <v>124</v>
      </c>
      <c r="AI126">
        <f t="shared" si="7"/>
        <v>19.952999999999999</v>
      </c>
      <c r="AJ126" t="str">
        <f t="shared" si="11"/>
        <v>Comoros</v>
      </c>
    </row>
    <row r="127" spans="1:36">
      <c r="A127" t="s">
        <v>435</v>
      </c>
      <c r="B127" t="s">
        <v>465</v>
      </c>
      <c r="C127" t="s">
        <v>466</v>
      </c>
      <c r="E127" t="s">
        <v>467</v>
      </c>
      <c r="F127">
        <v>79.132000000000005</v>
      </c>
      <c r="G127">
        <v>81.084000000000003</v>
      </c>
      <c r="H127">
        <v>77.635000000000005</v>
      </c>
      <c r="I127">
        <v>85.923000000000002</v>
      </c>
      <c r="J127">
        <v>57.256</v>
      </c>
      <c r="K127">
        <v>15.853999999999999</v>
      </c>
      <c r="L127">
        <v>12.602</v>
      </c>
      <c r="M127">
        <v>19.161999999999999</v>
      </c>
      <c r="N127">
        <v>24.271999999999998</v>
      </c>
      <c r="O127">
        <v>38.645000000000003</v>
      </c>
      <c r="P127">
        <v>51.866</v>
      </c>
      <c r="Q127">
        <v>39.826000000000001</v>
      </c>
      <c r="R127">
        <v>38.118000000000002</v>
      </c>
      <c r="S127">
        <v>33.506</v>
      </c>
      <c r="T127">
        <v>31.57</v>
      </c>
      <c r="U127">
        <v>28.841000000000001</v>
      </c>
      <c r="V127">
        <v>23.965</v>
      </c>
      <c r="W127">
        <v>17.376999999999999</v>
      </c>
      <c r="X127">
        <v>15.638999999999999</v>
      </c>
      <c r="Y127">
        <v>15.553000000000001</v>
      </c>
      <c r="Z127">
        <v>18.474</v>
      </c>
      <c r="AA127">
        <v>20.366</v>
      </c>
      <c r="AB127">
        <v>22.242000000000001</v>
      </c>
      <c r="AC127">
        <v>30.722000000000001</v>
      </c>
      <c r="AD127">
        <v>34.098999999999997</v>
      </c>
      <c r="AF127">
        <f t="shared" si="6"/>
        <v>90</v>
      </c>
      <c r="AH127">
        <f t="shared" si="10"/>
        <v>125</v>
      </c>
      <c r="AI127">
        <f t="shared" si="7"/>
        <v>19.690999999999999</v>
      </c>
      <c r="AJ127" t="str">
        <f t="shared" si="11"/>
        <v>Democratic Republic of the Congo</v>
      </c>
    </row>
    <row r="128" spans="1:36">
      <c r="A128" t="s">
        <v>436</v>
      </c>
      <c r="B128" t="s">
        <v>465</v>
      </c>
      <c r="C128" t="s">
        <v>466</v>
      </c>
      <c r="E128" t="s">
        <v>467</v>
      </c>
      <c r="I128">
        <v>17.411000000000001</v>
      </c>
      <c r="J128">
        <v>15.125</v>
      </c>
      <c r="K128">
        <v>14.223000000000001</v>
      </c>
      <c r="L128">
        <v>14.993</v>
      </c>
      <c r="M128">
        <v>12.566000000000001</v>
      </c>
      <c r="N128">
        <v>18.282</v>
      </c>
      <c r="O128">
        <v>19.093</v>
      </c>
      <c r="P128">
        <v>21.428000000000001</v>
      </c>
      <c r="Q128">
        <v>23.251000000000001</v>
      </c>
      <c r="R128">
        <v>21.234000000000002</v>
      </c>
      <c r="S128">
        <v>21.855</v>
      </c>
      <c r="T128">
        <v>17.564</v>
      </c>
      <c r="U128">
        <v>15.766</v>
      </c>
      <c r="V128">
        <v>15.978</v>
      </c>
      <c r="W128">
        <v>17.611000000000001</v>
      </c>
      <c r="X128">
        <v>15.632999999999999</v>
      </c>
      <c r="Y128">
        <v>11.771000000000001</v>
      </c>
      <c r="Z128">
        <v>15.851000000000001</v>
      </c>
      <c r="AA128">
        <v>16.634</v>
      </c>
      <c r="AB128">
        <v>17.375</v>
      </c>
      <c r="AC128">
        <v>17.765000000000001</v>
      </c>
      <c r="AD128">
        <v>16.234999999999999</v>
      </c>
      <c r="AF128">
        <f t="shared" si="6"/>
        <v>131</v>
      </c>
      <c r="AH128">
        <f t="shared" si="10"/>
        <v>126</v>
      </c>
      <c r="AI128">
        <f t="shared" si="7"/>
        <v>19.055</v>
      </c>
      <c r="AJ128" t="str">
        <f t="shared" si="11"/>
        <v>Kosovo</v>
      </c>
    </row>
    <row r="129" spans="1:36">
      <c r="A129" t="s">
        <v>441</v>
      </c>
      <c r="B129" t="s">
        <v>465</v>
      </c>
      <c r="C129" t="s">
        <v>466</v>
      </c>
      <c r="E129" t="s">
        <v>467</v>
      </c>
      <c r="N129">
        <v>96.566999999999993</v>
      </c>
      <c r="O129">
        <v>107.807</v>
      </c>
      <c r="P129">
        <v>111.429</v>
      </c>
      <c r="Q129">
        <v>103.249</v>
      </c>
      <c r="R129">
        <v>90.662999999999997</v>
      </c>
      <c r="S129">
        <v>64.332999999999998</v>
      </c>
      <c r="T129">
        <v>43.911999999999999</v>
      </c>
      <c r="U129">
        <v>41.795999999999999</v>
      </c>
      <c r="V129">
        <v>35.290999999999997</v>
      </c>
      <c r="W129">
        <v>34.603000000000002</v>
      </c>
      <c r="X129">
        <v>29.954999999999998</v>
      </c>
      <c r="Y129">
        <v>36.22</v>
      </c>
      <c r="Z129">
        <v>36.341999999999999</v>
      </c>
      <c r="AA129">
        <v>35.43</v>
      </c>
      <c r="AB129">
        <v>32.366</v>
      </c>
      <c r="AC129">
        <v>29.181999999999999</v>
      </c>
      <c r="AD129">
        <v>28.181999999999999</v>
      </c>
      <c r="AF129">
        <f t="shared" si="6"/>
        <v>108</v>
      </c>
      <c r="AH129">
        <f t="shared" si="10"/>
        <v>127</v>
      </c>
      <c r="AI129">
        <f t="shared" si="7"/>
        <v>18.478000000000002</v>
      </c>
      <c r="AJ129" t="str">
        <f t="shared" si="11"/>
        <v>Vanuatu</v>
      </c>
    </row>
    <row r="130" spans="1:36">
      <c r="A130" t="s">
        <v>479</v>
      </c>
      <c r="B130" t="s">
        <v>465</v>
      </c>
      <c r="C130" t="s">
        <v>466</v>
      </c>
      <c r="E130" t="s">
        <v>467</v>
      </c>
      <c r="Q130">
        <v>50.238999999999997</v>
      </c>
      <c r="R130">
        <v>47.034999999999997</v>
      </c>
      <c r="S130">
        <v>44.314999999999998</v>
      </c>
      <c r="T130">
        <v>44.603000000000002</v>
      </c>
      <c r="U130">
        <v>46.776000000000003</v>
      </c>
      <c r="V130">
        <v>32.820999999999998</v>
      </c>
      <c r="W130">
        <v>21.597999999999999</v>
      </c>
      <c r="X130">
        <v>21.599</v>
      </c>
      <c r="Y130">
        <v>24.34</v>
      </c>
      <c r="Z130">
        <v>27.509</v>
      </c>
      <c r="AA130">
        <v>28.047000000000001</v>
      </c>
      <c r="AB130">
        <v>29.207000000000001</v>
      </c>
      <c r="AC130">
        <v>31.358000000000001</v>
      </c>
      <c r="AD130">
        <v>33.226999999999997</v>
      </c>
      <c r="AF130">
        <f t="shared" si="6"/>
        <v>94</v>
      </c>
      <c r="AH130">
        <f t="shared" si="10"/>
        <v>128</v>
      </c>
      <c r="AI130">
        <f t="shared" si="7"/>
        <v>17.920000000000002</v>
      </c>
      <c r="AJ130" t="str">
        <f t="shared" si="11"/>
        <v>Russia</v>
      </c>
    </row>
    <row r="131" spans="1:36">
      <c r="A131" t="s">
        <v>440</v>
      </c>
      <c r="B131" t="s">
        <v>465</v>
      </c>
      <c r="C131" t="s">
        <v>466</v>
      </c>
      <c r="E131" t="s">
        <v>467</v>
      </c>
      <c r="L131">
        <v>15.193</v>
      </c>
      <c r="M131">
        <v>40.454999999999998</v>
      </c>
      <c r="N131">
        <v>49.881</v>
      </c>
      <c r="O131">
        <v>56.585000000000001</v>
      </c>
      <c r="P131">
        <v>57.826000000000001</v>
      </c>
      <c r="Q131">
        <v>57.521999999999998</v>
      </c>
      <c r="R131">
        <v>55.052</v>
      </c>
      <c r="S131">
        <v>50.689</v>
      </c>
      <c r="T131">
        <v>49.462000000000003</v>
      </c>
      <c r="U131">
        <v>47.360999999999997</v>
      </c>
      <c r="V131">
        <v>41.991999999999997</v>
      </c>
      <c r="W131">
        <v>38.347000000000001</v>
      </c>
      <c r="X131">
        <v>37.267000000000003</v>
      </c>
      <c r="Y131">
        <v>45.216999999999999</v>
      </c>
      <c r="Z131">
        <v>42.643999999999998</v>
      </c>
      <c r="AA131">
        <v>41.692999999999998</v>
      </c>
      <c r="AB131">
        <v>45.44</v>
      </c>
      <c r="AC131">
        <v>45.853000000000002</v>
      </c>
      <c r="AD131">
        <v>47.167999999999999</v>
      </c>
      <c r="AF131">
        <f t="shared" si="6"/>
        <v>58</v>
      </c>
      <c r="AH131">
        <f t="shared" si="10"/>
        <v>129</v>
      </c>
      <c r="AI131">
        <f t="shared" si="7"/>
        <v>16.786000000000001</v>
      </c>
      <c r="AJ131" t="str">
        <f t="shared" si="11"/>
        <v>Turkmenistan</v>
      </c>
    </row>
    <row r="132" spans="1:36">
      <c r="A132" t="s">
        <v>439</v>
      </c>
      <c r="B132" t="s">
        <v>465</v>
      </c>
      <c r="C132" t="s">
        <v>466</v>
      </c>
      <c r="E132" t="s">
        <v>467</v>
      </c>
      <c r="Q132">
        <v>108.693</v>
      </c>
      <c r="R132">
        <v>106.34</v>
      </c>
      <c r="S132">
        <v>107.983</v>
      </c>
      <c r="T132">
        <v>98.950999999999993</v>
      </c>
      <c r="U132">
        <v>81.73</v>
      </c>
      <c r="V132">
        <v>90.741</v>
      </c>
      <c r="W132">
        <v>107.18</v>
      </c>
      <c r="X132">
        <v>88.48</v>
      </c>
      <c r="Y132">
        <v>73.403999999999996</v>
      </c>
      <c r="Z132">
        <v>47.332999999999998</v>
      </c>
      <c r="AA132">
        <v>44.62</v>
      </c>
      <c r="AB132">
        <v>46.61</v>
      </c>
      <c r="AC132">
        <v>49.18</v>
      </c>
      <c r="AD132">
        <v>54.652999999999999</v>
      </c>
      <c r="AF132">
        <f t="shared" ref="AF132:AF148" si="12">RANK(AD132, $AD$3:$AD$148 )</f>
        <v>46</v>
      </c>
      <c r="AH132">
        <f t="shared" si="10"/>
        <v>130</v>
      </c>
      <c r="AI132">
        <f t="shared" ref="AI132:AI148" si="13">INDEX($AD$3:$AD$148, MATCH(AH132,$AF$3:$AF$148, 0) )</f>
        <v>16.353000000000002</v>
      </c>
      <c r="AJ132" t="str">
        <f t="shared" si="11"/>
        <v>Azerbaijan</v>
      </c>
    </row>
    <row r="133" spans="1:36">
      <c r="A133" t="s">
        <v>443</v>
      </c>
      <c r="B133" t="s">
        <v>465</v>
      </c>
      <c r="C133" t="s">
        <v>466</v>
      </c>
      <c r="E133" t="s">
        <v>467</v>
      </c>
      <c r="O133">
        <v>56.122999999999998</v>
      </c>
      <c r="P133">
        <v>54.854999999999997</v>
      </c>
      <c r="Q133">
        <v>56.521000000000001</v>
      </c>
      <c r="R133">
        <v>59.079000000000001</v>
      </c>
      <c r="S133">
        <v>53.207999999999998</v>
      </c>
      <c r="T133">
        <v>45.177</v>
      </c>
      <c r="U133">
        <v>36.838999999999999</v>
      </c>
      <c r="V133">
        <v>32.575000000000003</v>
      </c>
      <c r="W133">
        <v>26.093</v>
      </c>
      <c r="X133">
        <v>21.523</v>
      </c>
      <c r="Y133">
        <v>30.591000000000001</v>
      </c>
      <c r="Z133">
        <v>35.171999999999997</v>
      </c>
      <c r="AA133">
        <v>32.270000000000003</v>
      </c>
      <c r="AB133">
        <v>40.305</v>
      </c>
      <c r="AC133">
        <v>37.421999999999997</v>
      </c>
      <c r="AD133">
        <v>37.645000000000003</v>
      </c>
      <c r="AF133">
        <f t="shared" si="12"/>
        <v>80</v>
      </c>
      <c r="AH133">
        <f t="shared" ref="AH133:AH148" si="14">+AH132+1</f>
        <v>131</v>
      </c>
      <c r="AI133">
        <f t="shared" si="13"/>
        <v>16.234999999999999</v>
      </c>
      <c r="AJ133" t="str">
        <f t="shared" ref="AJ133:AJ148" si="15">INDEX($A$3:$A$148, MATCH(AH133,$AF$3:$AF$148, 0) )</f>
        <v>Swaziland</v>
      </c>
    </row>
    <row r="134" spans="1:36">
      <c r="A134" t="s">
        <v>444</v>
      </c>
      <c r="B134" t="s">
        <v>465</v>
      </c>
      <c r="C134" t="s">
        <v>466</v>
      </c>
      <c r="E134" t="s">
        <v>467</v>
      </c>
      <c r="G134">
        <v>66.433999999999997</v>
      </c>
      <c r="H134">
        <v>65.146000000000001</v>
      </c>
      <c r="I134">
        <v>66.903999999999996</v>
      </c>
      <c r="J134">
        <v>67.036000000000001</v>
      </c>
      <c r="K134">
        <v>68.849999999999994</v>
      </c>
      <c r="L134">
        <v>70.073999999999998</v>
      </c>
      <c r="M134">
        <v>69.903999999999996</v>
      </c>
      <c r="N134">
        <v>61.051000000000002</v>
      </c>
      <c r="O134">
        <v>64.963999999999999</v>
      </c>
      <c r="P134">
        <v>65.944999999999993</v>
      </c>
      <c r="Q134">
        <v>67.602000000000004</v>
      </c>
      <c r="R134">
        <v>67.376000000000005</v>
      </c>
      <c r="S134">
        <v>66.376000000000005</v>
      </c>
      <c r="T134">
        <v>53.718000000000004</v>
      </c>
      <c r="U134">
        <v>52.481999999999999</v>
      </c>
      <c r="V134">
        <v>48.790999999999997</v>
      </c>
      <c r="W134">
        <v>45.941000000000003</v>
      </c>
      <c r="X134">
        <v>43.292000000000002</v>
      </c>
      <c r="Y134">
        <v>42.774000000000001</v>
      </c>
      <c r="Z134">
        <v>40.661000000000001</v>
      </c>
      <c r="AA134">
        <v>44.488</v>
      </c>
      <c r="AB134">
        <v>44.503999999999998</v>
      </c>
      <c r="AC134">
        <v>44.843000000000004</v>
      </c>
      <c r="AD134">
        <v>47.465000000000003</v>
      </c>
      <c r="AF134">
        <f t="shared" si="12"/>
        <v>57</v>
      </c>
      <c r="AH134">
        <f t="shared" si="14"/>
        <v>132</v>
      </c>
      <c r="AI134">
        <f t="shared" si="13"/>
        <v>15.122</v>
      </c>
      <c r="AJ134" t="str">
        <f t="shared" si="15"/>
        <v>Kazakhstan</v>
      </c>
    </row>
    <row r="135" spans="1:36">
      <c r="A135" t="s">
        <v>445</v>
      </c>
      <c r="B135" t="s">
        <v>465</v>
      </c>
      <c r="C135" t="s">
        <v>466</v>
      </c>
      <c r="E135" t="s">
        <v>467</v>
      </c>
      <c r="Q135">
        <v>77.936000000000007</v>
      </c>
      <c r="R135">
        <v>74</v>
      </c>
      <c r="S135">
        <v>67.697999999999993</v>
      </c>
      <c r="T135">
        <v>59.612000000000002</v>
      </c>
      <c r="U135">
        <v>52.71</v>
      </c>
      <c r="V135">
        <v>46.524000000000001</v>
      </c>
      <c r="W135">
        <v>39.906999999999996</v>
      </c>
      <c r="X135">
        <v>39.984000000000002</v>
      </c>
      <c r="Y135">
        <v>46.026000000000003</v>
      </c>
      <c r="Z135">
        <v>42.283000000000001</v>
      </c>
      <c r="AA135">
        <v>39.137</v>
      </c>
      <c r="AB135">
        <v>36.151000000000003</v>
      </c>
      <c r="AC135">
        <v>36.182000000000002</v>
      </c>
      <c r="AD135">
        <v>33.488999999999997</v>
      </c>
      <c r="AF135">
        <f t="shared" si="12"/>
        <v>92</v>
      </c>
      <c r="AH135">
        <f t="shared" si="14"/>
        <v>133</v>
      </c>
      <c r="AI135">
        <f t="shared" si="13"/>
        <v>14.45</v>
      </c>
      <c r="AJ135" t="str">
        <f t="shared" si="15"/>
        <v>Botswana</v>
      </c>
    </row>
    <row r="136" spans="1:36">
      <c r="A136" t="s">
        <v>442</v>
      </c>
      <c r="B136" t="s">
        <v>465</v>
      </c>
      <c r="C136" t="s">
        <v>466</v>
      </c>
      <c r="E136" t="s">
        <v>467</v>
      </c>
      <c r="M136">
        <v>50.652000000000001</v>
      </c>
      <c r="N136">
        <v>64.41</v>
      </c>
      <c r="O136">
        <v>52.613999999999997</v>
      </c>
      <c r="P136">
        <v>43.508000000000003</v>
      </c>
      <c r="Q136">
        <v>26.899000000000001</v>
      </c>
      <c r="R136">
        <v>19.077999999999999</v>
      </c>
      <c r="S136">
        <v>13.35</v>
      </c>
      <c r="T136">
        <v>9.0079999999999991</v>
      </c>
      <c r="U136">
        <v>5.3789999999999996</v>
      </c>
      <c r="V136">
        <v>3.3340000000000001</v>
      </c>
      <c r="W136">
        <v>2.4159999999999999</v>
      </c>
      <c r="X136">
        <v>2.8090000000000002</v>
      </c>
      <c r="Y136">
        <v>2.4359999999999999</v>
      </c>
      <c r="Z136">
        <v>4.1139999999999999</v>
      </c>
      <c r="AA136">
        <v>10.048</v>
      </c>
      <c r="AB136">
        <v>18.065999999999999</v>
      </c>
      <c r="AC136">
        <v>21.074000000000002</v>
      </c>
      <c r="AD136">
        <v>16.786000000000001</v>
      </c>
      <c r="AF136">
        <f t="shared" si="12"/>
        <v>129</v>
      </c>
      <c r="AH136">
        <f t="shared" si="14"/>
        <v>134</v>
      </c>
      <c r="AI136">
        <f t="shared" si="13"/>
        <v>13.891</v>
      </c>
      <c r="AJ136" t="str">
        <f t="shared" si="15"/>
        <v>Chile</v>
      </c>
    </row>
    <row r="137" spans="1:36">
      <c r="A137" t="s">
        <v>446</v>
      </c>
      <c r="B137" t="s">
        <v>465</v>
      </c>
      <c r="C137" t="s">
        <v>466</v>
      </c>
      <c r="E137" t="s">
        <v>467</v>
      </c>
      <c r="V137">
        <v>39.786999999999999</v>
      </c>
      <c r="W137">
        <v>34.463999999999999</v>
      </c>
      <c r="X137">
        <v>76.941000000000003</v>
      </c>
      <c r="Y137">
        <v>63.177999999999997</v>
      </c>
      <c r="Z137">
        <v>55.634999999999998</v>
      </c>
      <c r="AA137">
        <v>45.317999999999998</v>
      </c>
      <c r="AB137">
        <v>43.048999999999999</v>
      </c>
      <c r="AC137">
        <v>41.103999999999999</v>
      </c>
      <c r="AD137">
        <v>56.92</v>
      </c>
      <c r="AF137">
        <f t="shared" si="12"/>
        <v>42</v>
      </c>
      <c r="AH137">
        <f t="shared" si="14"/>
        <v>135</v>
      </c>
      <c r="AI137">
        <f t="shared" si="13"/>
        <v>13.395</v>
      </c>
      <c r="AJ137" t="str">
        <f t="shared" si="15"/>
        <v>Solomon Islands</v>
      </c>
    </row>
    <row r="138" spans="1:36">
      <c r="A138" t="s">
        <v>447</v>
      </c>
      <c r="B138" t="s">
        <v>465</v>
      </c>
      <c r="C138" t="s">
        <v>466</v>
      </c>
      <c r="E138" t="s">
        <v>467</v>
      </c>
      <c r="M138">
        <v>48.308999999999997</v>
      </c>
      <c r="N138">
        <v>47.411000000000001</v>
      </c>
      <c r="O138">
        <v>52.113999999999997</v>
      </c>
      <c r="P138">
        <v>55.697000000000003</v>
      </c>
      <c r="Q138">
        <v>56.822000000000003</v>
      </c>
      <c r="R138">
        <v>61.795999999999999</v>
      </c>
      <c r="S138">
        <v>60.85</v>
      </c>
      <c r="T138">
        <v>55.951000000000001</v>
      </c>
      <c r="U138">
        <v>47.609000000000002</v>
      </c>
      <c r="V138">
        <v>31.7</v>
      </c>
      <c r="W138">
        <v>19.984999999999999</v>
      </c>
      <c r="X138">
        <v>19.587</v>
      </c>
      <c r="Y138">
        <v>18.847000000000001</v>
      </c>
      <c r="Z138">
        <v>23.55</v>
      </c>
      <c r="AA138">
        <v>23.260999999999999</v>
      </c>
      <c r="AB138">
        <v>24.579000000000001</v>
      </c>
      <c r="AC138">
        <v>27.382000000000001</v>
      </c>
      <c r="AD138">
        <v>30.381</v>
      </c>
      <c r="AF138">
        <f t="shared" si="12"/>
        <v>104</v>
      </c>
      <c r="AH138">
        <f t="shared" si="14"/>
        <v>136</v>
      </c>
      <c r="AI138">
        <f t="shared" si="13"/>
        <v>12.166</v>
      </c>
      <c r="AJ138" t="str">
        <f t="shared" si="15"/>
        <v>Islamic Republic of Iran</v>
      </c>
    </row>
    <row r="139" spans="1:36">
      <c r="A139" t="s">
        <v>448</v>
      </c>
      <c r="B139" t="s">
        <v>465</v>
      </c>
      <c r="C139" t="s">
        <v>466</v>
      </c>
      <c r="E139" t="s">
        <v>467</v>
      </c>
      <c r="M139">
        <v>28.891999999999999</v>
      </c>
      <c r="N139">
        <v>46.536999999999999</v>
      </c>
      <c r="O139">
        <v>58.959000000000003</v>
      </c>
      <c r="P139">
        <v>43.79</v>
      </c>
      <c r="Q139">
        <v>35.340000000000003</v>
      </c>
      <c r="R139">
        <v>32.344000000000001</v>
      </c>
      <c r="S139">
        <v>28.298999999999999</v>
      </c>
      <c r="T139">
        <v>23.885000000000002</v>
      </c>
      <c r="U139">
        <v>17.088000000000001</v>
      </c>
      <c r="V139">
        <v>14.256</v>
      </c>
      <c r="W139">
        <v>11.815</v>
      </c>
      <c r="X139">
        <v>19.661999999999999</v>
      </c>
      <c r="Y139">
        <v>34.121000000000002</v>
      </c>
      <c r="Z139">
        <v>40.625999999999998</v>
      </c>
      <c r="AA139">
        <v>36.843000000000004</v>
      </c>
      <c r="AB139">
        <v>37.542000000000002</v>
      </c>
      <c r="AC139">
        <v>40.652000000000001</v>
      </c>
      <c r="AD139">
        <v>71.212999999999994</v>
      </c>
      <c r="AF139">
        <f t="shared" si="12"/>
        <v>24</v>
      </c>
      <c r="AH139">
        <f t="shared" si="14"/>
        <v>137</v>
      </c>
      <c r="AI139">
        <f t="shared" si="13"/>
        <v>12.071</v>
      </c>
      <c r="AJ139" t="str">
        <f t="shared" si="15"/>
        <v>United Arab Emirates</v>
      </c>
    </row>
    <row r="140" spans="1:36">
      <c r="A140" t="s">
        <v>329</v>
      </c>
      <c r="B140" t="s">
        <v>465</v>
      </c>
      <c r="C140" t="s">
        <v>466</v>
      </c>
      <c r="E140" t="s">
        <v>467</v>
      </c>
      <c r="O140">
        <v>4.8150000000000004</v>
      </c>
      <c r="P140">
        <v>3.093</v>
      </c>
      <c r="Q140">
        <v>2.69</v>
      </c>
      <c r="R140">
        <v>3.5950000000000002</v>
      </c>
      <c r="S140">
        <v>4.4039999999999999</v>
      </c>
      <c r="T140">
        <v>5.64</v>
      </c>
      <c r="U140">
        <v>6.6319999999999997</v>
      </c>
      <c r="V140">
        <v>6.8419999999999996</v>
      </c>
      <c r="W140">
        <v>7.8529999999999998</v>
      </c>
      <c r="X140">
        <v>12.531000000000001</v>
      </c>
      <c r="Y140">
        <v>24.084</v>
      </c>
      <c r="Z140">
        <v>22.236000000000001</v>
      </c>
      <c r="AA140">
        <v>17.606000000000002</v>
      </c>
      <c r="AB140">
        <v>17.085999999999999</v>
      </c>
      <c r="AC140">
        <v>11.656000000000001</v>
      </c>
      <c r="AD140">
        <v>12.071</v>
      </c>
      <c r="AF140">
        <f t="shared" si="12"/>
        <v>137</v>
      </c>
      <c r="AH140">
        <f t="shared" si="14"/>
        <v>138</v>
      </c>
      <c r="AI140">
        <f t="shared" si="13"/>
        <v>10.500999999999999</v>
      </c>
      <c r="AJ140" t="str">
        <f t="shared" si="15"/>
        <v>Nigeria</v>
      </c>
    </row>
    <row r="141" spans="1:36">
      <c r="A141" t="s">
        <v>449</v>
      </c>
      <c r="B141" t="s">
        <v>465</v>
      </c>
      <c r="C141" t="s">
        <v>466</v>
      </c>
      <c r="E141" t="s">
        <v>467</v>
      </c>
      <c r="Q141">
        <v>54.89</v>
      </c>
      <c r="R141">
        <v>109.57899999999999</v>
      </c>
      <c r="S141">
        <v>111.54600000000001</v>
      </c>
      <c r="T141">
        <v>93.546999999999997</v>
      </c>
      <c r="U141">
        <v>83.918999999999997</v>
      </c>
      <c r="V141">
        <v>75.697000000000003</v>
      </c>
      <c r="W141">
        <v>67.984999999999999</v>
      </c>
      <c r="X141">
        <v>67.751000000000005</v>
      </c>
      <c r="Y141">
        <v>65.584000000000003</v>
      </c>
      <c r="Z141">
        <v>61.557000000000002</v>
      </c>
      <c r="AA141">
        <v>58.988</v>
      </c>
      <c r="AB141">
        <v>59.481999999999999</v>
      </c>
      <c r="AC141">
        <v>62.148000000000003</v>
      </c>
      <c r="AD141">
        <v>62.78</v>
      </c>
      <c r="AF141">
        <f t="shared" si="12"/>
        <v>33</v>
      </c>
      <c r="AH141">
        <f t="shared" si="14"/>
        <v>139</v>
      </c>
      <c r="AI141">
        <f t="shared" si="13"/>
        <v>8.7639999999999993</v>
      </c>
      <c r="AJ141" t="str">
        <f t="shared" si="15"/>
        <v>Algeria</v>
      </c>
    </row>
    <row r="142" spans="1:36">
      <c r="A142" t="s">
        <v>450</v>
      </c>
      <c r="B142" t="s">
        <v>465</v>
      </c>
      <c r="C142" t="s">
        <v>466</v>
      </c>
      <c r="E142" t="s">
        <v>467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29.38</v>
      </c>
      <c r="O142">
        <v>29.355</v>
      </c>
      <c r="P142">
        <v>42.125999999999998</v>
      </c>
      <c r="Q142">
        <v>59.375</v>
      </c>
      <c r="R142">
        <v>54.597999999999999</v>
      </c>
      <c r="S142">
        <v>41.636000000000003</v>
      </c>
      <c r="T142">
        <v>35.121000000000002</v>
      </c>
      <c r="U142">
        <v>28.193000000000001</v>
      </c>
      <c r="V142">
        <v>21.34</v>
      </c>
      <c r="W142">
        <v>15.786</v>
      </c>
      <c r="X142">
        <v>12.733000000000001</v>
      </c>
      <c r="Y142">
        <v>10.981</v>
      </c>
      <c r="Z142">
        <v>9.9610000000000003</v>
      </c>
      <c r="AA142">
        <v>9.0879999999999992</v>
      </c>
      <c r="AB142">
        <v>8.5540000000000003</v>
      </c>
      <c r="AC142">
        <v>8.2759999999999998</v>
      </c>
      <c r="AD142">
        <v>8.4600000000000009</v>
      </c>
      <c r="AF142">
        <f t="shared" si="12"/>
        <v>140</v>
      </c>
      <c r="AH142">
        <f t="shared" si="14"/>
        <v>140</v>
      </c>
      <c r="AI142">
        <f t="shared" si="13"/>
        <v>8.4600000000000009</v>
      </c>
      <c r="AJ142" t="str">
        <f t="shared" si="15"/>
        <v>Uzbekistan</v>
      </c>
    </row>
    <row r="143" spans="1:36">
      <c r="A143" t="s">
        <v>453</v>
      </c>
      <c r="B143" t="s">
        <v>465</v>
      </c>
      <c r="C143" t="s">
        <v>466</v>
      </c>
      <c r="E143" t="s">
        <v>467</v>
      </c>
      <c r="L143">
        <v>23.058</v>
      </c>
      <c r="M143">
        <v>22.943000000000001</v>
      </c>
      <c r="N143">
        <v>28.045999999999999</v>
      </c>
      <c r="O143">
        <v>30.619</v>
      </c>
      <c r="P143">
        <v>36.107999999999997</v>
      </c>
      <c r="Q143">
        <v>37.036000000000001</v>
      </c>
      <c r="R143">
        <v>38.805999999999997</v>
      </c>
      <c r="S143">
        <v>38.264000000000003</v>
      </c>
      <c r="T143">
        <v>30.413</v>
      </c>
      <c r="U143">
        <v>26.276</v>
      </c>
      <c r="V143">
        <v>22.161999999999999</v>
      </c>
      <c r="W143">
        <v>19.11</v>
      </c>
      <c r="X143">
        <v>20.611999999999998</v>
      </c>
      <c r="Y143">
        <v>20.521000000000001</v>
      </c>
      <c r="Z143">
        <v>19.355</v>
      </c>
      <c r="AA143">
        <v>20.707000000000001</v>
      </c>
      <c r="AB143">
        <v>21.164000000000001</v>
      </c>
      <c r="AC143">
        <v>20.411000000000001</v>
      </c>
      <c r="AD143">
        <v>18.478000000000002</v>
      </c>
      <c r="AF143">
        <f t="shared" si="12"/>
        <v>127</v>
      </c>
      <c r="AH143">
        <f t="shared" si="14"/>
        <v>141</v>
      </c>
      <c r="AI143">
        <f t="shared" si="13"/>
        <v>7.9930000000000003</v>
      </c>
      <c r="AJ143" t="str">
        <f t="shared" si="15"/>
        <v>Kiribati</v>
      </c>
    </row>
    <row r="144" spans="1:36">
      <c r="A144" t="s">
        <v>459</v>
      </c>
      <c r="B144" t="s">
        <v>465</v>
      </c>
      <c r="C144" t="s">
        <v>466</v>
      </c>
      <c r="E144" t="s">
        <v>467</v>
      </c>
      <c r="N144">
        <v>34.588000000000001</v>
      </c>
      <c r="O144">
        <v>32.69</v>
      </c>
      <c r="P144">
        <v>28.242000000000001</v>
      </c>
      <c r="Q144">
        <v>31.725000000000001</v>
      </c>
      <c r="R144">
        <v>55.393999999999998</v>
      </c>
      <c r="S144">
        <v>61.442999999999998</v>
      </c>
      <c r="T144">
        <v>45.496000000000002</v>
      </c>
      <c r="U144">
        <v>45.533999999999999</v>
      </c>
      <c r="V144">
        <v>34.478999999999999</v>
      </c>
      <c r="W144">
        <v>30.837</v>
      </c>
      <c r="X144">
        <v>23.32</v>
      </c>
      <c r="Y144">
        <v>28.555</v>
      </c>
      <c r="Z144">
        <v>36.298000000000002</v>
      </c>
      <c r="AA144">
        <v>43.307000000000002</v>
      </c>
      <c r="AB144">
        <v>45.972000000000001</v>
      </c>
      <c r="AC144">
        <v>55.381999999999998</v>
      </c>
      <c r="AD144">
        <v>45.624000000000002</v>
      </c>
      <c r="AF144">
        <f t="shared" si="12"/>
        <v>62</v>
      </c>
      <c r="AH144">
        <f t="shared" si="14"/>
        <v>142</v>
      </c>
      <c r="AI144">
        <f t="shared" si="13"/>
        <v>7.5640000000000001</v>
      </c>
      <c r="AJ144" t="str">
        <f t="shared" si="15"/>
        <v>Equatorial Guinea</v>
      </c>
    </row>
    <row r="145" spans="1:36">
      <c r="A145" t="s">
        <v>452</v>
      </c>
      <c r="B145" t="s">
        <v>465</v>
      </c>
      <c r="C145" t="s">
        <v>466</v>
      </c>
      <c r="E145" t="s">
        <v>467</v>
      </c>
      <c r="Q145">
        <v>32.277000000000001</v>
      </c>
      <c r="R145">
        <v>35.186</v>
      </c>
      <c r="S145">
        <v>37.881999999999998</v>
      </c>
      <c r="T145">
        <v>38.951000000000001</v>
      </c>
      <c r="U145">
        <v>37.841999999999999</v>
      </c>
      <c r="V145">
        <v>38.406999999999996</v>
      </c>
      <c r="W145">
        <v>40.896999999999998</v>
      </c>
      <c r="X145">
        <v>39.418999999999997</v>
      </c>
      <c r="Y145">
        <v>46.898000000000003</v>
      </c>
      <c r="Z145">
        <v>48.353000000000002</v>
      </c>
      <c r="AA145">
        <v>46.716999999999999</v>
      </c>
      <c r="AB145">
        <v>48.527000000000001</v>
      </c>
      <c r="AC145">
        <v>52.140999999999998</v>
      </c>
      <c r="AD145">
        <v>58.734000000000002</v>
      </c>
      <c r="AF145">
        <f t="shared" si="12"/>
        <v>39</v>
      </c>
      <c r="AH145">
        <f t="shared" si="14"/>
        <v>143</v>
      </c>
      <c r="AI145">
        <f t="shared" si="13"/>
        <v>7.1379999999999999</v>
      </c>
      <c r="AJ145" t="str">
        <f t="shared" si="15"/>
        <v>Kuwait</v>
      </c>
    </row>
    <row r="146" spans="1:36">
      <c r="A146" t="s">
        <v>480</v>
      </c>
      <c r="B146" t="s">
        <v>465</v>
      </c>
      <c r="C146" t="s">
        <v>466</v>
      </c>
      <c r="E146" t="s">
        <v>467</v>
      </c>
      <c r="O146">
        <v>96.525999999999996</v>
      </c>
      <c r="P146">
        <v>61.216999999999999</v>
      </c>
      <c r="Q146">
        <v>60.679000000000002</v>
      </c>
      <c r="R146">
        <v>57.826999999999998</v>
      </c>
      <c r="S146">
        <v>56.823</v>
      </c>
      <c r="T146">
        <v>52.067999999999998</v>
      </c>
      <c r="U146">
        <v>43.801000000000002</v>
      </c>
      <c r="V146">
        <v>40.841999999999999</v>
      </c>
      <c r="W146">
        <v>40.408000000000001</v>
      </c>
      <c r="X146">
        <v>36.420999999999999</v>
      </c>
      <c r="Y146">
        <v>49.841999999999999</v>
      </c>
      <c r="Z146">
        <v>42.38</v>
      </c>
      <c r="AA146">
        <v>45.725999999999999</v>
      </c>
      <c r="AB146">
        <v>47.311999999999998</v>
      </c>
      <c r="AC146">
        <v>48.2</v>
      </c>
      <c r="AD146">
        <v>48.905999999999999</v>
      </c>
      <c r="AF146">
        <f t="shared" si="12"/>
        <v>53</v>
      </c>
      <c r="AH146">
        <f t="shared" si="14"/>
        <v>144</v>
      </c>
      <c r="AI146">
        <f t="shared" si="13"/>
        <v>5.1360000000000001</v>
      </c>
      <c r="AJ146" t="str">
        <f t="shared" si="15"/>
        <v>Oman</v>
      </c>
    </row>
    <row r="147" spans="1:36">
      <c r="A147" t="s">
        <v>456</v>
      </c>
      <c r="B147" t="s">
        <v>465</v>
      </c>
      <c r="C147" t="s">
        <v>466</v>
      </c>
      <c r="E147" t="s">
        <v>467</v>
      </c>
      <c r="P147">
        <v>28.888999999999999</v>
      </c>
      <c r="Q147">
        <v>21.893000000000001</v>
      </c>
      <c r="R147">
        <v>21.736999999999998</v>
      </c>
      <c r="S147">
        <v>23.920999999999999</v>
      </c>
      <c r="T147">
        <v>19.262</v>
      </c>
      <c r="U147">
        <v>16.718</v>
      </c>
      <c r="V147">
        <v>24.998999999999999</v>
      </c>
      <c r="W147">
        <v>21.931999999999999</v>
      </c>
      <c r="X147">
        <v>19.196000000000002</v>
      </c>
      <c r="Y147">
        <v>20.521999999999998</v>
      </c>
      <c r="Z147">
        <v>18.891999999999999</v>
      </c>
      <c r="AA147">
        <v>20.565000000000001</v>
      </c>
      <c r="AB147">
        <v>25.474</v>
      </c>
      <c r="AC147">
        <v>28.823</v>
      </c>
      <c r="AD147">
        <v>31.058</v>
      </c>
      <c r="AF147">
        <f t="shared" si="12"/>
        <v>100</v>
      </c>
      <c r="AH147">
        <f t="shared" si="14"/>
        <v>145</v>
      </c>
      <c r="AI147">
        <f t="shared" si="13"/>
        <v>2.6150000000000002</v>
      </c>
      <c r="AJ147" t="str">
        <f t="shared" si="15"/>
        <v>Brunei Darussalam</v>
      </c>
    </row>
    <row r="148" spans="1:36">
      <c r="A148" t="s">
        <v>457</v>
      </c>
      <c r="B148" t="s">
        <v>465</v>
      </c>
      <c r="C148" t="s">
        <v>466</v>
      </c>
      <c r="E148" t="s">
        <v>467</v>
      </c>
      <c r="U148">
        <v>38.576000000000001</v>
      </c>
      <c r="V148">
        <v>44.741999999999997</v>
      </c>
      <c r="W148">
        <v>50.112000000000002</v>
      </c>
      <c r="X148">
        <v>68.912999999999997</v>
      </c>
      <c r="Y148">
        <v>68.293999999999997</v>
      </c>
      <c r="Z148">
        <v>63.192</v>
      </c>
      <c r="AA148">
        <v>51.761000000000003</v>
      </c>
      <c r="AB148">
        <v>56.73</v>
      </c>
      <c r="AC148">
        <v>54.23</v>
      </c>
      <c r="AD148">
        <v>54.021000000000001</v>
      </c>
      <c r="AF148">
        <f t="shared" si="12"/>
        <v>47</v>
      </c>
      <c r="AH148">
        <f t="shared" si="14"/>
        <v>146</v>
      </c>
      <c r="AI148">
        <f t="shared" si="13"/>
        <v>1.57</v>
      </c>
      <c r="AJ148" t="str">
        <f t="shared" si="15"/>
        <v>Saudi Arabia</v>
      </c>
    </row>
    <row r="150" spans="1:36">
      <c r="A150" t="s">
        <v>481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3564"/>
  <sheetViews>
    <sheetView workbookViewId="0">
      <selection activeCell="AJ29" sqref="AH3:AJ29"/>
    </sheetView>
  </sheetViews>
  <sheetFormatPr defaultRowHeight="12.75"/>
  <cols>
    <col min="1" max="1" width="14.140625" style="272" bestFit="1" customWidth="1"/>
    <col min="2" max="3" width="9.140625" style="272"/>
    <col min="4" max="4" width="14.5703125" style="272" bestFit="1" customWidth="1"/>
    <col min="5" max="16384" width="9.140625" style="272"/>
  </cols>
  <sheetData>
    <row r="1" spans="1:5">
      <c r="B1" s="272" t="s">
        <v>1102</v>
      </c>
    </row>
    <row r="2" spans="1:5">
      <c r="A2" s="272" t="s">
        <v>674</v>
      </c>
      <c r="B2" s="272" t="s">
        <v>1103</v>
      </c>
    </row>
    <row r="3" spans="1:5">
      <c r="A3" s="273" t="e">
        <f ca="1">_xll.BDH($B$1,$B$2:$B$2,"12/31/2005","","Dir=V","Dts=S","Sort=A","Quote=C","QtTyp=Y","Days=A","Per=cd","DtFmt=D","Fill=F","UseDPDF=Y","cols=2;rows=3562")</f>
        <v>#NAME?</v>
      </c>
      <c r="B3" s="272">
        <v>641</v>
      </c>
      <c r="D3" s="272" t="s">
        <v>1105</v>
      </c>
      <c r="E3" s="272">
        <f>AVERAGE($B$612:$B$977)/100</f>
        <v>6.2669398907103826</v>
      </c>
    </row>
    <row r="4" spans="1:5">
      <c r="A4" s="274">
        <v>38718</v>
      </c>
      <c r="B4" s="272">
        <v>641</v>
      </c>
      <c r="D4" s="272" t="s">
        <v>1106</v>
      </c>
      <c r="E4" s="272">
        <f>AVERAGE($B$1281:$B$1676)/100</f>
        <v>9.2405303030303028</v>
      </c>
    </row>
    <row r="5" spans="1:5">
      <c r="A5" s="274">
        <v>38719</v>
      </c>
      <c r="B5" s="272">
        <v>641</v>
      </c>
    </row>
    <row r="6" spans="1:5">
      <c r="A6" s="274">
        <v>38720</v>
      </c>
      <c r="B6" s="272">
        <v>641</v>
      </c>
    </row>
    <row r="7" spans="1:5">
      <c r="A7" s="274">
        <v>38721</v>
      </c>
      <c r="B7" s="272">
        <v>624</v>
      </c>
    </row>
    <row r="8" spans="1:5">
      <c r="A8" s="274">
        <v>38722</v>
      </c>
      <c r="B8" s="272">
        <v>630</v>
      </c>
    </row>
    <row r="9" spans="1:5">
      <c r="A9" s="274">
        <v>38723</v>
      </c>
      <c r="B9" s="272">
        <v>616</v>
      </c>
    </row>
    <row r="10" spans="1:5">
      <c r="A10" s="274">
        <v>38724</v>
      </c>
      <c r="B10" s="272">
        <v>616</v>
      </c>
    </row>
    <row r="11" spans="1:5">
      <c r="A11" s="274">
        <v>38725</v>
      </c>
      <c r="B11" s="272">
        <v>616</v>
      </c>
    </row>
    <row r="12" spans="1:5">
      <c r="A12" s="274">
        <v>38726</v>
      </c>
      <c r="B12" s="272">
        <v>616</v>
      </c>
    </row>
    <row r="13" spans="1:5">
      <c r="A13" s="274">
        <v>38727</v>
      </c>
      <c r="B13" s="272">
        <v>616</v>
      </c>
    </row>
    <row r="14" spans="1:5">
      <c r="A14" s="274">
        <v>38728</v>
      </c>
      <c r="B14" s="272">
        <v>618</v>
      </c>
    </row>
    <row r="15" spans="1:5">
      <c r="A15" s="274">
        <v>38729</v>
      </c>
      <c r="B15" s="272">
        <v>630</v>
      </c>
    </row>
    <row r="16" spans="1:5">
      <c r="A16" s="274">
        <v>38730</v>
      </c>
      <c r="B16" s="272">
        <v>631</v>
      </c>
    </row>
    <row r="17" spans="1:2">
      <c r="A17" s="274">
        <v>38731</v>
      </c>
      <c r="B17" s="272">
        <v>628</v>
      </c>
    </row>
    <row r="18" spans="1:2">
      <c r="A18" s="274">
        <v>38732</v>
      </c>
      <c r="B18" s="272">
        <v>628</v>
      </c>
    </row>
    <row r="19" spans="1:2">
      <c r="A19" s="274">
        <v>38733</v>
      </c>
      <c r="B19" s="272">
        <v>628</v>
      </c>
    </row>
    <row r="20" spans="1:2">
      <c r="A20" s="274">
        <v>38734</v>
      </c>
      <c r="B20" s="272">
        <v>628</v>
      </c>
    </row>
    <row r="21" spans="1:2">
      <c r="A21" s="274">
        <v>38735</v>
      </c>
      <c r="B21" s="272">
        <v>629</v>
      </c>
    </row>
    <row r="22" spans="1:2">
      <c r="A22" s="274">
        <v>38736</v>
      </c>
      <c r="B22" s="272">
        <v>613</v>
      </c>
    </row>
    <row r="23" spans="1:2">
      <c r="A23" s="274">
        <v>38737</v>
      </c>
      <c r="B23" s="272">
        <v>609</v>
      </c>
    </row>
    <row r="24" spans="1:2">
      <c r="A24" s="274">
        <v>38738</v>
      </c>
      <c r="B24" s="272">
        <v>607</v>
      </c>
    </row>
    <row r="25" spans="1:2">
      <c r="A25" s="274">
        <v>38739</v>
      </c>
      <c r="B25" s="272">
        <v>607</v>
      </c>
    </row>
    <row r="26" spans="1:2">
      <c r="A26" s="274">
        <v>38740</v>
      </c>
      <c r="B26" s="272">
        <v>607</v>
      </c>
    </row>
    <row r="27" spans="1:2">
      <c r="A27" s="274">
        <v>38741</v>
      </c>
      <c r="B27" s="272">
        <v>605</v>
      </c>
    </row>
    <row r="28" spans="1:2">
      <c r="A28" s="274">
        <v>38742</v>
      </c>
      <c r="B28" s="272">
        <v>594</v>
      </c>
    </row>
    <row r="29" spans="1:2">
      <c r="A29" s="274">
        <v>38743</v>
      </c>
      <c r="B29" s="272">
        <v>586</v>
      </c>
    </row>
    <row r="30" spans="1:2">
      <c r="A30" s="274">
        <v>38744</v>
      </c>
      <c r="B30" s="272">
        <v>579</v>
      </c>
    </row>
    <row r="31" spans="1:2">
      <c r="A31" s="274">
        <v>38745</v>
      </c>
      <c r="B31" s="272">
        <v>563</v>
      </c>
    </row>
    <row r="32" spans="1:2">
      <c r="A32" s="274">
        <v>38746</v>
      </c>
      <c r="B32" s="272">
        <v>563</v>
      </c>
    </row>
    <row r="33" spans="1:2">
      <c r="A33" s="274">
        <v>38747</v>
      </c>
      <c r="B33" s="272">
        <v>563</v>
      </c>
    </row>
    <row r="34" spans="1:2">
      <c r="A34" s="274">
        <v>38748</v>
      </c>
      <c r="B34" s="272">
        <v>565</v>
      </c>
    </row>
    <row r="35" spans="1:2">
      <c r="A35" s="274">
        <v>38749</v>
      </c>
      <c r="B35" s="272">
        <v>561</v>
      </c>
    </row>
    <row r="36" spans="1:2">
      <c r="A36" s="274">
        <v>38750</v>
      </c>
      <c r="B36" s="272">
        <v>562</v>
      </c>
    </row>
    <row r="37" spans="1:2">
      <c r="A37" s="274">
        <v>38751</v>
      </c>
      <c r="B37" s="272">
        <v>552</v>
      </c>
    </row>
    <row r="38" spans="1:2">
      <c r="A38" s="274">
        <v>38752</v>
      </c>
      <c r="B38" s="272">
        <v>547</v>
      </c>
    </row>
    <row r="39" spans="1:2">
      <c r="A39" s="274">
        <v>38753</v>
      </c>
      <c r="B39" s="272">
        <v>547</v>
      </c>
    </row>
    <row r="40" spans="1:2">
      <c r="A40" s="274">
        <v>38754</v>
      </c>
      <c r="B40" s="272">
        <v>547</v>
      </c>
    </row>
    <row r="41" spans="1:2">
      <c r="A41" s="274">
        <v>38755</v>
      </c>
      <c r="B41" s="272">
        <v>558</v>
      </c>
    </row>
    <row r="42" spans="1:2">
      <c r="A42" s="274">
        <v>38756</v>
      </c>
      <c r="B42" s="272">
        <v>551</v>
      </c>
    </row>
    <row r="43" spans="1:2">
      <c r="A43" s="274">
        <v>38757</v>
      </c>
      <c r="B43" s="272">
        <v>555</v>
      </c>
    </row>
    <row r="44" spans="1:2">
      <c r="A44" s="274">
        <v>38758</v>
      </c>
      <c r="B44" s="272">
        <v>541</v>
      </c>
    </row>
    <row r="45" spans="1:2">
      <c r="A45" s="274">
        <v>38759</v>
      </c>
      <c r="B45" s="272">
        <v>539</v>
      </c>
    </row>
    <row r="46" spans="1:2">
      <c r="A46" s="274">
        <v>38760</v>
      </c>
      <c r="B46" s="272">
        <v>539</v>
      </c>
    </row>
    <row r="47" spans="1:2">
      <c r="A47" s="274">
        <v>38761</v>
      </c>
      <c r="B47" s="272">
        <v>539</v>
      </c>
    </row>
    <row r="48" spans="1:2">
      <c r="A48" s="274">
        <v>38762</v>
      </c>
      <c r="B48" s="272">
        <v>533</v>
      </c>
    </row>
    <row r="49" spans="1:2">
      <c r="A49" s="274">
        <v>38763</v>
      </c>
      <c r="B49" s="272">
        <v>535</v>
      </c>
    </row>
    <row r="50" spans="1:2">
      <c r="A50" s="274">
        <v>38764</v>
      </c>
      <c r="B50" s="272">
        <v>549</v>
      </c>
    </row>
    <row r="51" spans="1:2">
      <c r="A51" s="274">
        <v>38765</v>
      </c>
      <c r="B51" s="272">
        <v>547</v>
      </c>
    </row>
    <row r="52" spans="1:2">
      <c r="A52" s="274">
        <v>38766</v>
      </c>
      <c r="B52" s="272">
        <v>548</v>
      </c>
    </row>
    <row r="53" spans="1:2">
      <c r="A53" s="274">
        <v>38767</v>
      </c>
      <c r="B53" s="272">
        <v>548</v>
      </c>
    </row>
    <row r="54" spans="1:2">
      <c r="A54" s="274">
        <v>38768</v>
      </c>
      <c r="B54" s="272">
        <v>548</v>
      </c>
    </row>
    <row r="55" spans="1:2">
      <c r="A55" s="274">
        <v>38769</v>
      </c>
      <c r="B55" s="272">
        <v>548</v>
      </c>
    </row>
    <row r="56" spans="1:2">
      <c r="A56" s="274">
        <v>38770</v>
      </c>
      <c r="B56" s="272">
        <v>556</v>
      </c>
    </row>
    <row r="57" spans="1:2">
      <c r="A57" s="274">
        <v>38771</v>
      </c>
      <c r="B57" s="272">
        <v>552</v>
      </c>
    </row>
    <row r="58" spans="1:2">
      <c r="A58" s="274">
        <v>38772</v>
      </c>
      <c r="B58" s="272">
        <v>550</v>
      </c>
    </row>
    <row r="59" spans="1:2">
      <c r="A59" s="274">
        <v>38773</v>
      </c>
      <c r="B59" s="272">
        <v>545</v>
      </c>
    </row>
    <row r="60" spans="1:2">
      <c r="A60" s="274">
        <v>38774</v>
      </c>
      <c r="B60" s="272">
        <v>545</v>
      </c>
    </row>
    <row r="61" spans="1:2">
      <c r="A61" s="274">
        <v>38775</v>
      </c>
      <c r="B61" s="272">
        <v>545</v>
      </c>
    </row>
    <row r="62" spans="1:2">
      <c r="A62" s="274">
        <v>38776</v>
      </c>
      <c r="B62" s="272">
        <v>551</v>
      </c>
    </row>
    <row r="63" spans="1:2">
      <c r="A63" s="274">
        <v>38777</v>
      </c>
      <c r="B63" s="272">
        <v>547</v>
      </c>
    </row>
    <row r="64" spans="1:2">
      <c r="A64" s="274">
        <v>38778</v>
      </c>
      <c r="B64" s="272">
        <v>541</v>
      </c>
    </row>
    <row r="65" spans="1:2">
      <c r="A65" s="274">
        <v>38779</v>
      </c>
      <c r="B65" s="272">
        <v>540</v>
      </c>
    </row>
    <row r="66" spans="1:2">
      <c r="A66" s="274">
        <v>38780</v>
      </c>
      <c r="B66" s="272">
        <v>540</v>
      </c>
    </row>
    <row r="67" spans="1:2">
      <c r="A67" s="274">
        <v>38781</v>
      </c>
      <c r="B67" s="272">
        <v>540</v>
      </c>
    </row>
    <row r="68" spans="1:2">
      <c r="A68" s="274">
        <v>38782</v>
      </c>
      <c r="B68" s="272">
        <v>540</v>
      </c>
    </row>
    <row r="69" spans="1:2">
      <c r="A69" s="274">
        <v>38783</v>
      </c>
      <c r="B69" s="272">
        <v>560</v>
      </c>
    </row>
    <row r="70" spans="1:2">
      <c r="A70" s="274">
        <v>38784</v>
      </c>
      <c r="B70" s="272">
        <v>569</v>
      </c>
    </row>
    <row r="71" spans="1:2">
      <c r="A71" s="274">
        <v>38785</v>
      </c>
      <c r="B71" s="272">
        <v>560</v>
      </c>
    </row>
    <row r="72" spans="1:2">
      <c r="A72" s="274">
        <v>38786</v>
      </c>
      <c r="B72" s="272">
        <v>549</v>
      </c>
    </row>
    <row r="73" spans="1:2">
      <c r="A73" s="274">
        <v>38787</v>
      </c>
      <c r="B73" s="272">
        <v>546</v>
      </c>
    </row>
    <row r="74" spans="1:2">
      <c r="A74" s="274">
        <v>38788</v>
      </c>
      <c r="B74" s="272">
        <v>546</v>
      </c>
    </row>
    <row r="75" spans="1:2">
      <c r="A75" s="274">
        <v>38789</v>
      </c>
      <c r="B75" s="272">
        <v>546</v>
      </c>
    </row>
    <row r="76" spans="1:2">
      <c r="A76" s="274">
        <v>38790</v>
      </c>
      <c r="B76" s="272">
        <v>548</v>
      </c>
    </row>
    <row r="77" spans="1:2">
      <c r="A77" s="274">
        <v>38791</v>
      </c>
      <c r="B77" s="272">
        <v>538</v>
      </c>
    </row>
    <row r="78" spans="1:2">
      <c r="A78" s="274">
        <v>38792</v>
      </c>
      <c r="B78" s="272">
        <v>539</v>
      </c>
    </row>
    <row r="79" spans="1:2">
      <c r="A79" s="274">
        <v>38793</v>
      </c>
      <c r="B79" s="272">
        <v>540</v>
      </c>
    </row>
    <row r="80" spans="1:2">
      <c r="A80" s="274">
        <v>38794</v>
      </c>
      <c r="B80" s="272">
        <v>535</v>
      </c>
    </row>
    <row r="81" spans="1:2">
      <c r="A81" s="274">
        <v>38795</v>
      </c>
      <c r="B81" s="272">
        <v>535</v>
      </c>
    </row>
    <row r="82" spans="1:2">
      <c r="A82" s="274">
        <v>38796</v>
      </c>
      <c r="B82" s="272">
        <v>535</v>
      </c>
    </row>
    <row r="83" spans="1:2">
      <c r="A83" s="274">
        <v>38797</v>
      </c>
      <c r="B83" s="272">
        <v>534</v>
      </c>
    </row>
    <row r="84" spans="1:2">
      <c r="A84" s="274">
        <v>38798</v>
      </c>
      <c r="B84" s="272">
        <v>533</v>
      </c>
    </row>
    <row r="85" spans="1:2">
      <c r="A85" s="274">
        <v>38799</v>
      </c>
      <c r="B85" s="272">
        <v>534</v>
      </c>
    </row>
    <row r="86" spans="1:2">
      <c r="A86" s="274">
        <v>38800</v>
      </c>
      <c r="B86" s="272">
        <v>534</v>
      </c>
    </row>
    <row r="87" spans="1:2">
      <c r="A87" s="274">
        <v>38801</v>
      </c>
      <c r="B87" s="272">
        <v>535</v>
      </c>
    </row>
    <row r="88" spans="1:2">
      <c r="A88" s="274">
        <v>38802</v>
      </c>
      <c r="B88" s="272">
        <v>535</v>
      </c>
    </row>
    <row r="89" spans="1:2">
      <c r="A89" s="274">
        <v>38803</v>
      </c>
      <c r="B89" s="272">
        <v>535</v>
      </c>
    </row>
    <row r="90" spans="1:2">
      <c r="A90" s="274">
        <v>38804</v>
      </c>
      <c r="B90" s="272">
        <v>524</v>
      </c>
    </row>
    <row r="91" spans="1:2">
      <c r="A91" s="274">
        <v>38805</v>
      </c>
      <c r="B91" s="272">
        <v>517</v>
      </c>
    </row>
    <row r="92" spans="1:2">
      <c r="A92" s="274">
        <v>38806</v>
      </c>
      <c r="B92" s="272">
        <v>511</v>
      </c>
    </row>
    <row r="93" spans="1:2">
      <c r="A93" s="274">
        <v>38807</v>
      </c>
      <c r="B93" s="272">
        <v>503</v>
      </c>
    </row>
    <row r="94" spans="1:2">
      <c r="A94" s="274">
        <v>38808</v>
      </c>
      <c r="B94" s="272">
        <v>510</v>
      </c>
    </row>
    <row r="95" spans="1:2">
      <c r="A95" s="274">
        <v>38809</v>
      </c>
      <c r="B95" s="272">
        <v>510</v>
      </c>
    </row>
    <row r="96" spans="1:2">
      <c r="A96" s="274">
        <v>38810</v>
      </c>
      <c r="B96" s="272">
        <v>510</v>
      </c>
    </row>
    <row r="97" spans="1:2">
      <c r="A97" s="274">
        <v>38811</v>
      </c>
      <c r="B97" s="272">
        <v>506</v>
      </c>
    </row>
    <row r="98" spans="1:2">
      <c r="A98" s="274">
        <v>38812</v>
      </c>
      <c r="B98" s="272">
        <v>509</v>
      </c>
    </row>
    <row r="99" spans="1:2">
      <c r="A99" s="274">
        <v>38813</v>
      </c>
      <c r="B99" s="272">
        <v>514</v>
      </c>
    </row>
    <row r="100" spans="1:2">
      <c r="A100" s="274">
        <v>38814</v>
      </c>
      <c r="B100" s="272">
        <v>514</v>
      </c>
    </row>
    <row r="101" spans="1:2">
      <c r="A101" s="274">
        <v>38815</v>
      </c>
      <c r="B101" s="272">
        <v>511</v>
      </c>
    </row>
    <row r="102" spans="1:2">
      <c r="A102" s="274">
        <v>38816</v>
      </c>
      <c r="B102" s="272">
        <v>511</v>
      </c>
    </row>
    <row r="103" spans="1:2">
      <c r="A103" s="274">
        <v>38817</v>
      </c>
      <c r="B103" s="272">
        <v>511</v>
      </c>
    </row>
    <row r="104" spans="1:2">
      <c r="A104" s="274">
        <v>38818</v>
      </c>
      <c r="B104" s="272">
        <v>511</v>
      </c>
    </row>
    <row r="105" spans="1:2">
      <c r="A105" s="274">
        <v>38819</v>
      </c>
      <c r="B105" s="272">
        <v>503</v>
      </c>
    </row>
    <row r="106" spans="1:2">
      <c r="A106" s="274">
        <v>38820</v>
      </c>
      <c r="B106" s="272">
        <v>501</v>
      </c>
    </row>
    <row r="107" spans="1:2">
      <c r="A107" s="274">
        <v>38821</v>
      </c>
      <c r="B107" s="272">
        <v>503</v>
      </c>
    </row>
    <row r="108" spans="1:2">
      <c r="A108" s="274">
        <v>38822</v>
      </c>
      <c r="B108" s="272">
        <v>503</v>
      </c>
    </row>
    <row r="109" spans="1:2">
      <c r="A109" s="274">
        <v>38823</v>
      </c>
      <c r="B109" s="272">
        <v>503</v>
      </c>
    </row>
    <row r="110" spans="1:2">
      <c r="A110" s="274">
        <v>38824</v>
      </c>
      <c r="B110" s="272">
        <v>503</v>
      </c>
    </row>
    <row r="111" spans="1:2">
      <c r="A111" s="274">
        <v>38825</v>
      </c>
      <c r="B111" s="272">
        <v>494</v>
      </c>
    </row>
    <row r="112" spans="1:2">
      <c r="A112" s="274">
        <v>38826</v>
      </c>
      <c r="B112" s="272">
        <v>483</v>
      </c>
    </row>
    <row r="113" spans="1:2">
      <c r="A113" s="274">
        <v>38827</v>
      </c>
      <c r="B113" s="272">
        <v>482</v>
      </c>
    </row>
    <row r="114" spans="1:2">
      <c r="A114" s="274">
        <v>38828</v>
      </c>
      <c r="B114" s="272">
        <v>482</v>
      </c>
    </row>
    <row r="115" spans="1:2">
      <c r="A115" s="274">
        <v>38829</v>
      </c>
      <c r="B115" s="272">
        <v>480</v>
      </c>
    </row>
    <row r="116" spans="1:2">
      <c r="A116" s="274">
        <v>38830</v>
      </c>
      <c r="B116" s="272">
        <v>480</v>
      </c>
    </row>
    <row r="117" spans="1:2">
      <c r="A117" s="274">
        <v>38831</v>
      </c>
      <c r="B117" s="272">
        <v>480</v>
      </c>
    </row>
    <row r="118" spans="1:2">
      <c r="A118" s="274">
        <v>38832</v>
      </c>
      <c r="B118" s="272">
        <v>468</v>
      </c>
    </row>
    <row r="119" spans="1:2">
      <c r="A119" s="274">
        <v>38833</v>
      </c>
      <c r="B119" s="272">
        <v>458</v>
      </c>
    </row>
    <row r="120" spans="1:2">
      <c r="A120" s="274">
        <v>38834</v>
      </c>
      <c r="B120" s="272">
        <v>459</v>
      </c>
    </row>
    <row r="121" spans="1:2">
      <c r="A121" s="274">
        <v>38835</v>
      </c>
      <c r="B121" s="272">
        <v>461</v>
      </c>
    </row>
    <row r="122" spans="1:2">
      <c r="A122" s="274">
        <v>38836</v>
      </c>
      <c r="B122" s="272">
        <v>456</v>
      </c>
    </row>
    <row r="123" spans="1:2">
      <c r="A123" s="274">
        <v>38837</v>
      </c>
      <c r="B123" s="272">
        <v>456</v>
      </c>
    </row>
    <row r="124" spans="1:2">
      <c r="A124" s="274">
        <v>38838</v>
      </c>
      <c r="B124" s="272">
        <v>456</v>
      </c>
    </row>
    <row r="125" spans="1:2">
      <c r="A125" s="274">
        <v>38839</v>
      </c>
      <c r="B125" s="272">
        <v>457</v>
      </c>
    </row>
    <row r="126" spans="1:2">
      <c r="A126" s="274">
        <v>38840</v>
      </c>
      <c r="B126" s="272">
        <v>456</v>
      </c>
    </row>
    <row r="127" spans="1:2">
      <c r="A127" s="274">
        <v>38841</v>
      </c>
      <c r="B127" s="272">
        <v>453</v>
      </c>
    </row>
    <row r="128" spans="1:2">
      <c r="A128" s="274">
        <v>38842</v>
      </c>
      <c r="B128" s="272">
        <v>456</v>
      </c>
    </row>
    <row r="129" spans="1:2">
      <c r="A129" s="274">
        <v>38843</v>
      </c>
      <c r="B129" s="272">
        <v>456</v>
      </c>
    </row>
    <row r="130" spans="1:2">
      <c r="A130" s="274">
        <v>38844</v>
      </c>
      <c r="B130" s="272">
        <v>456</v>
      </c>
    </row>
    <row r="131" spans="1:2">
      <c r="A131" s="274">
        <v>38845</v>
      </c>
      <c r="B131" s="272">
        <v>456</v>
      </c>
    </row>
    <row r="132" spans="1:2">
      <c r="A132" s="274">
        <v>38846</v>
      </c>
      <c r="B132" s="272">
        <v>456</v>
      </c>
    </row>
    <row r="133" spans="1:2">
      <c r="A133" s="274">
        <v>38847</v>
      </c>
      <c r="B133" s="272">
        <v>436</v>
      </c>
    </row>
    <row r="134" spans="1:2">
      <c r="A134" s="274">
        <v>38848</v>
      </c>
      <c r="B134" s="272">
        <v>440</v>
      </c>
    </row>
    <row r="135" spans="1:2">
      <c r="A135" s="274">
        <v>38849</v>
      </c>
      <c r="B135" s="272">
        <v>445</v>
      </c>
    </row>
    <row r="136" spans="1:2">
      <c r="A136" s="274">
        <v>38850</v>
      </c>
      <c r="B136" s="272">
        <v>464</v>
      </c>
    </row>
    <row r="137" spans="1:2">
      <c r="A137" s="274">
        <v>38851</v>
      </c>
      <c r="B137" s="272">
        <v>464</v>
      </c>
    </row>
    <row r="138" spans="1:2">
      <c r="A138" s="274">
        <v>38852</v>
      </c>
      <c r="B138" s="272">
        <v>464</v>
      </c>
    </row>
    <row r="139" spans="1:2">
      <c r="A139" s="274">
        <v>38853</v>
      </c>
      <c r="B139" s="272">
        <v>461</v>
      </c>
    </row>
    <row r="140" spans="1:2">
      <c r="A140" s="274">
        <v>38854</v>
      </c>
      <c r="B140" s="272">
        <v>473</v>
      </c>
    </row>
    <row r="141" spans="1:2">
      <c r="A141" s="274">
        <v>38855</v>
      </c>
      <c r="B141" s="272">
        <v>473</v>
      </c>
    </row>
    <row r="142" spans="1:2">
      <c r="A142" s="274">
        <v>38856</v>
      </c>
      <c r="B142" s="272">
        <v>478</v>
      </c>
    </row>
    <row r="143" spans="1:2">
      <c r="A143" s="274">
        <v>38857</v>
      </c>
      <c r="B143" s="272">
        <v>497</v>
      </c>
    </row>
    <row r="144" spans="1:2">
      <c r="A144" s="274">
        <v>38858</v>
      </c>
      <c r="B144" s="272">
        <v>497</v>
      </c>
    </row>
    <row r="145" spans="1:2">
      <c r="A145" s="274">
        <v>38859</v>
      </c>
      <c r="B145" s="272">
        <v>497</v>
      </c>
    </row>
    <row r="146" spans="1:2">
      <c r="A146" s="274">
        <v>38860</v>
      </c>
      <c r="B146" s="272">
        <v>489</v>
      </c>
    </row>
    <row r="147" spans="1:2">
      <c r="A147" s="274">
        <v>38861</v>
      </c>
      <c r="B147" s="272">
        <v>508</v>
      </c>
    </row>
    <row r="148" spans="1:2">
      <c r="A148" s="274">
        <v>38862</v>
      </c>
      <c r="B148" s="272">
        <v>493</v>
      </c>
    </row>
    <row r="149" spans="1:2">
      <c r="A149" s="274">
        <v>38863</v>
      </c>
      <c r="B149" s="272">
        <v>487</v>
      </c>
    </row>
    <row r="150" spans="1:2">
      <c r="A150" s="274">
        <v>38864</v>
      </c>
      <c r="B150" s="272">
        <v>487</v>
      </c>
    </row>
    <row r="151" spans="1:2">
      <c r="A151" s="274">
        <v>38865</v>
      </c>
      <c r="B151" s="272">
        <v>487</v>
      </c>
    </row>
    <row r="152" spans="1:2">
      <c r="A152" s="274">
        <v>38866</v>
      </c>
      <c r="B152" s="272">
        <v>487</v>
      </c>
    </row>
    <row r="153" spans="1:2">
      <c r="A153" s="274">
        <v>38867</v>
      </c>
      <c r="B153" s="272">
        <v>487</v>
      </c>
    </row>
    <row r="154" spans="1:2">
      <c r="A154" s="274">
        <v>38868</v>
      </c>
      <c r="B154" s="272">
        <v>487</v>
      </c>
    </row>
    <row r="155" spans="1:2">
      <c r="A155" s="274">
        <v>38869</v>
      </c>
      <c r="B155" s="272">
        <v>480</v>
      </c>
    </row>
    <row r="156" spans="1:2">
      <c r="A156" s="274">
        <v>38870</v>
      </c>
      <c r="B156" s="272">
        <v>500</v>
      </c>
    </row>
    <row r="157" spans="1:2">
      <c r="A157" s="274">
        <v>38871</v>
      </c>
      <c r="B157" s="272">
        <v>488</v>
      </c>
    </row>
    <row r="158" spans="1:2">
      <c r="A158" s="274">
        <v>38872</v>
      </c>
      <c r="B158" s="272">
        <v>488</v>
      </c>
    </row>
    <row r="159" spans="1:2">
      <c r="A159" s="274">
        <v>38873</v>
      </c>
      <c r="B159" s="272">
        <v>488</v>
      </c>
    </row>
    <row r="160" spans="1:2">
      <c r="A160" s="274">
        <v>38874</v>
      </c>
      <c r="B160" s="272">
        <v>495</v>
      </c>
    </row>
    <row r="161" spans="1:2">
      <c r="A161" s="274">
        <v>38875</v>
      </c>
      <c r="B161" s="272">
        <v>494</v>
      </c>
    </row>
    <row r="162" spans="1:2">
      <c r="A162" s="274">
        <v>38876</v>
      </c>
      <c r="B162" s="272">
        <v>505</v>
      </c>
    </row>
    <row r="163" spans="1:2">
      <c r="A163" s="274">
        <v>38877</v>
      </c>
      <c r="B163" s="272">
        <v>499</v>
      </c>
    </row>
    <row r="164" spans="1:2">
      <c r="A164" s="274">
        <v>38878</v>
      </c>
      <c r="B164" s="272">
        <v>506</v>
      </c>
    </row>
    <row r="165" spans="1:2">
      <c r="A165" s="274">
        <v>38879</v>
      </c>
      <c r="B165" s="272">
        <v>506</v>
      </c>
    </row>
    <row r="166" spans="1:2">
      <c r="A166" s="274">
        <v>38880</v>
      </c>
      <c r="B166" s="272">
        <v>506</v>
      </c>
    </row>
    <row r="167" spans="1:2">
      <c r="A167" s="274">
        <v>38881</v>
      </c>
      <c r="B167" s="272">
        <v>515</v>
      </c>
    </row>
    <row r="168" spans="1:2">
      <c r="A168" s="274">
        <v>38882</v>
      </c>
      <c r="B168" s="272">
        <v>506</v>
      </c>
    </row>
    <row r="169" spans="1:2">
      <c r="A169" s="274">
        <v>38883</v>
      </c>
      <c r="B169" s="272">
        <v>492</v>
      </c>
    </row>
    <row r="170" spans="1:2">
      <c r="A170" s="274">
        <v>38884</v>
      </c>
      <c r="B170" s="272">
        <v>491</v>
      </c>
    </row>
    <row r="171" spans="1:2">
      <c r="A171" s="274">
        <v>38885</v>
      </c>
      <c r="B171" s="272">
        <v>492</v>
      </c>
    </row>
    <row r="172" spans="1:2">
      <c r="A172" s="274">
        <v>38886</v>
      </c>
      <c r="B172" s="272">
        <v>492</v>
      </c>
    </row>
    <row r="173" spans="1:2">
      <c r="A173" s="274">
        <v>38887</v>
      </c>
      <c r="B173" s="272">
        <v>492</v>
      </c>
    </row>
    <row r="174" spans="1:2">
      <c r="A174" s="274">
        <v>38888</v>
      </c>
      <c r="B174" s="272">
        <v>504</v>
      </c>
    </row>
    <row r="175" spans="1:2">
      <c r="A175" s="274">
        <v>38889</v>
      </c>
      <c r="B175" s="272">
        <v>503</v>
      </c>
    </row>
    <row r="176" spans="1:2">
      <c r="A176" s="274">
        <v>38890</v>
      </c>
      <c r="B176" s="272">
        <v>516</v>
      </c>
    </row>
    <row r="177" spans="1:2">
      <c r="A177" s="274">
        <v>38891</v>
      </c>
      <c r="B177" s="272">
        <v>513</v>
      </c>
    </row>
    <row r="178" spans="1:2">
      <c r="A178" s="274">
        <v>38892</v>
      </c>
      <c r="B178" s="272">
        <v>511</v>
      </c>
    </row>
    <row r="179" spans="1:2">
      <c r="A179" s="274">
        <v>38893</v>
      </c>
      <c r="B179" s="272">
        <v>511</v>
      </c>
    </row>
    <row r="180" spans="1:2">
      <c r="A180" s="274">
        <v>38894</v>
      </c>
      <c r="B180" s="272">
        <v>511</v>
      </c>
    </row>
    <row r="181" spans="1:2">
      <c r="A181" s="274">
        <v>38895</v>
      </c>
      <c r="B181" s="272">
        <v>524</v>
      </c>
    </row>
    <row r="182" spans="1:2">
      <c r="A182" s="274">
        <v>38896</v>
      </c>
      <c r="B182" s="272">
        <v>507</v>
      </c>
    </row>
    <row r="183" spans="1:2">
      <c r="A183" s="274">
        <v>38897</v>
      </c>
      <c r="B183" s="272">
        <v>515</v>
      </c>
    </row>
    <row r="184" spans="1:2">
      <c r="A184" s="274">
        <v>38898</v>
      </c>
      <c r="B184" s="272">
        <v>506</v>
      </c>
    </row>
    <row r="185" spans="1:2">
      <c r="A185" s="274">
        <v>38899</v>
      </c>
      <c r="B185" s="272">
        <v>497</v>
      </c>
    </row>
    <row r="186" spans="1:2">
      <c r="A186" s="274">
        <v>38900</v>
      </c>
      <c r="B186" s="272">
        <v>497</v>
      </c>
    </row>
    <row r="187" spans="1:2">
      <c r="A187" s="274">
        <v>38901</v>
      </c>
      <c r="B187" s="272">
        <v>497</v>
      </c>
    </row>
    <row r="188" spans="1:2">
      <c r="A188" s="274">
        <v>38902</v>
      </c>
      <c r="B188" s="272">
        <v>498</v>
      </c>
    </row>
    <row r="189" spans="1:2">
      <c r="A189" s="274">
        <v>38903</v>
      </c>
      <c r="B189" s="272">
        <v>498</v>
      </c>
    </row>
    <row r="190" spans="1:2">
      <c r="A190" s="274">
        <v>38904</v>
      </c>
      <c r="B190" s="272">
        <v>499</v>
      </c>
    </row>
    <row r="191" spans="1:2">
      <c r="A191" s="274">
        <v>38905</v>
      </c>
      <c r="B191" s="272">
        <v>504</v>
      </c>
    </row>
    <row r="192" spans="1:2">
      <c r="A192" s="274">
        <v>38906</v>
      </c>
      <c r="B192" s="272">
        <v>501</v>
      </c>
    </row>
    <row r="193" spans="1:2">
      <c r="A193" s="274">
        <v>38907</v>
      </c>
      <c r="B193" s="272">
        <v>501</v>
      </c>
    </row>
    <row r="194" spans="1:2">
      <c r="A194" s="274">
        <v>38908</v>
      </c>
      <c r="B194" s="272">
        <v>501</v>
      </c>
    </row>
    <row r="195" spans="1:2">
      <c r="A195" s="274">
        <v>38909</v>
      </c>
      <c r="B195" s="272">
        <v>500</v>
      </c>
    </row>
    <row r="196" spans="1:2">
      <c r="A196" s="274">
        <v>38910</v>
      </c>
      <c r="B196" s="272">
        <v>498</v>
      </c>
    </row>
    <row r="197" spans="1:2">
      <c r="A197" s="274">
        <v>38911</v>
      </c>
      <c r="B197" s="272">
        <v>508</v>
      </c>
    </row>
    <row r="198" spans="1:2">
      <c r="A198" s="274">
        <v>38912</v>
      </c>
      <c r="B198" s="272">
        <v>502</v>
      </c>
    </row>
    <row r="199" spans="1:2">
      <c r="A199" s="274">
        <v>38913</v>
      </c>
      <c r="B199" s="272">
        <v>502</v>
      </c>
    </row>
    <row r="200" spans="1:2">
      <c r="A200" s="274">
        <v>38914</v>
      </c>
      <c r="B200" s="272">
        <v>502</v>
      </c>
    </row>
    <row r="201" spans="1:2">
      <c r="A201" s="274">
        <v>38915</v>
      </c>
      <c r="B201" s="272">
        <v>502</v>
      </c>
    </row>
    <row r="202" spans="1:2">
      <c r="A202" s="274">
        <v>38916</v>
      </c>
      <c r="B202" s="272">
        <v>493</v>
      </c>
    </row>
    <row r="203" spans="1:2">
      <c r="A203" s="274">
        <v>38917</v>
      </c>
      <c r="B203" s="272">
        <v>482</v>
      </c>
    </row>
    <row r="204" spans="1:2">
      <c r="A204" s="274">
        <v>38918</v>
      </c>
      <c r="B204" s="272">
        <v>479</v>
      </c>
    </row>
    <row r="205" spans="1:2">
      <c r="A205" s="274">
        <v>38919</v>
      </c>
      <c r="B205" s="272">
        <v>475</v>
      </c>
    </row>
    <row r="206" spans="1:2">
      <c r="A206" s="274">
        <v>38920</v>
      </c>
      <c r="B206" s="272">
        <v>472</v>
      </c>
    </row>
    <row r="207" spans="1:2">
      <c r="A207" s="274">
        <v>38921</v>
      </c>
      <c r="B207" s="272">
        <v>472</v>
      </c>
    </row>
    <row r="208" spans="1:2">
      <c r="A208" s="274">
        <v>38922</v>
      </c>
      <c r="B208" s="272">
        <v>472</v>
      </c>
    </row>
    <row r="209" spans="1:2">
      <c r="A209" s="274">
        <v>38923</v>
      </c>
      <c r="B209" s="272">
        <v>467</v>
      </c>
    </row>
    <row r="210" spans="1:2">
      <c r="A210" s="274">
        <v>38924</v>
      </c>
      <c r="B210" s="272">
        <v>465</v>
      </c>
    </row>
    <row r="211" spans="1:2">
      <c r="A211" s="274">
        <v>38925</v>
      </c>
      <c r="B211" s="272">
        <v>463</v>
      </c>
    </row>
    <row r="212" spans="1:2">
      <c r="A212" s="274">
        <v>38926</v>
      </c>
      <c r="B212" s="272">
        <v>464</v>
      </c>
    </row>
    <row r="213" spans="1:2">
      <c r="A213" s="274">
        <v>38927</v>
      </c>
      <c r="B213" s="272">
        <v>470</v>
      </c>
    </row>
    <row r="214" spans="1:2">
      <c r="A214" s="274">
        <v>38928</v>
      </c>
      <c r="B214" s="272">
        <v>470</v>
      </c>
    </row>
    <row r="215" spans="1:2">
      <c r="A215" s="274">
        <v>38929</v>
      </c>
      <c r="B215" s="272">
        <v>470</v>
      </c>
    </row>
    <row r="216" spans="1:2">
      <c r="A216" s="274">
        <v>38930</v>
      </c>
      <c r="B216" s="272">
        <v>475</v>
      </c>
    </row>
    <row r="217" spans="1:2">
      <c r="A217" s="274">
        <v>38931</v>
      </c>
      <c r="B217" s="272">
        <v>473</v>
      </c>
    </row>
    <row r="218" spans="1:2">
      <c r="A218" s="274">
        <v>38932</v>
      </c>
      <c r="B218" s="272">
        <v>475</v>
      </c>
    </row>
    <row r="219" spans="1:2">
      <c r="A219" s="274">
        <v>38933</v>
      </c>
      <c r="B219" s="272">
        <v>473</v>
      </c>
    </row>
    <row r="220" spans="1:2">
      <c r="A220" s="274">
        <v>38934</v>
      </c>
      <c r="B220" s="272">
        <v>467</v>
      </c>
    </row>
    <row r="221" spans="1:2">
      <c r="A221" s="274">
        <v>38935</v>
      </c>
      <c r="B221" s="272">
        <v>467</v>
      </c>
    </row>
    <row r="222" spans="1:2">
      <c r="A222" s="274">
        <v>38936</v>
      </c>
      <c r="B222" s="272">
        <v>467</v>
      </c>
    </row>
    <row r="223" spans="1:2">
      <c r="A223" s="274">
        <v>38937</v>
      </c>
      <c r="B223" s="272">
        <v>462</v>
      </c>
    </row>
    <row r="224" spans="1:2">
      <c r="A224" s="274">
        <v>38938</v>
      </c>
      <c r="B224" s="272">
        <v>458</v>
      </c>
    </row>
    <row r="225" spans="1:2">
      <c r="A225" s="274">
        <v>38939</v>
      </c>
      <c r="B225" s="272">
        <v>467</v>
      </c>
    </row>
    <row r="226" spans="1:2">
      <c r="A226" s="274">
        <v>38940</v>
      </c>
      <c r="B226" s="272">
        <v>463</v>
      </c>
    </row>
    <row r="227" spans="1:2">
      <c r="A227" s="274">
        <v>38941</v>
      </c>
      <c r="B227" s="272">
        <v>460</v>
      </c>
    </row>
    <row r="228" spans="1:2">
      <c r="A228" s="274">
        <v>38942</v>
      </c>
      <c r="B228" s="272">
        <v>460</v>
      </c>
    </row>
    <row r="229" spans="1:2">
      <c r="A229" s="274">
        <v>38943</v>
      </c>
      <c r="B229" s="272">
        <v>460</v>
      </c>
    </row>
    <row r="230" spans="1:2">
      <c r="A230" s="274">
        <v>38944</v>
      </c>
      <c r="B230" s="272">
        <v>460</v>
      </c>
    </row>
    <row r="231" spans="1:2">
      <c r="A231" s="274">
        <v>38945</v>
      </c>
      <c r="B231" s="272">
        <v>458</v>
      </c>
    </row>
    <row r="232" spans="1:2">
      <c r="A232" s="274">
        <v>38946</v>
      </c>
      <c r="B232" s="272">
        <v>458</v>
      </c>
    </row>
    <row r="233" spans="1:2">
      <c r="A233" s="274">
        <v>38947</v>
      </c>
      <c r="B233" s="272">
        <v>461</v>
      </c>
    </row>
    <row r="234" spans="1:2">
      <c r="A234" s="274">
        <v>38948</v>
      </c>
      <c r="B234" s="272">
        <v>464</v>
      </c>
    </row>
    <row r="235" spans="1:2">
      <c r="A235" s="274">
        <v>38949</v>
      </c>
      <c r="B235" s="272">
        <v>464</v>
      </c>
    </row>
    <row r="236" spans="1:2">
      <c r="A236" s="274">
        <v>38950</v>
      </c>
      <c r="B236" s="272">
        <v>464</v>
      </c>
    </row>
    <row r="237" spans="1:2">
      <c r="A237" s="274">
        <v>38951</v>
      </c>
      <c r="B237" s="272">
        <v>470</v>
      </c>
    </row>
    <row r="238" spans="1:2">
      <c r="A238" s="274">
        <v>38952</v>
      </c>
      <c r="B238" s="272">
        <v>477</v>
      </c>
    </row>
    <row r="239" spans="1:2">
      <c r="A239" s="274">
        <v>38953</v>
      </c>
      <c r="B239" s="272">
        <v>495</v>
      </c>
    </row>
    <row r="240" spans="1:2">
      <c r="A240" s="274">
        <v>38954</v>
      </c>
      <c r="B240" s="272">
        <v>511</v>
      </c>
    </row>
    <row r="241" spans="1:2">
      <c r="A241" s="274">
        <v>38955</v>
      </c>
      <c r="B241" s="272">
        <v>508</v>
      </c>
    </row>
    <row r="242" spans="1:2">
      <c r="A242" s="274">
        <v>38956</v>
      </c>
      <c r="B242" s="272">
        <v>508</v>
      </c>
    </row>
    <row r="243" spans="1:2">
      <c r="A243" s="274">
        <v>38957</v>
      </c>
      <c r="B243" s="272">
        <v>508</v>
      </c>
    </row>
    <row r="244" spans="1:2">
      <c r="A244" s="274">
        <v>38958</v>
      </c>
      <c r="B244" s="272">
        <v>508</v>
      </c>
    </row>
    <row r="245" spans="1:2">
      <c r="A245" s="274">
        <v>38959</v>
      </c>
      <c r="B245" s="272">
        <v>513</v>
      </c>
    </row>
    <row r="246" spans="1:2">
      <c r="A246" s="274">
        <v>38960</v>
      </c>
      <c r="B246" s="272">
        <v>515</v>
      </c>
    </row>
    <row r="247" spans="1:2">
      <c r="A247" s="274">
        <v>38961</v>
      </c>
      <c r="B247" s="272">
        <v>515</v>
      </c>
    </row>
    <row r="248" spans="1:2">
      <c r="A248" s="274">
        <v>38962</v>
      </c>
      <c r="B248" s="272">
        <v>508</v>
      </c>
    </row>
    <row r="249" spans="1:2">
      <c r="A249" s="274">
        <v>38963</v>
      </c>
      <c r="B249" s="272">
        <v>508</v>
      </c>
    </row>
    <row r="250" spans="1:2">
      <c r="A250" s="274">
        <v>38964</v>
      </c>
      <c r="B250" s="272">
        <v>508</v>
      </c>
    </row>
    <row r="251" spans="1:2">
      <c r="A251" s="274">
        <v>38965</v>
      </c>
      <c r="B251" s="272">
        <v>508</v>
      </c>
    </row>
    <row r="252" spans="1:2">
      <c r="A252" s="274">
        <v>38966</v>
      </c>
      <c r="B252" s="272">
        <v>517</v>
      </c>
    </row>
    <row r="253" spans="1:2">
      <c r="A253" s="274">
        <v>38967</v>
      </c>
      <c r="B253" s="272">
        <v>527</v>
      </c>
    </row>
    <row r="254" spans="1:2">
      <c r="A254" s="274">
        <v>38968</v>
      </c>
      <c r="B254" s="272">
        <v>532</v>
      </c>
    </row>
    <row r="255" spans="1:2">
      <c r="A255" s="274">
        <v>38969</v>
      </c>
      <c r="B255" s="272">
        <v>533</v>
      </c>
    </row>
    <row r="256" spans="1:2">
      <c r="A256" s="274">
        <v>38970</v>
      </c>
      <c r="B256" s="272">
        <v>533</v>
      </c>
    </row>
    <row r="257" spans="1:2">
      <c r="A257" s="274">
        <v>38971</v>
      </c>
      <c r="B257" s="272">
        <v>533</v>
      </c>
    </row>
    <row r="258" spans="1:2">
      <c r="A258" s="274">
        <v>38972</v>
      </c>
      <c r="B258" s="272">
        <v>542</v>
      </c>
    </row>
    <row r="259" spans="1:2">
      <c r="A259" s="274">
        <v>38973</v>
      </c>
      <c r="B259" s="272">
        <v>547</v>
      </c>
    </row>
    <row r="260" spans="1:2">
      <c r="A260" s="274">
        <v>38974</v>
      </c>
      <c r="B260" s="272">
        <v>548</v>
      </c>
    </row>
    <row r="261" spans="1:2">
      <c r="A261" s="274">
        <v>38975</v>
      </c>
      <c r="B261" s="272">
        <v>558</v>
      </c>
    </row>
    <row r="262" spans="1:2">
      <c r="A262" s="274">
        <v>38976</v>
      </c>
      <c r="B262" s="272">
        <v>559</v>
      </c>
    </row>
    <row r="263" spans="1:2">
      <c r="A263" s="274">
        <v>38977</v>
      </c>
      <c r="B263" s="272">
        <v>559</v>
      </c>
    </row>
    <row r="264" spans="1:2">
      <c r="A264" s="274">
        <v>38978</v>
      </c>
      <c r="B264" s="272">
        <v>559</v>
      </c>
    </row>
    <row r="265" spans="1:2">
      <c r="A265" s="274">
        <v>38979</v>
      </c>
      <c r="B265" s="272">
        <v>568</v>
      </c>
    </row>
    <row r="266" spans="1:2">
      <c r="A266" s="274">
        <v>38980</v>
      </c>
      <c r="B266" s="272">
        <v>580</v>
      </c>
    </row>
    <row r="267" spans="1:2">
      <c r="A267" s="274">
        <v>38981</v>
      </c>
      <c r="B267" s="272">
        <v>610</v>
      </c>
    </row>
    <row r="268" spans="1:2">
      <c r="A268" s="274">
        <v>38982</v>
      </c>
      <c r="B268" s="272">
        <v>607</v>
      </c>
    </row>
    <row r="269" spans="1:2">
      <c r="A269" s="274">
        <v>38983</v>
      </c>
      <c r="B269" s="272">
        <v>613</v>
      </c>
    </row>
    <row r="270" spans="1:2">
      <c r="A270" s="274">
        <v>38984</v>
      </c>
      <c r="B270" s="272">
        <v>613</v>
      </c>
    </row>
    <row r="271" spans="1:2">
      <c r="A271" s="274">
        <v>38985</v>
      </c>
      <c r="B271" s="272">
        <v>613</v>
      </c>
    </row>
    <row r="272" spans="1:2">
      <c r="A272" s="274">
        <v>38986</v>
      </c>
      <c r="B272" s="272">
        <v>606</v>
      </c>
    </row>
    <row r="273" spans="1:2">
      <c r="A273" s="274">
        <v>38987</v>
      </c>
      <c r="B273" s="272">
        <v>608</v>
      </c>
    </row>
    <row r="274" spans="1:2">
      <c r="A274" s="274">
        <v>38988</v>
      </c>
      <c r="B274" s="272">
        <v>615</v>
      </c>
    </row>
    <row r="275" spans="1:2">
      <c r="A275" s="274">
        <v>38989</v>
      </c>
      <c r="B275" s="272">
        <v>608</v>
      </c>
    </row>
    <row r="276" spans="1:2">
      <c r="A276" s="274">
        <v>38990</v>
      </c>
      <c r="B276" s="272">
        <v>609</v>
      </c>
    </row>
    <row r="277" spans="1:2">
      <c r="A277" s="274">
        <v>38991</v>
      </c>
      <c r="B277" s="272">
        <v>609</v>
      </c>
    </row>
    <row r="278" spans="1:2">
      <c r="A278" s="274">
        <v>38992</v>
      </c>
      <c r="B278" s="272">
        <v>609</v>
      </c>
    </row>
    <row r="279" spans="1:2">
      <c r="A279" s="274">
        <v>38993</v>
      </c>
      <c r="B279" s="272">
        <v>622</v>
      </c>
    </row>
    <row r="280" spans="1:2">
      <c r="A280" s="274">
        <v>38994</v>
      </c>
      <c r="B280" s="272">
        <v>645</v>
      </c>
    </row>
    <row r="281" spans="1:2">
      <c r="A281" s="274">
        <v>38995</v>
      </c>
      <c r="B281" s="272">
        <v>627</v>
      </c>
    </row>
    <row r="282" spans="1:2">
      <c r="A282" s="274">
        <v>38996</v>
      </c>
      <c r="B282" s="272">
        <v>620</v>
      </c>
    </row>
    <row r="283" spans="1:2">
      <c r="A283" s="274">
        <v>38997</v>
      </c>
      <c r="B283" s="272">
        <v>611</v>
      </c>
    </row>
    <row r="284" spans="1:2">
      <c r="A284" s="274">
        <v>38998</v>
      </c>
      <c r="B284" s="272">
        <v>611</v>
      </c>
    </row>
    <row r="285" spans="1:2">
      <c r="A285" s="274">
        <v>38999</v>
      </c>
      <c r="B285" s="272">
        <v>611</v>
      </c>
    </row>
    <row r="286" spans="1:2">
      <c r="A286" s="274">
        <v>39000</v>
      </c>
      <c r="B286" s="272">
        <v>611</v>
      </c>
    </row>
    <row r="287" spans="1:2">
      <c r="A287" s="274">
        <v>39001</v>
      </c>
      <c r="B287" s="272">
        <v>607</v>
      </c>
    </row>
    <row r="288" spans="1:2">
      <c r="A288" s="274">
        <v>39002</v>
      </c>
      <c r="B288" s="272">
        <v>614</v>
      </c>
    </row>
    <row r="289" spans="1:2">
      <c r="A289" s="274">
        <v>39003</v>
      </c>
      <c r="B289" s="272">
        <v>606</v>
      </c>
    </row>
    <row r="290" spans="1:2">
      <c r="A290" s="274">
        <v>39004</v>
      </c>
      <c r="B290" s="272">
        <v>520</v>
      </c>
    </row>
    <row r="291" spans="1:2">
      <c r="A291" s="274">
        <v>39005</v>
      </c>
      <c r="B291" s="272">
        <v>520</v>
      </c>
    </row>
    <row r="292" spans="1:2">
      <c r="A292" s="274">
        <v>39006</v>
      </c>
      <c r="B292" s="272">
        <v>520</v>
      </c>
    </row>
    <row r="293" spans="1:2">
      <c r="A293" s="274">
        <v>39007</v>
      </c>
      <c r="B293" s="272">
        <v>535</v>
      </c>
    </row>
    <row r="294" spans="1:2">
      <c r="A294" s="274">
        <v>39008</v>
      </c>
      <c r="B294" s="272">
        <v>527</v>
      </c>
    </row>
    <row r="295" spans="1:2">
      <c r="A295" s="274">
        <v>39009</v>
      </c>
      <c r="B295" s="272">
        <v>527</v>
      </c>
    </row>
    <row r="296" spans="1:2">
      <c r="A296" s="274">
        <v>39010</v>
      </c>
      <c r="B296" s="272">
        <v>530</v>
      </c>
    </row>
    <row r="297" spans="1:2">
      <c r="A297" s="274">
        <v>39011</v>
      </c>
      <c r="B297" s="272">
        <v>524</v>
      </c>
    </row>
    <row r="298" spans="1:2">
      <c r="A298" s="274">
        <v>39012</v>
      </c>
      <c r="B298" s="272">
        <v>524</v>
      </c>
    </row>
    <row r="299" spans="1:2">
      <c r="A299" s="274">
        <v>39013</v>
      </c>
      <c r="B299" s="272">
        <v>524</v>
      </c>
    </row>
    <row r="300" spans="1:2">
      <c r="A300" s="274">
        <v>39014</v>
      </c>
      <c r="B300" s="272">
        <v>509</v>
      </c>
    </row>
    <row r="301" spans="1:2">
      <c r="A301" s="274">
        <v>39015</v>
      </c>
      <c r="B301" s="272">
        <v>494</v>
      </c>
    </row>
    <row r="302" spans="1:2">
      <c r="A302" s="274">
        <v>39016</v>
      </c>
      <c r="B302" s="272">
        <v>502</v>
      </c>
    </row>
    <row r="303" spans="1:2">
      <c r="A303" s="274">
        <v>39017</v>
      </c>
      <c r="B303" s="272">
        <v>502</v>
      </c>
    </row>
    <row r="304" spans="1:2">
      <c r="A304" s="274">
        <v>39018</v>
      </c>
      <c r="B304" s="272">
        <v>508</v>
      </c>
    </row>
    <row r="305" spans="1:2">
      <c r="A305" s="274">
        <v>39019</v>
      </c>
      <c r="B305" s="272">
        <v>508</v>
      </c>
    </row>
    <row r="306" spans="1:2">
      <c r="A306" s="274">
        <v>39020</v>
      </c>
      <c r="B306" s="272">
        <v>508</v>
      </c>
    </row>
    <row r="307" spans="1:2">
      <c r="A307" s="274">
        <v>39021</v>
      </c>
      <c r="B307" s="272">
        <v>513</v>
      </c>
    </row>
    <row r="308" spans="1:2">
      <c r="A308" s="274">
        <v>39022</v>
      </c>
      <c r="B308" s="272">
        <v>523</v>
      </c>
    </row>
    <row r="309" spans="1:2">
      <c r="A309" s="274">
        <v>39023</v>
      </c>
      <c r="B309" s="272">
        <v>510</v>
      </c>
    </row>
    <row r="310" spans="1:2">
      <c r="A310" s="274">
        <v>39024</v>
      </c>
      <c r="B310" s="272">
        <v>498</v>
      </c>
    </row>
    <row r="311" spans="1:2">
      <c r="A311" s="274">
        <v>39025</v>
      </c>
      <c r="B311" s="272">
        <v>493</v>
      </c>
    </row>
    <row r="312" spans="1:2">
      <c r="A312" s="274">
        <v>39026</v>
      </c>
      <c r="B312" s="272">
        <v>493</v>
      </c>
    </row>
    <row r="313" spans="1:2">
      <c r="A313" s="274">
        <v>39027</v>
      </c>
      <c r="B313" s="272">
        <v>493</v>
      </c>
    </row>
    <row r="314" spans="1:2">
      <c r="A314" s="274">
        <v>39028</v>
      </c>
      <c r="B314" s="272">
        <v>495</v>
      </c>
    </row>
    <row r="315" spans="1:2">
      <c r="A315" s="274">
        <v>39029</v>
      </c>
      <c r="B315" s="272">
        <v>495</v>
      </c>
    </row>
    <row r="316" spans="1:2">
      <c r="A316" s="274">
        <v>39030</v>
      </c>
      <c r="B316" s="272">
        <v>498</v>
      </c>
    </row>
    <row r="317" spans="1:2">
      <c r="A317" s="274">
        <v>39031</v>
      </c>
      <c r="B317" s="272">
        <v>501</v>
      </c>
    </row>
    <row r="318" spans="1:2">
      <c r="A318" s="274">
        <v>39032</v>
      </c>
      <c r="B318" s="272">
        <v>500</v>
      </c>
    </row>
    <row r="319" spans="1:2">
      <c r="A319" s="274">
        <v>39033</v>
      </c>
      <c r="B319" s="272">
        <v>500</v>
      </c>
    </row>
    <row r="320" spans="1:2">
      <c r="A320" s="274">
        <v>39034</v>
      </c>
      <c r="B320" s="272">
        <v>500</v>
      </c>
    </row>
    <row r="321" spans="1:2">
      <c r="A321" s="274">
        <v>39035</v>
      </c>
      <c r="B321" s="272">
        <v>507</v>
      </c>
    </row>
    <row r="322" spans="1:2">
      <c r="A322" s="274">
        <v>39036</v>
      </c>
      <c r="B322" s="272">
        <v>508</v>
      </c>
    </row>
    <row r="323" spans="1:2">
      <c r="A323" s="274">
        <v>39037</v>
      </c>
      <c r="B323" s="272">
        <v>519</v>
      </c>
    </row>
    <row r="324" spans="1:2">
      <c r="A324" s="274">
        <v>39038</v>
      </c>
      <c r="B324" s="272">
        <v>531</v>
      </c>
    </row>
    <row r="325" spans="1:2">
      <c r="A325" s="274">
        <v>39039</v>
      </c>
      <c r="B325" s="272">
        <v>525</v>
      </c>
    </row>
    <row r="326" spans="1:2">
      <c r="A326" s="274">
        <v>39040</v>
      </c>
      <c r="B326" s="272">
        <v>525</v>
      </c>
    </row>
    <row r="327" spans="1:2">
      <c r="A327" s="274">
        <v>39041</v>
      </c>
      <c r="B327" s="272">
        <v>525</v>
      </c>
    </row>
    <row r="328" spans="1:2">
      <c r="A328" s="274">
        <v>39042</v>
      </c>
      <c r="B328" s="272">
        <v>518</v>
      </c>
    </row>
    <row r="329" spans="1:2">
      <c r="A329" s="274">
        <v>39043</v>
      </c>
      <c r="B329" s="272">
        <v>528</v>
      </c>
    </row>
    <row r="330" spans="1:2">
      <c r="A330" s="274">
        <v>39044</v>
      </c>
      <c r="B330" s="272">
        <v>536</v>
      </c>
    </row>
    <row r="331" spans="1:2">
      <c r="A331" s="274">
        <v>39045</v>
      </c>
      <c r="B331" s="272">
        <v>536</v>
      </c>
    </row>
    <row r="332" spans="1:2">
      <c r="A332" s="274">
        <v>39046</v>
      </c>
      <c r="B332" s="272">
        <v>604</v>
      </c>
    </row>
    <row r="333" spans="1:2">
      <c r="A333" s="274">
        <v>39047</v>
      </c>
      <c r="B333" s="272">
        <v>604</v>
      </c>
    </row>
    <row r="334" spans="1:2">
      <c r="A334" s="274">
        <v>39048</v>
      </c>
      <c r="B334" s="272">
        <v>604</v>
      </c>
    </row>
    <row r="335" spans="1:2">
      <c r="A335" s="274">
        <v>39049</v>
      </c>
      <c r="B335" s="272">
        <v>598</v>
      </c>
    </row>
    <row r="336" spans="1:2">
      <c r="A336" s="274">
        <v>39050</v>
      </c>
      <c r="B336" s="272">
        <v>595</v>
      </c>
    </row>
    <row r="337" spans="1:2">
      <c r="A337" s="274">
        <v>39051</v>
      </c>
      <c r="B337" s="272">
        <v>612</v>
      </c>
    </row>
    <row r="338" spans="1:2">
      <c r="A338" s="274">
        <v>39052</v>
      </c>
      <c r="B338" s="272">
        <v>674</v>
      </c>
    </row>
    <row r="339" spans="1:2">
      <c r="A339" s="274">
        <v>39053</v>
      </c>
      <c r="B339" s="272">
        <v>686</v>
      </c>
    </row>
    <row r="340" spans="1:2">
      <c r="A340" s="274">
        <v>39054</v>
      </c>
      <c r="B340" s="272">
        <v>686</v>
      </c>
    </row>
    <row r="341" spans="1:2">
      <c r="A341" s="274">
        <v>39055</v>
      </c>
      <c r="B341" s="272">
        <v>686</v>
      </c>
    </row>
    <row r="342" spans="1:2">
      <c r="A342" s="274">
        <v>39056</v>
      </c>
      <c r="B342" s="272">
        <v>688</v>
      </c>
    </row>
    <row r="343" spans="1:2">
      <c r="A343" s="274">
        <v>39057</v>
      </c>
      <c r="B343" s="272">
        <v>686</v>
      </c>
    </row>
    <row r="344" spans="1:2">
      <c r="A344" s="274">
        <v>39058</v>
      </c>
      <c r="B344" s="272">
        <v>708</v>
      </c>
    </row>
    <row r="345" spans="1:2">
      <c r="A345" s="274">
        <v>39059</v>
      </c>
      <c r="B345" s="272">
        <v>691</v>
      </c>
    </row>
    <row r="346" spans="1:2">
      <c r="A346" s="274">
        <v>39060</v>
      </c>
      <c r="B346" s="272">
        <v>674</v>
      </c>
    </row>
    <row r="347" spans="1:2">
      <c r="A347" s="274">
        <v>39061</v>
      </c>
      <c r="B347" s="272">
        <v>674</v>
      </c>
    </row>
    <row r="348" spans="1:2">
      <c r="A348" s="274">
        <v>39062</v>
      </c>
      <c r="B348" s="272">
        <v>674</v>
      </c>
    </row>
    <row r="349" spans="1:2">
      <c r="A349" s="274">
        <v>39063</v>
      </c>
      <c r="B349" s="272">
        <v>666</v>
      </c>
    </row>
    <row r="350" spans="1:2">
      <c r="A350" s="274">
        <v>39064</v>
      </c>
      <c r="B350" s="272">
        <v>616</v>
      </c>
    </row>
    <row r="351" spans="1:2">
      <c r="A351" s="274">
        <v>39065</v>
      </c>
      <c r="B351" s="272">
        <v>641</v>
      </c>
    </row>
    <row r="352" spans="1:2">
      <c r="A352" s="274">
        <v>39066</v>
      </c>
      <c r="B352" s="272">
        <v>669</v>
      </c>
    </row>
    <row r="353" spans="1:2">
      <c r="A353" s="274">
        <v>39067</v>
      </c>
      <c r="B353" s="272">
        <v>674</v>
      </c>
    </row>
    <row r="354" spans="1:2">
      <c r="A354" s="274">
        <v>39068</v>
      </c>
      <c r="B354" s="272">
        <v>674</v>
      </c>
    </row>
    <row r="355" spans="1:2">
      <c r="A355" s="274">
        <v>39069</v>
      </c>
      <c r="B355" s="272">
        <v>674</v>
      </c>
    </row>
    <row r="356" spans="1:2">
      <c r="A356" s="274">
        <v>39070</v>
      </c>
      <c r="B356" s="272">
        <v>672</v>
      </c>
    </row>
    <row r="357" spans="1:2">
      <c r="A357" s="274">
        <v>39071</v>
      </c>
      <c r="B357" s="272">
        <v>671</v>
      </c>
    </row>
    <row r="358" spans="1:2">
      <c r="A358" s="274">
        <v>39072</v>
      </c>
      <c r="B358" s="272">
        <v>675</v>
      </c>
    </row>
    <row r="359" spans="1:2">
      <c r="A359" s="274">
        <v>39073</v>
      </c>
      <c r="B359" s="272">
        <v>852</v>
      </c>
    </row>
    <row r="360" spans="1:2">
      <c r="A360" s="274">
        <v>39074</v>
      </c>
      <c r="B360" s="272">
        <v>854</v>
      </c>
    </row>
    <row r="361" spans="1:2">
      <c r="A361" s="274">
        <v>39075</v>
      </c>
      <c r="B361" s="272">
        <v>854</v>
      </c>
    </row>
    <row r="362" spans="1:2">
      <c r="A362" s="274">
        <v>39076</v>
      </c>
      <c r="B362" s="272">
        <v>854</v>
      </c>
    </row>
    <row r="363" spans="1:2">
      <c r="A363" s="274">
        <v>39077</v>
      </c>
      <c r="B363" s="272">
        <v>854</v>
      </c>
    </row>
    <row r="364" spans="1:2">
      <c r="A364" s="274">
        <v>39078</v>
      </c>
      <c r="B364" s="272">
        <v>878</v>
      </c>
    </row>
    <row r="365" spans="1:2">
      <c r="A365" s="274">
        <v>39079</v>
      </c>
      <c r="B365" s="272">
        <v>889</v>
      </c>
    </row>
    <row r="366" spans="1:2">
      <c r="A366" s="274">
        <v>39080</v>
      </c>
      <c r="B366" s="272">
        <v>920</v>
      </c>
    </row>
    <row r="367" spans="1:2">
      <c r="A367" s="274">
        <v>39081</v>
      </c>
      <c r="B367" s="272">
        <v>922</v>
      </c>
    </row>
    <row r="368" spans="1:2">
      <c r="A368" s="274">
        <v>39082</v>
      </c>
      <c r="B368" s="272">
        <v>922</v>
      </c>
    </row>
    <row r="369" spans="1:2">
      <c r="A369" s="274">
        <v>39083</v>
      </c>
      <c r="B369" s="272">
        <v>922</v>
      </c>
    </row>
    <row r="370" spans="1:2">
      <c r="A370" s="274">
        <v>39084</v>
      </c>
      <c r="B370" s="272">
        <v>922</v>
      </c>
    </row>
    <row r="371" spans="1:2">
      <c r="A371" s="274">
        <v>39085</v>
      </c>
      <c r="B371" s="272">
        <v>880</v>
      </c>
    </row>
    <row r="372" spans="1:2">
      <c r="A372" s="274">
        <v>39086</v>
      </c>
      <c r="B372" s="272">
        <v>861</v>
      </c>
    </row>
    <row r="373" spans="1:2">
      <c r="A373" s="274">
        <v>39087</v>
      </c>
      <c r="B373" s="272">
        <v>870</v>
      </c>
    </row>
    <row r="374" spans="1:2">
      <c r="A374" s="274">
        <v>39088</v>
      </c>
      <c r="B374" s="272">
        <v>871</v>
      </c>
    </row>
    <row r="375" spans="1:2">
      <c r="A375" s="274">
        <v>39089</v>
      </c>
      <c r="B375" s="272">
        <v>871</v>
      </c>
    </row>
    <row r="376" spans="1:2">
      <c r="A376" s="274">
        <v>39090</v>
      </c>
      <c r="B376" s="272">
        <v>871</v>
      </c>
    </row>
    <row r="377" spans="1:2">
      <c r="A377" s="274">
        <v>39091</v>
      </c>
      <c r="B377" s="272">
        <v>873</v>
      </c>
    </row>
    <row r="378" spans="1:2">
      <c r="A378" s="274">
        <v>39092</v>
      </c>
      <c r="B378" s="272">
        <v>893</v>
      </c>
    </row>
    <row r="379" spans="1:2">
      <c r="A379" s="274">
        <v>39093</v>
      </c>
      <c r="B379" s="272">
        <v>852</v>
      </c>
    </row>
    <row r="380" spans="1:2">
      <c r="A380" s="274">
        <v>39094</v>
      </c>
      <c r="B380" s="272">
        <v>827</v>
      </c>
    </row>
    <row r="381" spans="1:2">
      <c r="A381" s="274">
        <v>39095</v>
      </c>
      <c r="B381" s="272">
        <v>833</v>
      </c>
    </row>
    <row r="382" spans="1:2">
      <c r="A382" s="274">
        <v>39096</v>
      </c>
      <c r="B382" s="272">
        <v>833</v>
      </c>
    </row>
    <row r="383" spans="1:2">
      <c r="A383" s="274">
        <v>39097</v>
      </c>
      <c r="B383" s="272">
        <v>833</v>
      </c>
    </row>
    <row r="384" spans="1:2">
      <c r="A384" s="274">
        <v>39098</v>
      </c>
      <c r="B384" s="272">
        <v>833</v>
      </c>
    </row>
    <row r="385" spans="1:2">
      <c r="A385" s="274">
        <v>39099</v>
      </c>
      <c r="B385" s="272">
        <v>797</v>
      </c>
    </row>
    <row r="386" spans="1:2">
      <c r="A386" s="274">
        <v>39100</v>
      </c>
      <c r="B386" s="272">
        <v>946</v>
      </c>
    </row>
    <row r="387" spans="1:2">
      <c r="A387" s="274">
        <v>39101</v>
      </c>
      <c r="B387" s="272">
        <v>947</v>
      </c>
    </row>
    <row r="388" spans="1:2">
      <c r="A388" s="274">
        <v>39102</v>
      </c>
      <c r="B388" s="272">
        <v>979</v>
      </c>
    </row>
    <row r="389" spans="1:2">
      <c r="A389" s="274">
        <v>39103</v>
      </c>
      <c r="B389" s="272">
        <v>979</v>
      </c>
    </row>
    <row r="390" spans="1:2">
      <c r="A390" s="274">
        <v>39104</v>
      </c>
      <c r="B390" s="272">
        <v>979</v>
      </c>
    </row>
    <row r="391" spans="1:2">
      <c r="A391" s="274">
        <v>39105</v>
      </c>
      <c r="B391" s="272">
        <v>1038</v>
      </c>
    </row>
    <row r="392" spans="1:2">
      <c r="A392" s="274">
        <v>39106</v>
      </c>
      <c r="B392" s="272">
        <v>1048</v>
      </c>
    </row>
    <row r="393" spans="1:2">
      <c r="A393" s="274">
        <v>39107</v>
      </c>
      <c r="B393" s="272">
        <v>1018</v>
      </c>
    </row>
    <row r="394" spans="1:2">
      <c r="A394" s="274">
        <v>39108</v>
      </c>
      <c r="B394" s="272">
        <v>1013</v>
      </c>
    </row>
    <row r="395" spans="1:2">
      <c r="A395" s="274">
        <v>39109</v>
      </c>
      <c r="B395" s="272">
        <v>885</v>
      </c>
    </row>
    <row r="396" spans="1:2">
      <c r="A396" s="274">
        <v>39110</v>
      </c>
      <c r="B396" s="272">
        <v>885</v>
      </c>
    </row>
    <row r="397" spans="1:2">
      <c r="A397" s="274">
        <v>39111</v>
      </c>
      <c r="B397" s="272">
        <v>885</v>
      </c>
    </row>
    <row r="398" spans="1:2">
      <c r="A398" s="274">
        <v>39112</v>
      </c>
      <c r="B398" s="272">
        <v>812</v>
      </c>
    </row>
    <row r="399" spans="1:2">
      <c r="A399" s="274">
        <v>39113</v>
      </c>
      <c r="B399" s="272">
        <v>822</v>
      </c>
    </row>
    <row r="400" spans="1:2">
      <c r="A400" s="274">
        <v>39114</v>
      </c>
      <c r="B400" s="272">
        <v>784</v>
      </c>
    </row>
    <row r="401" spans="1:2">
      <c r="A401" s="274">
        <v>39115</v>
      </c>
      <c r="B401" s="272">
        <v>788</v>
      </c>
    </row>
    <row r="402" spans="1:2">
      <c r="A402" s="274">
        <v>39116</v>
      </c>
      <c r="B402" s="272">
        <v>795</v>
      </c>
    </row>
    <row r="403" spans="1:2">
      <c r="A403" s="274">
        <v>39117</v>
      </c>
      <c r="B403" s="272">
        <v>795</v>
      </c>
    </row>
    <row r="404" spans="1:2">
      <c r="A404" s="274">
        <v>39118</v>
      </c>
      <c r="B404" s="272">
        <v>795</v>
      </c>
    </row>
    <row r="405" spans="1:2">
      <c r="A405" s="274">
        <v>39119</v>
      </c>
      <c r="B405" s="272">
        <v>807</v>
      </c>
    </row>
    <row r="406" spans="1:2">
      <c r="A406" s="274">
        <v>39120</v>
      </c>
      <c r="B406" s="272">
        <v>818</v>
      </c>
    </row>
    <row r="407" spans="1:2">
      <c r="A407" s="274">
        <v>39121</v>
      </c>
      <c r="B407" s="272">
        <v>790</v>
      </c>
    </row>
    <row r="408" spans="1:2">
      <c r="A408" s="274">
        <v>39122</v>
      </c>
      <c r="B408" s="272">
        <v>808</v>
      </c>
    </row>
    <row r="409" spans="1:2">
      <c r="A409" s="274">
        <v>39123</v>
      </c>
      <c r="B409" s="272">
        <v>760</v>
      </c>
    </row>
    <row r="410" spans="1:2">
      <c r="A410" s="274">
        <v>39124</v>
      </c>
      <c r="B410" s="272">
        <v>760</v>
      </c>
    </row>
    <row r="411" spans="1:2">
      <c r="A411" s="274">
        <v>39125</v>
      </c>
      <c r="B411" s="272">
        <v>760</v>
      </c>
    </row>
    <row r="412" spans="1:2">
      <c r="A412" s="274">
        <v>39126</v>
      </c>
      <c r="B412" s="272">
        <v>761</v>
      </c>
    </row>
    <row r="413" spans="1:2">
      <c r="A413" s="274">
        <v>39127</v>
      </c>
      <c r="B413" s="272">
        <v>696</v>
      </c>
    </row>
    <row r="414" spans="1:2">
      <c r="A414" s="274">
        <v>39128</v>
      </c>
      <c r="B414" s="272">
        <v>720</v>
      </c>
    </row>
    <row r="415" spans="1:2">
      <c r="A415" s="274">
        <v>39129</v>
      </c>
      <c r="B415" s="272">
        <v>723</v>
      </c>
    </row>
    <row r="416" spans="1:2">
      <c r="A416" s="274">
        <v>39130</v>
      </c>
      <c r="B416" s="272">
        <v>719</v>
      </c>
    </row>
    <row r="417" spans="1:2">
      <c r="A417" s="274">
        <v>39131</v>
      </c>
      <c r="B417" s="272">
        <v>719</v>
      </c>
    </row>
    <row r="418" spans="1:2">
      <c r="A418" s="274">
        <v>39132</v>
      </c>
      <c r="B418" s="272">
        <v>719</v>
      </c>
    </row>
    <row r="419" spans="1:2">
      <c r="A419" s="274">
        <v>39133</v>
      </c>
      <c r="B419" s="272">
        <v>719</v>
      </c>
    </row>
    <row r="420" spans="1:2">
      <c r="A420" s="274">
        <v>39134</v>
      </c>
      <c r="B420" s="272">
        <v>697</v>
      </c>
    </row>
    <row r="421" spans="1:2">
      <c r="A421" s="274">
        <v>39135</v>
      </c>
      <c r="B421" s="272">
        <v>678</v>
      </c>
    </row>
    <row r="422" spans="1:2">
      <c r="A422" s="274">
        <v>39136</v>
      </c>
      <c r="B422" s="272">
        <v>683</v>
      </c>
    </row>
    <row r="423" spans="1:2">
      <c r="A423" s="274">
        <v>39137</v>
      </c>
      <c r="B423" s="272">
        <v>686</v>
      </c>
    </row>
    <row r="424" spans="1:2">
      <c r="A424" s="274">
        <v>39138</v>
      </c>
      <c r="B424" s="272">
        <v>686</v>
      </c>
    </row>
    <row r="425" spans="1:2">
      <c r="A425" s="274">
        <v>39139</v>
      </c>
      <c r="B425" s="272">
        <v>686</v>
      </c>
    </row>
    <row r="426" spans="1:2">
      <c r="A426" s="274">
        <v>39140</v>
      </c>
      <c r="B426" s="272">
        <v>740</v>
      </c>
    </row>
    <row r="427" spans="1:2">
      <c r="A427" s="274">
        <v>39141</v>
      </c>
      <c r="B427" s="272">
        <v>717</v>
      </c>
    </row>
    <row r="428" spans="1:2">
      <c r="A428" s="274">
        <v>39142</v>
      </c>
      <c r="B428" s="272">
        <v>717</v>
      </c>
    </row>
    <row r="429" spans="1:2">
      <c r="A429" s="274">
        <v>39143</v>
      </c>
      <c r="B429" s="272">
        <v>716</v>
      </c>
    </row>
    <row r="430" spans="1:2">
      <c r="A430" s="274">
        <v>39144</v>
      </c>
      <c r="B430" s="272">
        <v>719</v>
      </c>
    </row>
    <row r="431" spans="1:2">
      <c r="A431" s="274">
        <v>39145</v>
      </c>
      <c r="B431" s="272">
        <v>719</v>
      </c>
    </row>
    <row r="432" spans="1:2">
      <c r="A432" s="274">
        <v>39146</v>
      </c>
      <c r="B432" s="272">
        <v>719</v>
      </c>
    </row>
    <row r="433" spans="1:2">
      <c r="A433" s="274">
        <v>39147</v>
      </c>
      <c r="B433" s="272">
        <v>725</v>
      </c>
    </row>
    <row r="434" spans="1:2">
      <c r="A434" s="274">
        <v>39148</v>
      </c>
      <c r="B434" s="272">
        <v>717</v>
      </c>
    </row>
    <row r="435" spans="1:2">
      <c r="A435" s="274">
        <v>39149</v>
      </c>
      <c r="B435" s="272">
        <v>712</v>
      </c>
    </row>
    <row r="436" spans="1:2">
      <c r="A436" s="274">
        <v>39150</v>
      </c>
      <c r="B436" s="272">
        <v>706</v>
      </c>
    </row>
    <row r="437" spans="1:2">
      <c r="A437" s="274">
        <v>39151</v>
      </c>
      <c r="B437" s="272">
        <v>701</v>
      </c>
    </row>
    <row r="438" spans="1:2">
      <c r="A438" s="274">
        <v>39152</v>
      </c>
      <c r="B438" s="272">
        <v>701</v>
      </c>
    </row>
    <row r="439" spans="1:2">
      <c r="A439" s="274">
        <v>39153</v>
      </c>
      <c r="B439" s="272">
        <v>701</v>
      </c>
    </row>
    <row r="440" spans="1:2">
      <c r="A440" s="274">
        <v>39154</v>
      </c>
      <c r="B440" s="272">
        <v>712</v>
      </c>
    </row>
    <row r="441" spans="1:2">
      <c r="A441" s="274">
        <v>39155</v>
      </c>
      <c r="B441" s="272">
        <v>704</v>
      </c>
    </row>
    <row r="442" spans="1:2">
      <c r="A442" s="274">
        <v>39156</v>
      </c>
      <c r="B442" s="272">
        <v>708</v>
      </c>
    </row>
    <row r="443" spans="1:2">
      <c r="A443" s="274">
        <v>39157</v>
      </c>
      <c r="B443" s="272">
        <v>705</v>
      </c>
    </row>
    <row r="444" spans="1:2">
      <c r="A444" s="274">
        <v>39158</v>
      </c>
      <c r="B444" s="272">
        <v>702</v>
      </c>
    </row>
    <row r="445" spans="1:2">
      <c r="A445" s="274">
        <v>39159</v>
      </c>
      <c r="B445" s="272">
        <v>702</v>
      </c>
    </row>
    <row r="446" spans="1:2">
      <c r="A446" s="274">
        <v>39160</v>
      </c>
      <c r="B446" s="272">
        <v>702</v>
      </c>
    </row>
    <row r="447" spans="1:2">
      <c r="A447" s="274">
        <v>39161</v>
      </c>
      <c r="B447" s="272">
        <v>701</v>
      </c>
    </row>
    <row r="448" spans="1:2">
      <c r="A448" s="274">
        <v>39162</v>
      </c>
      <c r="B448" s="272">
        <v>698</v>
      </c>
    </row>
    <row r="449" spans="1:2">
      <c r="A449" s="274">
        <v>39163</v>
      </c>
      <c r="B449" s="272">
        <v>684</v>
      </c>
    </row>
    <row r="450" spans="1:2">
      <c r="A450" s="274">
        <v>39164</v>
      </c>
      <c r="B450" s="272">
        <v>672</v>
      </c>
    </row>
    <row r="451" spans="1:2">
      <c r="A451" s="274">
        <v>39165</v>
      </c>
      <c r="B451" s="272">
        <v>664</v>
      </c>
    </row>
    <row r="452" spans="1:2">
      <c r="A452" s="274">
        <v>39166</v>
      </c>
      <c r="B452" s="272">
        <v>664</v>
      </c>
    </row>
    <row r="453" spans="1:2">
      <c r="A453" s="274">
        <v>39167</v>
      </c>
      <c r="B453" s="272">
        <v>664</v>
      </c>
    </row>
    <row r="454" spans="1:2">
      <c r="A454" s="274">
        <v>39168</v>
      </c>
      <c r="B454" s="272">
        <v>658</v>
      </c>
    </row>
    <row r="455" spans="1:2">
      <c r="A455" s="274">
        <v>39169</v>
      </c>
      <c r="B455" s="272">
        <v>661</v>
      </c>
    </row>
    <row r="456" spans="1:2">
      <c r="A456" s="274">
        <v>39170</v>
      </c>
      <c r="B456" s="272">
        <v>659</v>
      </c>
    </row>
    <row r="457" spans="1:2">
      <c r="A457" s="274">
        <v>39171</v>
      </c>
      <c r="B457" s="272">
        <v>650</v>
      </c>
    </row>
    <row r="458" spans="1:2">
      <c r="A458" s="274">
        <v>39172</v>
      </c>
      <c r="B458" s="272">
        <v>652</v>
      </c>
    </row>
    <row r="459" spans="1:2">
      <c r="A459" s="274">
        <v>39173</v>
      </c>
      <c r="B459" s="272">
        <v>652</v>
      </c>
    </row>
    <row r="460" spans="1:2">
      <c r="A460" s="274">
        <v>39174</v>
      </c>
      <c r="B460" s="272">
        <v>652</v>
      </c>
    </row>
    <row r="461" spans="1:2">
      <c r="A461" s="274">
        <v>39175</v>
      </c>
      <c r="B461" s="272">
        <v>650</v>
      </c>
    </row>
    <row r="462" spans="1:2">
      <c r="A462" s="274">
        <v>39176</v>
      </c>
      <c r="B462" s="272">
        <v>647</v>
      </c>
    </row>
    <row r="463" spans="1:2">
      <c r="A463" s="274">
        <v>39177</v>
      </c>
      <c r="B463" s="272">
        <v>647</v>
      </c>
    </row>
    <row r="464" spans="1:2">
      <c r="A464" s="274">
        <v>39178</v>
      </c>
      <c r="B464" s="272">
        <v>633</v>
      </c>
    </row>
    <row r="465" spans="1:2">
      <c r="A465" s="274">
        <v>39179</v>
      </c>
      <c r="B465" s="272">
        <v>633</v>
      </c>
    </row>
    <row r="466" spans="1:2">
      <c r="A466" s="274">
        <v>39180</v>
      </c>
      <c r="B466" s="272">
        <v>633</v>
      </c>
    </row>
    <row r="467" spans="1:2">
      <c r="A467" s="274">
        <v>39181</v>
      </c>
      <c r="B467" s="272">
        <v>633</v>
      </c>
    </row>
    <row r="468" spans="1:2">
      <c r="A468" s="274">
        <v>39182</v>
      </c>
      <c r="B468" s="272">
        <v>615</v>
      </c>
    </row>
    <row r="469" spans="1:2">
      <c r="A469" s="274">
        <v>39183</v>
      </c>
      <c r="B469" s="272">
        <v>605</v>
      </c>
    </row>
    <row r="470" spans="1:2">
      <c r="A470" s="274">
        <v>39184</v>
      </c>
      <c r="B470" s="272">
        <v>611</v>
      </c>
    </row>
    <row r="471" spans="1:2">
      <c r="A471" s="274">
        <v>39185</v>
      </c>
      <c r="B471" s="272">
        <v>605</v>
      </c>
    </row>
    <row r="472" spans="1:2">
      <c r="A472" s="274">
        <v>39186</v>
      </c>
      <c r="B472" s="272">
        <v>604</v>
      </c>
    </row>
    <row r="473" spans="1:2">
      <c r="A473" s="274">
        <v>39187</v>
      </c>
      <c r="B473" s="272">
        <v>604</v>
      </c>
    </row>
    <row r="474" spans="1:2">
      <c r="A474" s="274">
        <v>39188</v>
      </c>
      <c r="B474" s="272">
        <v>604</v>
      </c>
    </row>
    <row r="475" spans="1:2">
      <c r="A475" s="274">
        <v>39189</v>
      </c>
      <c r="B475" s="272">
        <v>600</v>
      </c>
    </row>
    <row r="476" spans="1:2">
      <c r="A476" s="274">
        <v>39190</v>
      </c>
      <c r="B476" s="272">
        <v>598</v>
      </c>
    </row>
    <row r="477" spans="1:2">
      <c r="A477" s="274">
        <v>39191</v>
      </c>
      <c r="B477" s="272">
        <v>592</v>
      </c>
    </row>
    <row r="478" spans="1:2">
      <c r="A478" s="274">
        <v>39192</v>
      </c>
      <c r="B478" s="272">
        <v>581</v>
      </c>
    </row>
    <row r="479" spans="1:2">
      <c r="A479" s="274">
        <v>39193</v>
      </c>
      <c r="B479" s="272">
        <v>586</v>
      </c>
    </row>
    <row r="480" spans="1:2">
      <c r="A480" s="274">
        <v>39194</v>
      </c>
      <c r="B480" s="272">
        <v>586</v>
      </c>
    </row>
    <row r="481" spans="1:2">
      <c r="A481" s="274">
        <v>39195</v>
      </c>
      <c r="B481" s="272">
        <v>586</v>
      </c>
    </row>
    <row r="482" spans="1:2">
      <c r="A482" s="274">
        <v>39196</v>
      </c>
      <c r="B482" s="272">
        <v>586</v>
      </c>
    </row>
    <row r="483" spans="1:2">
      <c r="A483" s="274">
        <v>39197</v>
      </c>
      <c r="B483" s="272">
        <v>592</v>
      </c>
    </row>
    <row r="484" spans="1:2">
      <c r="A484" s="274">
        <v>39198</v>
      </c>
      <c r="B484" s="272">
        <v>609</v>
      </c>
    </row>
    <row r="485" spans="1:2">
      <c r="A485" s="274">
        <v>39199</v>
      </c>
      <c r="B485" s="272">
        <v>601</v>
      </c>
    </row>
    <row r="486" spans="1:2">
      <c r="A486" s="274">
        <v>39200</v>
      </c>
      <c r="B486" s="272">
        <v>600</v>
      </c>
    </row>
    <row r="487" spans="1:2">
      <c r="A487" s="274">
        <v>39201</v>
      </c>
      <c r="B487" s="272">
        <v>600</v>
      </c>
    </row>
    <row r="488" spans="1:2">
      <c r="A488" s="274">
        <v>39202</v>
      </c>
      <c r="B488" s="272">
        <v>600</v>
      </c>
    </row>
    <row r="489" spans="1:2">
      <c r="A489" s="274">
        <v>39203</v>
      </c>
      <c r="B489" s="272">
        <v>603</v>
      </c>
    </row>
    <row r="490" spans="1:2">
      <c r="A490" s="274">
        <v>39204</v>
      </c>
      <c r="B490" s="272">
        <v>610</v>
      </c>
    </row>
    <row r="491" spans="1:2">
      <c r="A491" s="274">
        <v>39205</v>
      </c>
      <c r="B491" s="272">
        <v>616</v>
      </c>
    </row>
    <row r="492" spans="1:2">
      <c r="A492" s="274">
        <v>39206</v>
      </c>
      <c r="B492" s="272">
        <v>648</v>
      </c>
    </row>
    <row r="493" spans="1:2">
      <c r="A493" s="274">
        <v>39207</v>
      </c>
      <c r="B493" s="272">
        <v>635</v>
      </c>
    </row>
    <row r="494" spans="1:2">
      <c r="A494" s="274">
        <v>39208</v>
      </c>
      <c r="B494" s="272">
        <v>635</v>
      </c>
    </row>
    <row r="495" spans="1:2">
      <c r="A495" s="274">
        <v>39209</v>
      </c>
      <c r="B495" s="272">
        <v>635</v>
      </c>
    </row>
    <row r="496" spans="1:2">
      <c r="A496" s="274">
        <v>39210</v>
      </c>
      <c r="B496" s="272">
        <v>621</v>
      </c>
    </row>
    <row r="497" spans="1:2">
      <c r="A497" s="274">
        <v>39211</v>
      </c>
      <c r="B497" s="272">
        <v>626</v>
      </c>
    </row>
    <row r="498" spans="1:2">
      <c r="A498" s="274">
        <v>39212</v>
      </c>
      <c r="B498" s="272">
        <v>644</v>
      </c>
    </row>
    <row r="499" spans="1:2">
      <c r="A499" s="274">
        <v>39213</v>
      </c>
      <c r="B499" s="272">
        <v>642</v>
      </c>
    </row>
    <row r="500" spans="1:2">
      <c r="A500" s="274">
        <v>39214</v>
      </c>
      <c r="B500" s="272">
        <v>636</v>
      </c>
    </row>
    <row r="501" spans="1:2">
      <c r="A501" s="274">
        <v>39215</v>
      </c>
      <c r="B501" s="272">
        <v>636</v>
      </c>
    </row>
    <row r="502" spans="1:2">
      <c r="A502" s="274">
        <v>39216</v>
      </c>
      <c r="B502" s="272">
        <v>636</v>
      </c>
    </row>
    <row r="503" spans="1:2">
      <c r="A503" s="274">
        <v>39217</v>
      </c>
      <c r="B503" s="272">
        <v>641</v>
      </c>
    </row>
    <row r="504" spans="1:2">
      <c r="A504" s="274">
        <v>39218</v>
      </c>
      <c r="B504" s="272">
        <v>617</v>
      </c>
    </row>
    <row r="505" spans="1:2">
      <c r="A505" s="274">
        <v>39219</v>
      </c>
      <c r="B505" s="272">
        <v>633</v>
      </c>
    </row>
    <row r="506" spans="1:2">
      <c r="A506" s="274">
        <v>39220</v>
      </c>
      <c r="B506" s="272">
        <v>612</v>
      </c>
    </row>
    <row r="507" spans="1:2">
      <c r="A507" s="274">
        <v>39221</v>
      </c>
      <c r="B507" s="272">
        <v>614</v>
      </c>
    </row>
    <row r="508" spans="1:2">
      <c r="A508" s="274">
        <v>39222</v>
      </c>
      <c r="B508" s="272">
        <v>614</v>
      </c>
    </row>
    <row r="509" spans="1:2">
      <c r="A509" s="274">
        <v>39223</v>
      </c>
      <c r="B509" s="272">
        <v>614</v>
      </c>
    </row>
    <row r="510" spans="1:2">
      <c r="A510" s="274">
        <v>39224</v>
      </c>
      <c r="B510" s="272">
        <v>609</v>
      </c>
    </row>
    <row r="511" spans="1:2">
      <c r="A511" s="274">
        <v>39225</v>
      </c>
      <c r="B511" s="272">
        <v>608</v>
      </c>
    </row>
    <row r="512" spans="1:2">
      <c r="A512" s="274">
        <v>39226</v>
      </c>
      <c r="B512" s="272">
        <v>620</v>
      </c>
    </row>
    <row r="513" spans="1:2">
      <c r="A513" s="274">
        <v>39227</v>
      </c>
      <c r="B513" s="272">
        <v>622</v>
      </c>
    </row>
    <row r="514" spans="1:2">
      <c r="A514" s="274">
        <v>39228</v>
      </c>
      <c r="B514" s="272">
        <v>627</v>
      </c>
    </row>
    <row r="515" spans="1:2">
      <c r="A515" s="274">
        <v>39229</v>
      </c>
      <c r="B515" s="272">
        <v>627</v>
      </c>
    </row>
    <row r="516" spans="1:2">
      <c r="A516" s="274">
        <v>39230</v>
      </c>
      <c r="B516" s="272">
        <v>627</v>
      </c>
    </row>
    <row r="517" spans="1:2">
      <c r="A517" s="274">
        <v>39231</v>
      </c>
      <c r="B517" s="272">
        <v>627</v>
      </c>
    </row>
    <row r="518" spans="1:2">
      <c r="A518" s="274">
        <v>39232</v>
      </c>
      <c r="B518" s="272">
        <v>639</v>
      </c>
    </row>
    <row r="519" spans="1:2">
      <c r="A519" s="274">
        <v>39233</v>
      </c>
      <c r="B519" s="272">
        <v>620</v>
      </c>
    </row>
    <row r="520" spans="1:2">
      <c r="A520" s="274">
        <v>39234</v>
      </c>
      <c r="B520" s="272">
        <v>618</v>
      </c>
    </row>
    <row r="521" spans="1:2">
      <c r="A521" s="274">
        <v>39235</v>
      </c>
      <c r="B521" s="272">
        <v>621</v>
      </c>
    </row>
    <row r="522" spans="1:2">
      <c r="A522" s="274">
        <v>39236</v>
      </c>
      <c r="B522" s="272">
        <v>621</v>
      </c>
    </row>
    <row r="523" spans="1:2">
      <c r="A523" s="274">
        <v>39237</v>
      </c>
      <c r="B523" s="272">
        <v>621</v>
      </c>
    </row>
    <row r="524" spans="1:2">
      <c r="A524" s="274">
        <v>39238</v>
      </c>
      <c r="B524" s="272">
        <v>625</v>
      </c>
    </row>
    <row r="525" spans="1:2">
      <c r="A525" s="274">
        <v>39239</v>
      </c>
      <c r="B525" s="272">
        <v>650</v>
      </c>
    </row>
    <row r="526" spans="1:2">
      <c r="A526" s="274">
        <v>39240</v>
      </c>
      <c r="B526" s="272">
        <v>648</v>
      </c>
    </row>
    <row r="527" spans="1:2">
      <c r="A527" s="274">
        <v>39241</v>
      </c>
      <c r="B527" s="272">
        <v>639</v>
      </c>
    </row>
    <row r="528" spans="1:2">
      <c r="A528" s="274">
        <v>39242</v>
      </c>
      <c r="B528" s="272">
        <v>643</v>
      </c>
    </row>
    <row r="529" spans="1:2">
      <c r="A529" s="274">
        <v>39243</v>
      </c>
      <c r="B529" s="272">
        <v>643</v>
      </c>
    </row>
    <row r="530" spans="1:2">
      <c r="A530" s="274">
        <v>39244</v>
      </c>
      <c r="B530" s="272">
        <v>643</v>
      </c>
    </row>
    <row r="531" spans="1:2">
      <c r="A531" s="274">
        <v>39245</v>
      </c>
      <c r="B531" s="272">
        <v>627</v>
      </c>
    </row>
    <row r="532" spans="1:2">
      <c r="A532" s="274">
        <v>39246</v>
      </c>
      <c r="B532" s="272">
        <v>637</v>
      </c>
    </row>
    <row r="533" spans="1:2">
      <c r="A533" s="274">
        <v>39247</v>
      </c>
      <c r="B533" s="272">
        <v>615</v>
      </c>
    </row>
    <row r="534" spans="1:2">
      <c r="A534" s="274">
        <v>39248</v>
      </c>
      <c r="B534" s="272">
        <v>603</v>
      </c>
    </row>
    <row r="535" spans="1:2">
      <c r="A535" s="274">
        <v>39249</v>
      </c>
      <c r="B535" s="272">
        <v>604</v>
      </c>
    </row>
    <row r="536" spans="1:2">
      <c r="A536" s="274">
        <v>39250</v>
      </c>
      <c r="B536" s="272">
        <v>604</v>
      </c>
    </row>
    <row r="537" spans="1:2">
      <c r="A537" s="274">
        <v>39251</v>
      </c>
      <c r="B537" s="272">
        <v>604</v>
      </c>
    </row>
    <row r="538" spans="1:2">
      <c r="A538" s="274">
        <v>39252</v>
      </c>
      <c r="B538" s="272">
        <v>586</v>
      </c>
    </row>
    <row r="539" spans="1:2">
      <c r="A539" s="274">
        <v>39253</v>
      </c>
      <c r="B539" s="272">
        <v>591</v>
      </c>
    </row>
    <row r="540" spans="1:2">
      <c r="A540" s="274">
        <v>39254</v>
      </c>
      <c r="B540" s="272">
        <v>600</v>
      </c>
    </row>
    <row r="541" spans="1:2">
      <c r="A541" s="274">
        <v>39255</v>
      </c>
      <c r="B541" s="272">
        <v>604</v>
      </c>
    </row>
    <row r="542" spans="1:2">
      <c r="A542" s="274">
        <v>39256</v>
      </c>
      <c r="B542" s="272">
        <v>631</v>
      </c>
    </row>
    <row r="543" spans="1:2">
      <c r="A543" s="274">
        <v>39257</v>
      </c>
      <c r="B543" s="272">
        <v>631</v>
      </c>
    </row>
    <row r="544" spans="1:2">
      <c r="A544" s="274">
        <v>39258</v>
      </c>
      <c r="B544" s="272">
        <v>631</v>
      </c>
    </row>
    <row r="545" spans="1:2">
      <c r="A545" s="274">
        <v>39259</v>
      </c>
      <c r="B545" s="272">
        <v>646</v>
      </c>
    </row>
    <row r="546" spans="1:2">
      <c r="A546" s="274">
        <v>39260</v>
      </c>
      <c r="B546" s="272">
        <v>663</v>
      </c>
    </row>
    <row r="547" spans="1:2">
      <c r="A547" s="274">
        <v>39261</v>
      </c>
      <c r="B547" s="272">
        <v>665</v>
      </c>
    </row>
    <row r="548" spans="1:2">
      <c r="A548" s="274">
        <v>39262</v>
      </c>
      <c r="B548" s="272">
        <v>711</v>
      </c>
    </row>
    <row r="549" spans="1:2">
      <c r="A549" s="274">
        <v>39263</v>
      </c>
      <c r="B549" s="272">
        <v>700</v>
      </c>
    </row>
    <row r="550" spans="1:2">
      <c r="A550" s="274">
        <v>39264</v>
      </c>
      <c r="B550" s="272">
        <v>700</v>
      </c>
    </row>
    <row r="551" spans="1:2">
      <c r="A551" s="274">
        <v>39265</v>
      </c>
      <c r="B551" s="272">
        <v>700</v>
      </c>
    </row>
    <row r="552" spans="1:2">
      <c r="A552" s="274">
        <v>39266</v>
      </c>
      <c r="B552" s="272">
        <v>707</v>
      </c>
    </row>
    <row r="553" spans="1:2">
      <c r="A553" s="274">
        <v>39267</v>
      </c>
      <c r="B553" s="272">
        <v>707</v>
      </c>
    </row>
    <row r="554" spans="1:2">
      <c r="A554" s="274">
        <v>39268</v>
      </c>
      <c r="B554" s="272">
        <v>707</v>
      </c>
    </row>
    <row r="555" spans="1:2">
      <c r="A555" s="274">
        <v>39269</v>
      </c>
      <c r="B555" s="272">
        <v>696</v>
      </c>
    </row>
    <row r="556" spans="1:2">
      <c r="A556" s="274">
        <v>39270</v>
      </c>
      <c r="B556" s="272">
        <v>699</v>
      </c>
    </row>
    <row r="557" spans="1:2">
      <c r="A557" s="274">
        <v>39271</v>
      </c>
      <c r="B557" s="272">
        <v>699</v>
      </c>
    </row>
    <row r="558" spans="1:2">
      <c r="A558" s="274">
        <v>39272</v>
      </c>
      <c r="B558" s="272">
        <v>699</v>
      </c>
    </row>
    <row r="559" spans="1:2">
      <c r="A559" s="274">
        <v>39273</v>
      </c>
      <c r="B559" s="272">
        <v>724</v>
      </c>
    </row>
    <row r="560" spans="1:2">
      <c r="A560" s="274">
        <v>39274</v>
      </c>
      <c r="B560" s="272">
        <v>725</v>
      </c>
    </row>
    <row r="561" spans="1:2">
      <c r="A561" s="274">
        <v>39275</v>
      </c>
      <c r="B561" s="272">
        <v>719</v>
      </c>
    </row>
    <row r="562" spans="1:2">
      <c r="A562" s="274">
        <v>39276</v>
      </c>
      <c r="B562" s="272">
        <v>721</v>
      </c>
    </row>
    <row r="563" spans="1:2">
      <c r="A563" s="274">
        <v>39277</v>
      </c>
      <c r="B563" s="272">
        <v>722</v>
      </c>
    </row>
    <row r="564" spans="1:2">
      <c r="A564" s="274">
        <v>39278</v>
      </c>
      <c r="B564" s="272">
        <v>722</v>
      </c>
    </row>
    <row r="565" spans="1:2">
      <c r="A565" s="274">
        <v>39279</v>
      </c>
      <c r="B565" s="272">
        <v>722</v>
      </c>
    </row>
    <row r="566" spans="1:2">
      <c r="A566" s="274">
        <v>39280</v>
      </c>
      <c r="B566" s="272">
        <v>682</v>
      </c>
    </row>
    <row r="567" spans="1:2">
      <c r="A567" s="274">
        <v>39281</v>
      </c>
      <c r="B567" s="272">
        <v>691</v>
      </c>
    </row>
    <row r="568" spans="1:2">
      <c r="A568" s="274">
        <v>39282</v>
      </c>
      <c r="B568" s="272">
        <v>688</v>
      </c>
    </row>
    <row r="569" spans="1:2">
      <c r="A569" s="274">
        <v>39283</v>
      </c>
      <c r="B569" s="272">
        <v>706</v>
      </c>
    </row>
    <row r="570" spans="1:2">
      <c r="A570" s="274">
        <v>39284</v>
      </c>
      <c r="B570" s="272">
        <v>723</v>
      </c>
    </row>
    <row r="571" spans="1:2">
      <c r="A571" s="274">
        <v>39285</v>
      </c>
      <c r="B571" s="272">
        <v>723</v>
      </c>
    </row>
    <row r="572" spans="1:2">
      <c r="A572" s="274">
        <v>39286</v>
      </c>
      <c r="B572" s="272">
        <v>723</v>
      </c>
    </row>
    <row r="573" spans="1:2">
      <c r="A573" s="274">
        <v>39287</v>
      </c>
      <c r="B573" s="272">
        <v>751</v>
      </c>
    </row>
    <row r="574" spans="1:2">
      <c r="A574" s="274">
        <v>39288</v>
      </c>
      <c r="B574" s="272">
        <v>728</v>
      </c>
    </row>
    <row r="575" spans="1:2">
      <c r="A575" s="274">
        <v>39289</v>
      </c>
      <c r="B575" s="272">
        <v>779</v>
      </c>
    </row>
    <row r="576" spans="1:2">
      <c r="A576" s="274">
        <v>39290</v>
      </c>
      <c r="B576" s="272">
        <v>710</v>
      </c>
    </row>
    <row r="577" spans="1:2">
      <c r="A577" s="274">
        <v>39291</v>
      </c>
      <c r="B577" s="272">
        <v>712</v>
      </c>
    </row>
    <row r="578" spans="1:2">
      <c r="A578" s="274">
        <v>39292</v>
      </c>
      <c r="B578" s="272">
        <v>712</v>
      </c>
    </row>
    <row r="579" spans="1:2">
      <c r="A579" s="274">
        <v>39293</v>
      </c>
      <c r="B579" s="272">
        <v>712</v>
      </c>
    </row>
    <row r="580" spans="1:2">
      <c r="A580" s="274">
        <v>39294</v>
      </c>
      <c r="B580" s="272">
        <v>711</v>
      </c>
    </row>
    <row r="581" spans="1:2">
      <c r="A581" s="274">
        <v>39295</v>
      </c>
      <c r="B581" s="272">
        <v>718</v>
      </c>
    </row>
    <row r="582" spans="1:2">
      <c r="A582" s="274">
        <v>39296</v>
      </c>
      <c r="B582" s="272">
        <v>700</v>
      </c>
    </row>
    <row r="583" spans="1:2">
      <c r="A583" s="274">
        <v>39297</v>
      </c>
      <c r="B583" s="272">
        <v>692</v>
      </c>
    </row>
    <row r="584" spans="1:2">
      <c r="A584" s="274">
        <v>39298</v>
      </c>
      <c r="B584" s="272">
        <v>688</v>
      </c>
    </row>
    <row r="585" spans="1:2">
      <c r="A585" s="274">
        <v>39299</v>
      </c>
      <c r="B585" s="272">
        <v>688</v>
      </c>
    </row>
    <row r="586" spans="1:2">
      <c r="A586" s="274">
        <v>39300</v>
      </c>
      <c r="B586" s="272">
        <v>688</v>
      </c>
    </row>
    <row r="587" spans="1:2">
      <c r="A587" s="274">
        <v>39301</v>
      </c>
      <c r="B587" s="272">
        <v>677</v>
      </c>
    </row>
    <row r="588" spans="1:2">
      <c r="A588" s="274">
        <v>39302</v>
      </c>
      <c r="B588" s="272">
        <v>627</v>
      </c>
    </row>
    <row r="589" spans="1:2">
      <c r="A589" s="274">
        <v>39303</v>
      </c>
      <c r="B589" s="272">
        <v>651</v>
      </c>
    </row>
    <row r="590" spans="1:2">
      <c r="A590" s="274">
        <v>39304</v>
      </c>
      <c r="B590" s="272">
        <v>666</v>
      </c>
    </row>
    <row r="591" spans="1:2">
      <c r="A591" s="274">
        <v>39305</v>
      </c>
      <c r="B591" s="272">
        <v>660</v>
      </c>
    </row>
    <row r="592" spans="1:2">
      <c r="A592" s="274">
        <v>39306</v>
      </c>
      <c r="B592" s="272">
        <v>660</v>
      </c>
    </row>
    <row r="593" spans="1:2">
      <c r="A593" s="274">
        <v>39307</v>
      </c>
      <c r="B593" s="272">
        <v>660</v>
      </c>
    </row>
    <row r="594" spans="1:2">
      <c r="A594" s="274">
        <v>39308</v>
      </c>
      <c r="B594" s="272">
        <v>696</v>
      </c>
    </row>
    <row r="595" spans="1:2">
      <c r="A595" s="274">
        <v>39309</v>
      </c>
      <c r="B595" s="272">
        <v>696</v>
      </c>
    </row>
    <row r="596" spans="1:2">
      <c r="A596" s="274">
        <v>39310</v>
      </c>
      <c r="B596" s="272">
        <v>770</v>
      </c>
    </row>
    <row r="597" spans="1:2">
      <c r="A597" s="274">
        <v>39311</v>
      </c>
      <c r="B597" s="272">
        <v>745</v>
      </c>
    </row>
    <row r="598" spans="1:2">
      <c r="A598" s="274">
        <v>39312</v>
      </c>
      <c r="B598" s="272">
        <v>759</v>
      </c>
    </row>
    <row r="599" spans="1:2">
      <c r="A599" s="274">
        <v>39313</v>
      </c>
      <c r="B599" s="272">
        <v>759</v>
      </c>
    </row>
    <row r="600" spans="1:2">
      <c r="A600" s="274">
        <v>39314</v>
      </c>
      <c r="B600" s="272">
        <v>759</v>
      </c>
    </row>
    <row r="601" spans="1:2">
      <c r="A601" s="274">
        <v>39315</v>
      </c>
      <c r="B601" s="272">
        <v>763</v>
      </c>
    </row>
    <row r="602" spans="1:2">
      <c r="A602" s="274">
        <v>39316</v>
      </c>
      <c r="B602" s="272">
        <v>727</v>
      </c>
    </row>
    <row r="603" spans="1:2">
      <c r="A603" s="274">
        <v>39317</v>
      </c>
      <c r="B603" s="272">
        <v>716</v>
      </c>
    </row>
    <row r="604" spans="1:2">
      <c r="A604" s="274">
        <v>39318</v>
      </c>
      <c r="B604" s="272">
        <v>714</v>
      </c>
    </row>
    <row r="605" spans="1:2">
      <c r="A605" s="274">
        <v>39319</v>
      </c>
      <c r="B605" s="272">
        <v>693</v>
      </c>
    </row>
    <row r="606" spans="1:2">
      <c r="A606" s="274">
        <v>39320</v>
      </c>
      <c r="B606" s="272">
        <v>693</v>
      </c>
    </row>
    <row r="607" spans="1:2">
      <c r="A607" s="274">
        <v>39321</v>
      </c>
      <c r="B607" s="272">
        <v>693</v>
      </c>
    </row>
    <row r="608" spans="1:2">
      <c r="A608" s="274">
        <v>39322</v>
      </c>
      <c r="B608" s="272">
        <v>711</v>
      </c>
    </row>
    <row r="609" spans="1:3">
      <c r="A609" s="274">
        <v>39323</v>
      </c>
      <c r="B609" s="272">
        <v>689</v>
      </c>
    </row>
    <row r="610" spans="1:3">
      <c r="A610" s="274">
        <v>39324</v>
      </c>
      <c r="B610" s="272">
        <v>707</v>
      </c>
    </row>
    <row r="611" spans="1:3">
      <c r="A611" s="274">
        <v>39325</v>
      </c>
      <c r="B611" s="272">
        <v>676</v>
      </c>
    </row>
    <row r="612" spans="1:3">
      <c r="A612" s="274">
        <v>39326</v>
      </c>
      <c r="B612" s="272">
        <v>671</v>
      </c>
      <c r="C612" s="272">
        <f>$E$3</f>
        <v>6.2669398907103826</v>
      </c>
    </row>
    <row r="613" spans="1:3">
      <c r="A613" s="274">
        <v>39327</v>
      </c>
      <c r="B613" s="272">
        <v>671</v>
      </c>
      <c r="C613" s="272">
        <f t="shared" ref="C613:C676" si="0">$E$3</f>
        <v>6.2669398907103826</v>
      </c>
    </row>
    <row r="614" spans="1:3">
      <c r="A614" s="274">
        <v>39328</v>
      </c>
      <c r="B614" s="272">
        <v>671</v>
      </c>
      <c r="C614" s="272">
        <f t="shared" si="0"/>
        <v>6.2669398907103826</v>
      </c>
    </row>
    <row r="615" spans="1:3">
      <c r="A615" s="274">
        <v>39329</v>
      </c>
      <c r="B615" s="272">
        <v>671</v>
      </c>
      <c r="C615" s="272">
        <f t="shared" si="0"/>
        <v>6.2669398907103826</v>
      </c>
    </row>
    <row r="616" spans="1:3">
      <c r="A616" s="274">
        <v>39330</v>
      </c>
      <c r="B616" s="272">
        <v>690</v>
      </c>
      <c r="C616" s="272">
        <f t="shared" si="0"/>
        <v>6.2669398907103826</v>
      </c>
    </row>
    <row r="617" spans="1:3">
      <c r="A617" s="274">
        <v>39331</v>
      </c>
      <c r="B617" s="272">
        <v>690</v>
      </c>
      <c r="C617" s="272">
        <f t="shared" si="0"/>
        <v>6.2669398907103826</v>
      </c>
    </row>
    <row r="618" spans="1:3">
      <c r="A618" s="274">
        <v>39332</v>
      </c>
      <c r="B618" s="272">
        <v>701</v>
      </c>
      <c r="C618" s="272">
        <f t="shared" si="0"/>
        <v>6.2669398907103826</v>
      </c>
    </row>
    <row r="619" spans="1:3">
      <c r="A619" s="274">
        <v>39333</v>
      </c>
      <c r="B619" s="272">
        <v>698</v>
      </c>
      <c r="C619" s="272">
        <f t="shared" si="0"/>
        <v>6.2669398907103826</v>
      </c>
    </row>
    <row r="620" spans="1:3">
      <c r="A620" s="274">
        <v>39334</v>
      </c>
      <c r="B620" s="272">
        <v>698</v>
      </c>
      <c r="C620" s="272">
        <f t="shared" si="0"/>
        <v>6.2669398907103826</v>
      </c>
    </row>
    <row r="621" spans="1:3">
      <c r="A621" s="274">
        <v>39335</v>
      </c>
      <c r="B621" s="272">
        <v>698</v>
      </c>
      <c r="C621" s="272">
        <f t="shared" si="0"/>
        <v>6.2669398907103826</v>
      </c>
    </row>
    <row r="622" spans="1:3">
      <c r="A622" s="274">
        <v>39336</v>
      </c>
      <c r="B622" s="272">
        <v>695</v>
      </c>
      <c r="C622" s="272">
        <f t="shared" si="0"/>
        <v>6.2669398907103826</v>
      </c>
    </row>
    <row r="623" spans="1:3">
      <c r="A623" s="274">
        <v>39337</v>
      </c>
      <c r="B623" s="272">
        <v>696</v>
      </c>
      <c r="C623" s="272">
        <f t="shared" si="0"/>
        <v>6.2669398907103826</v>
      </c>
    </row>
    <row r="624" spans="1:3">
      <c r="A624" s="274">
        <v>39338</v>
      </c>
      <c r="B624" s="272">
        <v>672</v>
      </c>
      <c r="C624" s="272">
        <f t="shared" si="0"/>
        <v>6.2669398907103826</v>
      </c>
    </row>
    <row r="625" spans="1:3">
      <c r="A625" s="274">
        <v>39339</v>
      </c>
      <c r="B625" s="272">
        <v>672</v>
      </c>
      <c r="C625" s="272">
        <f t="shared" si="0"/>
        <v>6.2669398907103826</v>
      </c>
    </row>
    <row r="626" spans="1:3">
      <c r="A626" s="274">
        <v>39340</v>
      </c>
      <c r="B626" s="272">
        <v>671</v>
      </c>
      <c r="C626" s="272">
        <f t="shared" si="0"/>
        <v>6.2669398907103826</v>
      </c>
    </row>
    <row r="627" spans="1:3">
      <c r="A627" s="274">
        <v>39341</v>
      </c>
      <c r="B627" s="272">
        <v>671</v>
      </c>
      <c r="C627" s="272">
        <f t="shared" si="0"/>
        <v>6.2669398907103826</v>
      </c>
    </row>
    <row r="628" spans="1:3">
      <c r="A628" s="274">
        <v>39342</v>
      </c>
      <c r="B628" s="272">
        <v>671</v>
      </c>
      <c r="C628" s="272">
        <f t="shared" si="0"/>
        <v>6.2669398907103826</v>
      </c>
    </row>
    <row r="629" spans="1:3">
      <c r="A629" s="274">
        <v>39343</v>
      </c>
      <c r="B629" s="272">
        <v>637</v>
      </c>
      <c r="C629" s="272">
        <f t="shared" si="0"/>
        <v>6.2669398907103826</v>
      </c>
    </row>
    <row r="630" spans="1:3">
      <c r="A630" s="274">
        <v>39344</v>
      </c>
      <c r="B630" s="272">
        <v>647</v>
      </c>
      <c r="C630" s="272">
        <f t="shared" si="0"/>
        <v>6.2669398907103826</v>
      </c>
    </row>
    <row r="631" spans="1:3">
      <c r="A631" s="274">
        <v>39345</v>
      </c>
      <c r="B631" s="272">
        <v>642</v>
      </c>
      <c r="C631" s="272">
        <f t="shared" si="0"/>
        <v>6.2669398907103826</v>
      </c>
    </row>
    <row r="632" spans="1:3">
      <c r="A632" s="274">
        <v>39346</v>
      </c>
      <c r="B632" s="272">
        <v>630</v>
      </c>
      <c r="C632" s="272">
        <f t="shared" si="0"/>
        <v>6.2669398907103826</v>
      </c>
    </row>
    <row r="633" spans="1:3">
      <c r="A633" s="274">
        <v>39347</v>
      </c>
      <c r="B633" s="272">
        <v>632</v>
      </c>
      <c r="C633" s="272">
        <f t="shared" si="0"/>
        <v>6.2669398907103826</v>
      </c>
    </row>
    <row r="634" spans="1:3">
      <c r="A634" s="274">
        <v>39348</v>
      </c>
      <c r="B634" s="272">
        <v>632</v>
      </c>
      <c r="C634" s="272">
        <f t="shared" si="0"/>
        <v>6.2669398907103826</v>
      </c>
    </row>
    <row r="635" spans="1:3">
      <c r="A635" s="274">
        <v>39349</v>
      </c>
      <c r="B635" s="272">
        <v>632</v>
      </c>
      <c r="C635" s="272">
        <f t="shared" si="0"/>
        <v>6.2669398907103826</v>
      </c>
    </row>
    <row r="636" spans="1:3">
      <c r="A636" s="274">
        <v>39350</v>
      </c>
      <c r="B636" s="272">
        <v>632</v>
      </c>
      <c r="C636" s="272">
        <f t="shared" si="0"/>
        <v>6.2669398907103826</v>
      </c>
    </row>
    <row r="637" spans="1:3">
      <c r="A637" s="274">
        <v>39351</v>
      </c>
      <c r="B637" s="272">
        <v>614</v>
      </c>
      <c r="C637" s="272">
        <f t="shared" si="0"/>
        <v>6.2669398907103826</v>
      </c>
    </row>
    <row r="638" spans="1:3">
      <c r="A638" s="274">
        <v>39352</v>
      </c>
      <c r="B638" s="272">
        <v>617</v>
      </c>
      <c r="C638" s="272">
        <f t="shared" si="0"/>
        <v>6.2669398907103826</v>
      </c>
    </row>
    <row r="639" spans="1:3">
      <c r="A639" s="274">
        <v>39353</v>
      </c>
      <c r="B639" s="272">
        <v>616</v>
      </c>
      <c r="C639" s="272">
        <f t="shared" si="0"/>
        <v>6.2669398907103826</v>
      </c>
    </row>
    <row r="640" spans="1:3">
      <c r="A640" s="274">
        <v>39354</v>
      </c>
      <c r="B640" s="272">
        <v>603</v>
      </c>
      <c r="C640" s="272">
        <f t="shared" si="0"/>
        <v>6.2669398907103826</v>
      </c>
    </row>
    <row r="641" spans="1:3">
      <c r="A641" s="274">
        <v>39355</v>
      </c>
      <c r="B641" s="272">
        <v>603</v>
      </c>
      <c r="C641" s="272">
        <f t="shared" si="0"/>
        <v>6.2669398907103826</v>
      </c>
    </row>
    <row r="642" spans="1:3">
      <c r="A642" s="274">
        <v>39356</v>
      </c>
      <c r="B642" s="272">
        <v>603</v>
      </c>
      <c r="C642" s="272">
        <f t="shared" si="0"/>
        <v>6.2669398907103826</v>
      </c>
    </row>
    <row r="643" spans="1:3">
      <c r="A643" s="274">
        <v>39357</v>
      </c>
      <c r="B643" s="272">
        <v>611</v>
      </c>
      <c r="C643" s="272">
        <f t="shared" si="0"/>
        <v>6.2669398907103826</v>
      </c>
    </row>
    <row r="644" spans="1:3">
      <c r="A644" s="274">
        <v>39358</v>
      </c>
      <c r="B644" s="272">
        <v>614</v>
      </c>
      <c r="C644" s="272">
        <f t="shared" si="0"/>
        <v>6.2669398907103826</v>
      </c>
    </row>
    <row r="645" spans="1:3">
      <c r="A645" s="274">
        <v>39359</v>
      </c>
      <c r="B645" s="272">
        <v>608</v>
      </c>
      <c r="C645" s="272">
        <f t="shared" si="0"/>
        <v>6.2669398907103826</v>
      </c>
    </row>
    <row r="646" spans="1:3">
      <c r="A646" s="274">
        <v>39360</v>
      </c>
      <c r="B646" s="272">
        <v>598</v>
      </c>
      <c r="C646" s="272">
        <f t="shared" si="0"/>
        <v>6.2669398907103826</v>
      </c>
    </row>
    <row r="647" spans="1:3">
      <c r="A647" s="274">
        <v>39361</v>
      </c>
      <c r="B647" s="272">
        <v>584</v>
      </c>
      <c r="C647" s="272">
        <f t="shared" si="0"/>
        <v>6.2669398907103826</v>
      </c>
    </row>
    <row r="648" spans="1:3">
      <c r="A648" s="274">
        <v>39362</v>
      </c>
      <c r="B648" s="272">
        <v>584</v>
      </c>
      <c r="C648" s="272">
        <f t="shared" si="0"/>
        <v>6.2669398907103826</v>
      </c>
    </row>
    <row r="649" spans="1:3">
      <c r="A649" s="274">
        <v>39363</v>
      </c>
      <c r="B649" s="272">
        <v>584</v>
      </c>
      <c r="C649" s="272">
        <f t="shared" si="0"/>
        <v>6.2669398907103826</v>
      </c>
    </row>
    <row r="650" spans="1:3">
      <c r="A650" s="274">
        <v>39364</v>
      </c>
      <c r="B650" s="272">
        <v>584</v>
      </c>
      <c r="C650" s="272">
        <f t="shared" si="0"/>
        <v>6.2669398907103826</v>
      </c>
    </row>
    <row r="651" spans="1:3">
      <c r="A651" s="274">
        <v>39365</v>
      </c>
      <c r="B651" s="272">
        <v>585</v>
      </c>
      <c r="C651" s="272">
        <f t="shared" si="0"/>
        <v>6.2669398907103826</v>
      </c>
    </row>
    <row r="652" spans="1:3">
      <c r="A652" s="274">
        <v>39366</v>
      </c>
      <c r="B652" s="272">
        <v>585</v>
      </c>
      <c r="C652" s="272">
        <f t="shared" si="0"/>
        <v>6.2669398907103826</v>
      </c>
    </row>
    <row r="653" spans="1:3">
      <c r="A653" s="274">
        <v>39367</v>
      </c>
      <c r="B653" s="272">
        <v>582</v>
      </c>
      <c r="C653" s="272">
        <f t="shared" si="0"/>
        <v>6.2669398907103826</v>
      </c>
    </row>
    <row r="654" spans="1:3">
      <c r="A654" s="274">
        <v>39368</v>
      </c>
      <c r="B654" s="272">
        <v>586</v>
      </c>
      <c r="C654" s="272">
        <f t="shared" si="0"/>
        <v>6.2669398907103826</v>
      </c>
    </row>
    <row r="655" spans="1:3">
      <c r="A655" s="274">
        <v>39369</v>
      </c>
      <c r="B655" s="272">
        <v>586</v>
      </c>
      <c r="C655" s="272">
        <f t="shared" si="0"/>
        <v>6.2669398907103826</v>
      </c>
    </row>
    <row r="656" spans="1:3">
      <c r="A656" s="274">
        <v>39370</v>
      </c>
      <c r="B656" s="272">
        <v>586</v>
      </c>
      <c r="C656" s="272">
        <f t="shared" si="0"/>
        <v>6.2669398907103826</v>
      </c>
    </row>
    <row r="657" spans="1:3">
      <c r="A657" s="274">
        <v>39371</v>
      </c>
      <c r="B657" s="272">
        <v>591</v>
      </c>
      <c r="C657" s="272">
        <f t="shared" si="0"/>
        <v>6.2669398907103826</v>
      </c>
    </row>
    <row r="658" spans="1:3">
      <c r="A658" s="274">
        <v>39372</v>
      </c>
      <c r="B658" s="272">
        <v>596</v>
      </c>
      <c r="C658" s="272">
        <f t="shared" si="0"/>
        <v>6.2669398907103826</v>
      </c>
    </row>
    <row r="659" spans="1:3">
      <c r="A659" s="274">
        <v>39373</v>
      </c>
      <c r="B659" s="272">
        <v>593</v>
      </c>
      <c r="C659" s="272">
        <f t="shared" si="0"/>
        <v>6.2669398907103826</v>
      </c>
    </row>
    <row r="660" spans="1:3">
      <c r="A660" s="274">
        <v>39374</v>
      </c>
      <c r="B660" s="272">
        <v>608</v>
      </c>
      <c r="C660" s="272">
        <f t="shared" si="0"/>
        <v>6.2669398907103826</v>
      </c>
    </row>
    <row r="661" spans="1:3">
      <c r="A661" s="274">
        <v>39375</v>
      </c>
      <c r="B661" s="272">
        <v>614</v>
      </c>
      <c r="C661" s="272">
        <f t="shared" si="0"/>
        <v>6.2669398907103826</v>
      </c>
    </row>
    <row r="662" spans="1:3">
      <c r="A662" s="274">
        <v>39376</v>
      </c>
      <c r="B662" s="272">
        <v>614</v>
      </c>
      <c r="C662" s="272">
        <f t="shared" si="0"/>
        <v>6.2669398907103826</v>
      </c>
    </row>
    <row r="663" spans="1:3">
      <c r="A663" s="274">
        <v>39377</v>
      </c>
      <c r="B663" s="272">
        <v>614</v>
      </c>
      <c r="C663" s="272">
        <f t="shared" si="0"/>
        <v>6.2669398907103826</v>
      </c>
    </row>
    <row r="664" spans="1:3">
      <c r="A664" s="274">
        <v>39378</v>
      </c>
      <c r="B664" s="272">
        <v>614</v>
      </c>
      <c r="C664" s="272">
        <f t="shared" si="0"/>
        <v>6.2669398907103826</v>
      </c>
    </row>
    <row r="665" spans="1:3">
      <c r="A665" s="274">
        <v>39379</v>
      </c>
      <c r="B665" s="272">
        <v>621</v>
      </c>
      <c r="C665" s="272">
        <f t="shared" si="0"/>
        <v>6.2669398907103826</v>
      </c>
    </row>
    <row r="666" spans="1:3">
      <c r="A666" s="274">
        <v>39380</v>
      </c>
      <c r="B666" s="272">
        <v>613</v>
      </c>
      <c r="C666" s="272">
        <f t="shared" si="0"/>
        <v>6.2669398907103826</v>
      </c>
    </row>
    <row r="667" spans="1:3">
      <c r="A667" s="274">
        <v>39381</v>
      </c>
      <c r="B667" s="272">
        <v>607</v>
      </c>
      <c r="C667" s="272">
        <f t="shared" si="0"/>
        <v>6.2669398907103826</v>
      </c>
    </row>
    <row r="668" spans="1:3">
      <c r="A668" s="274">
        <v>39382</v>
      </c>
      <c r="B668" s="272">
        <v>597</v>
      </c>
      <c r="C668" s="272">
        <f t="shared" si="0"/>
        <v>6.2669398907103826</v>
      </c>
    </row>
    <row r="669" spans="1:3">
      <c r="A669" s="274">
        <v>39383</v>
      </c>
      <c r="B669" s="272">
        <v>597</v>
      </c>
      <c r="C669" s="272">
        <f t="shared" si="0"/>
        <v>6.2669398907103826</v>
      </c>
    </row>
    <row r="670" spans="1:3">
      <c r="A670" s="274">
        <v>39384</v>
      </c>
      <c r="B670" s="272">
        <v>597</v>
      </c>
      <c r="C670" s="272">
        <f t="shared" si="0"/>
        <v>6.2669398907103826</v>
      </c>
    </row>
    <row r="671" spans="1:3">
      <c r="A671" s="274">
        <v>39385</v>
      </c>
      <c r="B671" s="272">
        <v>596</v>
      </c>
      <c r="C671" s="272">
        <f t="shared" si="0"/>
        <v>6.2669398907103826</v>
      </c>
    </row>
    <row r="672" spans="1:3">
      <c r="A672" s="274">
        <v>39386</v>
      </c>
      <c r="B672" s="272">
        <v>575</v>
      </c>
      <c r="C672" s="272">
        <f t="shared" si="0"/>
        <v>6.2669398907103826</v>
      </c>
    </row>
    <row r="673" spans="1:3">
      <c r="A673" s="274">
        <v>39387</v>
      </c>
      <c r="B673" s="272">
        <v>590</v>
      </c>
      <c r="C673" s="272">
        <f t="shared" si="0"/>
        <v>6.2669398907103826</v>
      </c>
    </row>
    <row r="674" spans="1:3">
      <c r="A674" s="274">
        <v>39388</v>
      </c>
      <c r="B674" s="272">
        <v>596</v>
      </c>
      <c r="C674" s="272">
        <f t="shared" si="0"/>
        <v>6.2669398907103826</v>
      </c>
    </row>
    <row r="675" spans="1:3">
      <c r="A675" s="274">
        <v>39389</v>
      </c>
      <c r="B675" s="272">
        <v>594</v>
      </c>
      <c r="C675" s="272">
        <f t="shared" si="0"/>
        <v>6.2669398907103826</v>
      </c>
    </row>
    <row r="676" spans="1:3">
      <c r="A676" s="274">
        <v>39390</v>
      </c>
      <c r="B676" s="272">
        <v>594</v>
      </c>
      <c r="C676" s="272">
        <f t="shared" si="0"/>
        <v>6.2669398907103826</v>
      </c>
    </row>
    <row r="677" spans="1:3">
      <c r="A677" s="274">
        <v>39391</v>
      </c>
      <c r="B677" s="272">
        <v>594</v>
      </c>
      <c r="C677" s="272">
        <f t="shared" ref="C677:C740" si="1">$E$3</f>
        <v>6.2669398907103826</v>
      </c>
    </row>
    <row r="678" spans="1:3">
      <c r="A678" s="274">
        <v>39392</v>
      </c>
      <c r="B678" s="272">
        <v>585</v>
      </c>
      <c r="C678" s="272">
        <f t="shared" si="1"/>
        <v>6.2669398907103826</v>
      </c>
    </row>
    <row r="679" spans="1:3">
      <c r="A679" s="274">
        <v>39393</v>
      </c>
      <c r="B679" s="272">
        <v>609</v>
      </c>
      <c r="C679" s="272">
        <f t="shared" si="1"/>
        <v>6.2669398907103826</v>
      </c>
    </row>
    <row r="680" spans="1:3">
      <c r="A680" s="274">
        <v>39394</v>
      </c>
      <c r="B680" s="272">
        <v>617</v>
      </c>
      <c r="C680" s="272">
        <f t="shared" si="1"/>
        <v>6.2669398907103826</v>
      </c>
    </row>
    <row r="681" spans="1:3">
      <c r="A681" s="274">
        <v>39395</v>
      </c>
      <c r="B681" s="272">
        <v>621</v>
      </c>
      <c r="C681" s="272">
        <f t="shared" si="1"/>
        <v>6.2669398907103826</v>
      </c>
    </row>
    <row r="682" spans="1:3">
      <c r="A682" s="274">
        <v>39396</v>
      </c>
      <c r="B682" s="272">
        <v>611</v>
      </c>
      <c r="C682" s="272">
        <f t="shared" si="1"/>
        <v>6.2669398907103826</v>
      </c>
    </row>
    <row r="683" spans="1:3">
      <c r="A683" s="274">
        <v>39397</v>
      </c>
      <c r="B683" s="272">
        <v>611</v>
      </c>
      <c r="C683" s="272">
        <f t="shared" si="1"/>
        <v>6.2669398907103826</v>
      </c>
    </row>
    <row r="684" spans="1:3">
      <c r="A684" s="274">
        <v>39398</v>
      </c>
      <c r="B684" s="272">
        <v>611</v>
      </c>
      <c r="C684" s="272">
        <f t="shared" si="1"/>
        <v>6.2669398907103826</v>
      </c>
    </row>
    <row r="685" spans="1:3">
      <c r="A685" s="274">
        <v>39399</v>
      </c>
      <c r="B685" s="272">
        <v>611</v>
      </c>
      <c r="C685" s="272">
        <f t="shared" si="1"/>
        <v>6.2669398907103826</v>
      </c>
    </row>
    <row r="686" spans="1:3">
      <c r="A686" s="274">
        <v>39400</v>
      </c>
      <c r="B686" s="272">
        <v>606</v>
      </c>
      <c r="C686" s="272">
        <f t="shared" si="1"/>
        <v>6.2669398907103826</v>
      </c>
    </row>
    <row r="687" spans="1:3">
      <c r="A687" s="274">
        <v>39401</v>
      </c>
      <c r="B687" s="272">
        <v>609</v>
      </c>
      <c r="C687" s="272">
        <f t="shared" si="1"/>
        <v>6.2669398907103826</v>
      </c>
    </row>
    <row r="688" spans="1:3">
      <c r="A688" s="274">
        <v>39402</v>
      </c>
      <c r="B688" s="272">
        <v>616</v>
      </c>
      <c r="C688" s="272">
        <f t="shared" si="1"/>
        <v>6.2669398907103826</v>
      </c>
    </row>
    <row r="689" spans="1:3">
      <c r="A689" s="274">
        <v>39403</v>
      </c>
      <c r="B689" s="272">
        <v>631</v>
      </c>
      <c r="C689" s="272">
        <f t="shared" si="1"/>
        <v>6.2669398907103826</v>
      </c>
    </row>
    <row r="690" spans="1:3">
      <c r="A690" s="274">
        <v>39404</v>
      </c>
      <c r="B690" s="272">
        <v>631</v>
      </c>
      <c r="C690" s="272">
        <f t="shared" si="1"/>
        <v>6.2669398907103826</v>
      </c>
    </row>
    <row r="691" spans="1:3">
      <c r="A691" s="274">
        <v>39405</v>
      </c>
      <c r="B691" s="272">
        <v>631</v>
      </c>
      <c r="C691" s="272">
        <f t="shared" si="1"/>
        <v>6.2669398907103826</v>
      </c>
    </row>
    <row r="692" spans="1:3">
      <c r="A692" s="274">
        <v>39406</v>
      </c>
      <c r="B692" s="272">
        <v>619</v>
      </c>
      <c r="C692" s="272">
        <f t="shared" si="1"/>
        <v>6.2669398907103826</v>
      </c>
    </row>
    <row r="693" spans="1:3">
      <c r="A693" s="274">
        <v>39407</v>
      </c>
      <c r="B693" s="272">
        <v>637</v>
      </c>
      <c r="C693" s="272">
        <f t="shared" si="1"/>
        <v>6.2669398907103826</v>
      </c>
    </row>
    <row r="694" spans="1:3">
      <c r="A694" s="274">
        <v>39408</v>
      </c>
      <c r="B694" s="272">
        <v>629</v>
      </c>
      <c r="C694" s="272">
        <f t="shared" si="1"/>
        <v>6.2669398907103826</v>
      </c>
    </row>
    <row r="695" spans="1:3">
      <c r="A695" s="274">
        <v>39409</v>
      </c>
      <c r="B695" s="272">
        <v>629</v>
      </c>
      <c r="C695" s="272">
        <f t="shared" si="1"/>
        <v>6.2669398907103826</v>
      </c>
    </row>
    <row r="696" spans="1:3">
      <c r="A696" s="274">
        <v>39410</v>
      </c>
      <c r="B696" s="272">
        <v>654</v>
      </c>
      <c r="C696" s="272">
        <f t="shared" si="1"/>
        <v>6.2669398907103826</v>
      </c>
    </row>
    <row r="697" spans="1:3">
      <c r="A697" s="274">
        <v>39411</v>
      </c>
      <c r="B697" s="272">
        <v>654</v>
      </c>
      <c r="C697" s="272">
        <f t="shared" si="1"/>
        <v>6.2669398907103826</v>
      </c>
    </row>
    <row r="698" spans="1:3">
      <c r="A698" s="274">
        <v>39412</v>
      </c>
      <c r="B698" s="272">
        <v>654</v>
      </c>
      <c r="C698" s="272">
        <f t="shared" si="1"/>
        <v>6.2669398907103826</v>
      </c>
    </row>
    <row r="699" spans="1:3">
      <c r="A699" s="274">
        <v>39413</v>
      </c>
      <c r="B699" s="272">
        <v>642</v>
      </c>
      <c r="C699" s="272">
        <f t="shared" si="1"/>
        <v>6.2669398907103826</v>
      </c>
    </row>
    <row r="700" spans="1:3">
      <c r="A700" s="274">
        <v>39414</v>
      </c>
      <c r="B700" s="272">
        <v>627</v>
      </c>
      <c r="C700" s="272">
        <f t="shared" si="1"/>
        <v>6.2669398907103826</v>
      </c>
    </row>
    <row r="701" spans="1:3">
      <c r="A701" s="274">
        <v>39415</v>
      </c>
      <c r="B701" s="272">
        <v>633</v>
      </c>
      <c r="C701" s="272">
        <f t="shared" si="1"/>
        <v>6.2669398907103826</v>
      </c>
    </row>
    <row r="702" spans="1:3">
      <c r="A702" s="274">
        <v>39416</v>
      </c>
      <c r="B702" s="272">
        <v>616</v>
      </c>
      <c r="C702" s="272">
        <f t="shared" si="1"/>
        <v>6.2669398907103826</v>
      </c>
    </row>
    <row r="703" spans="1:3">
      <c r="A703" s="274">
        <v>39417</v>
      </c>
      <c r="B703" s="272">
        <v>632</v>
      </c>
      <c r="C703" s="272">
        <f t="shared" si="1"/>
        <v>6.2669398907103826</v>
      </c>
    </row>
    <row r="704" spans="1:3">
      <c r="A704" s="274">
        <v>39418</v>
      </c>
      <c r="B704" s="272">
        <v>632</v>
      </c>
      <c r="C704" s="272">
        <f t="shared" si="1"/>
        <v>6.2669398907103826</v>
      </c>
    </row>
    <row r="705" spans="1:3">
      <c r="A705" s="274">
        <v>39419</v>
      </c>
      <c r="B705" s="272">
        <v>632</v>
      </c>
      <c r="C705" s="272">
        <f t="shared" si="1"/>
        <v>6.2669398907103826</v>
      </c>
    </row>
    <row r="706" spans="1:3">
      <c r="A706" s="274">
        <v>39420</v>
      </c>
      <c r="B706" s="272">
        <v>632</v>
      </c>
      <c r="C706" s="272">
        <f t="shared" si="1"/>
        <v>6.2669398907103826</v>
      </c>
    </row>
    <row r="707" spans="1:3">
      <c r="A707" s="274">
        <v>39421</v>
      </c>
      <c r="B707" s="272">
        <v>627</v>
      </c>
      <c r="C707" s="272">
        <f t="shared" si="1"/>
        <v>6.2669398907103826</v>
      </c>
    </row>
    <row r="708" spans="1:3">
      <c r="A708" s="274">
        <v>39422</v>
      </c>
      <c r="B708" s="272">
        <v>618</v>
      </c>
      <c r="C708" s="272">
        <f t="shared" si="1"/>
        <v>6.2669398907103826</v>
      </c>
    </row>
    <row r="709" spans="1:3">
      <c r="A709" s="274">
        <v>39423</v>
      </c>
      <c r="B709" s="272">
        <v>611</v>
      </c>
      <c r="C709" s="272">
        <f t="shared" si="1"/>
        <v>6.2669398907103826</v>
      </c>
    </row>
    <row r="710" spans="1:3">
      <c r="A710" s="274">
        <v>39424</v>
      </c>
      <c r="B710" s="272">
        <v>588</v>
      </c>
      <c r="C710" s="272">
        <f t="shared" si="1"/>
        <v>6.2669398907103826</v>
      </c>
    </row>
    <row r="711" spans="1:3">
      <c r="A711" s="274">
        <v>39425</v>
      </c>
      <c r="B711" s="272">
        <v>588</v>
      </c>
      <c r="C711" s="272">
        <f t="shared" si="1"/>
        <v>6.2669398907103826</v>
      </c>
    </row>
    <row r="712" spans="1:3">
      <c r="A712" s="274">
        <v>39426</v>
      </c>
      <c r="B712" s="272">
        <v>588</v>
      </c>
      <c r="C712" s="272">
        <f t="shared" si="1"/>
        <v>6.2669398907103826</v>
      </c>
    </row>
    <row r="713" spans="1:3">
      <c r="A713" s="274">
        <v>39427</v>
      </c>
      <c r="B713" s="272">
        <v>606</v>
      </c>
      <c r="C713" s="272">
        <f t="shared" si="1"/>
        <v>6.2669398907103826</v>
      </c>
    </row>
    <row r="714" spans="1:3">
      <c r="A714" s="274">
        <v>39428</v>
      </c>
      <c r="B714" s="272">
        <v>603</v>
      </c>
      <c r="C714" s="272">
        <f t="shared" si="1"/>
        <v>6.2669398907103826</v>
      </c>
    </row>
    <row r="715" spans="1:3">
      <c r="A715" s="274">
        <v>39429</v>
      </c>
      <c r="B715" s="272">
        <v>591</v>
      </c>
      <c r="C715" s="272">
        <f t="shared" si="1"/>
        <v>6.2669398907103826</v>
      </c>
    </row>
    <row r="716" spans="1:3">
      <c r="A716" s="274">
        <v>39430</v>
      </c>
      <c r="B716" s="272">
        <v>586</v>
      </c>
      <c r="C716" s="272">
        <f t="shared" si="1"/>
        <v>6.2669398907103826</v>
      </c>
    </row>
    <row r="717" spans="1:3">
      <c r="A717" s="274">
        <v>39431</v>
      </c>
      <c r="B717" s="272">
        <v>596</v>
      </c>
      <c r="C717" s="272">
        <f t="shared" si="1"/>
        <v>6.2669398907103826</v>
      </c>
    </row>
    <row r="718" spans="1:3">
      <c r="A718" s="274">
        <v>39432</v>
      </c>
      <c r="B718" s="272">
        <v>596</v>
      </c>
      <c r="C718" s="272">
        <f t="shared" si="1"/>
        <v>6.2669398907103826</v>
      </c>
    </row>
    <row r="719" spans="1:3">
      <c r="A719" s="274">
        <v>39433</v>
      </c>
      <c r="B719" s="272">
        <v>596</v>
      </c>
      <c r="C719" s="272">
        <f t="shared" si="1"/>
        <v>6.2669398907103826</v>
      </c>
    </row>
    <row r="720" spans="1:3">
      <c r="A720" s="274">
        <v>39434</v>
      </c>
      <c r="B720" s="272">
        <v>601</v>
      </c>
      <c r="C720" s="272">
        <f t="shared" si="1"/>
        <v>6.2669398907103826</v>
      </c>
    </row>
    <row r="721" spans="1:3">
      <c r="A721" s="274">
        <v>39435</v>
      </c>
      <c r="B721" s="272">
        <v>607</v>
      </c>
      <c r="C721" s="272">
        <f t="shared" si="1"/>
        <v>6.2669398907103826</v>
      </c>
    </row>
    <row r="722" spans="1:3">
      <c r="A722" s="274">
        <v>39436</v>
      </c>
      <c r="B722" s="272">
        <v>611</v>
      </c>
      <c r="C722" s="272">
        <f t="shared" si="1"/>
        <v>6.2669398907103826</v>
      </c>
    </row>
    <row r="723" spans="1:3">
      <c r="A723" s="274">
        <v>39437</v>
      </c>
      <c r="B723" s="272">
        <v>600</v>
      </c>
      <c r="C723" s="272">
        <f t="shared" si="1"/>
        <v>6.2669398907103826</v>
      </c>
    </row>
    <row r="724" spans="1:3">
      <c r="A724" s="274">
        <v>39438</v>
      </c>
      <c r="B724" s="272">
        <v>593</v>
      </c>
      <c r="C724" s="272">
        <f t="shared" si="1"/>
        <v>6.2669398907103826</v>
      </c>
    </row>
    <row r="725" spans="1:3">
      <c r="A725" s="274">
        <v>39439</v>
      </c>
      <c r="B725" s="272">
        <v>593</v>
      </c>
      <c r="C725" s="272">
        <f t="shared" si="1"/>
        <v>6.2669398907103826</v>
      </c>
    </row>
    <row r="726" spans="1:3">
      <c r="A726" s="274">
        <v>39440</v>
      </c>
      <c r="B726" s="272">
        <v>593</v>
      </c>
      <c r="C726" s="272">
        <f t="shared" si="1"/>
        <v>6.2669398907103826</v>
      </c>
    </row>
    <row r="727" spans="1:3">
      <c r="A727" s="274">
        <v>39441</v>
      </c>
      <c r="B727" s="272">
        <v>590</v>
      </c>
      <c r="C727" s="272">
        <f t="shared" si="1"/>
        <v>6.2669398907103826</v>
      </c>
    </row>
    <row r="728" spans="1:3">
      <c r="A728" s="274">
        <v>39442</v>
      </c>
      <c r="B728" s="272">
        <v>590</v>
      </c>
      <c r="C728" s="272">
        <f t="shared" si="1"/>
        <v>6.2669398907103826</v>
      </c>
    </row>
    <row r="729" spans="1:3">
      <c r="A729" s="274">
        <v>39443</v>
      </c>
      <c r="B729" s="272">
        <v>598</v>
      </c>
      <c r="C729" s="272">
        <f t="shared" si="1"/>
        <v>6.2669398907103826</v>
      </c>
    </row>
    <row r="730" spans="1:3">
      <c r="A730" s="274">
        <v>39444</v>
      </c>
      <c r="B730" s="272">
        <v>606</v>
      </c>
      <c r="C730" s="272">
        <f t="shared" si="1"/>
        <v>6.2669398907103826</v>
      </c>
    </row>
    <row r="731" spans="1:3">
      <c r="A731" s="274">
        <v>39445</v>
      </c>
      <c r="B731" s="272">
        <v>614</v>
      </c>
      <c r="C731" s="272">
        <f t="shared" si="1"/>
        <v>6.2669398907103826</v>
      </c>
    </row>
    <row r="732" spans="1:3">
      <c r="A732" s="274">
        <v>39446</v>
      </c>
      <c r="B732" s="272">
        <v>614</v>
      </c>
      <c r="C732" s="272">
        <f t="shared" si="1"/>
        <v>6.2669398907103826</v>
      </c>
    </row>
    <row r="733" spans="1:3">
      <c r="A733" s="274">
        <v>39447</v>
      </c>
      <c r="B733" s="272">
        <v>614</v>
      </c>
      <c r="C733" s="272">
        <f t="shared" si="1"/>
        <v>6.2669398907103826</v>
      </c>
    </row>
    <row r="734" spans="1:3">
      <c r="A734" s="274">
        <v>39448</v>
      </c>
      <c r="B734" s="272">
        <v>624</v>
      </c>
      <c r="C734" s="272">
        <f t="shared" si="1"/>
        <v>6.2669398907103826</v>
      </c>
    </row>
    <row r="735" spans="1:3">
      <c r="A735" s="274">
        <v>39449</v>
      </c>
      <c r="B735" s="272">
        <v>624</v>
      </c>
      <c r="C735" s="272">
        <f t="shared" si="1"/>
        <v>6.2669398907103826</v>
      </c>
    </row>
    <row r="736" spans="1:3">
      <c r="A736" s="274">
        <v>39450</v>
      </c>
      <c r="B736" s="272">
        <v>621</v>
      </c>
      <c r="C736" s="272">
        <f t="shared" si="1"/>
        <v>6.2669398907103826</v>
      </c>
    </row>
    <row r="737" spans="1:3">
      <c r="A737" s="274">
        <v>39451</v>
      </c>
      <c r="B737" s="272">
        <v>624</v>
      </c>
      <c r="C737" s="272">
        <f t="shared" si="1"/>
        <v>6.2669398907103826</v>
      </c>
    </row>
    <row r="738" spans="1:3">
      <c r="A738" s="274">
        <v>39452</v>
      </c>
      <c r="B738" s="272">
        <v>627</v>
      </c>
      <c r="C738" s="272">
        <f t="shared" si="1"/>
        <v>6.2669398907103826</v>
      </c>
    </row>
    <row r="739" spans="1:3">
      <c r="A739" s="274">
        <v>39453</v>
      </c>
      <c r="B739" s="272">
        <v>627</v>
      </c>
      <c r="C739" s="272">
        <f t="shared" si="1"/>
        <v>6.2669398907103826</v>
      </c>
    </row>
    <row r="740" spans="1:3">
      <c r="A740" s="274">
        <v>39454</v>
      </c>
      <c r="B740" s="272">
        <v>627</v>
      </c>
      <c r="C740" s="272">
        <f t="shared" si="1"/>
        <v>6.2669398907103826</v>
      </c>
    </row>
    <row r="741" spans="1:3">
      <c r="A741" s="274">
        <v>39455</v>
      </c>
      <c r="B741" s="272">
        <v>622</v>
      </c>
      <c r="C741" s="272">
        <f t="shared" ref="C741:C804" si="2">$E$3</f>
        <v>6.2669398907103826</v>
      </c>
    </row>
    <row r="742" spans="1:3">
      <c r="A742" s="274">
        <v>39456</v>
      </c>
      <c r="B742" s="272">
        <v>630</v>
      </c>
      <c r="C742" s="272">
        <f t="shared" si="2"/>
        <v>6.2669398907103826</v>
      </c>
    </row>
    <row r="743" spans="1:3">
      <c r="A743" s="274">
        <v>39457</v>
      </c>
      <c r="B743" s="272">
        <v>622</v>
      </c>
      <c r="C743" s="272">
        <f t="shared" si="2"/>
        <v>6.2669398907103826</v>
      </c>
    </row>
    <row r="744" spans="1:3">
      <c r="A744" s="274">
        <v>39458</v>
      </c>
      <c r="B744" s="272">
        <v>621</v>
      </c>
      <c r="C744" s="272">
        <f t="shared" si="2"/>
        <v>6.2669398907103826</v>
      </c>
    </row>
    <row r="745" spans="1:3">
      <c r="A745" s="274">
        <v>39459</v>
      </c>
      <c r="B745" s="272">
        <v>621</v>
      </c>
      <c r="C745" s="272">
        <f t="shared" si="2"/>
        <v>6.2669398907103826</v>
      </c>
    </row>
    <row r="746" spans="1:3">
      <c r="A746" s="274">
        <v>39460</v>
      </c>
      <c r="B746" s="272">
        <v>621</v>
      </c>
      <c r="C746" s="272">
        <f t="shared" si="2"/>
        <v>6.2669398907103826</v>
      </c>
    </row>
    <row r="747" spans="1:3">
      <c r="A747" s="274">
        <v>39461</v>
      </c>
      <c r="B747" s="272">
        <v>621</v>
      </c>
      <c r="C747" s="272">
        <f t="shared" si="2"/>
        <v>6.2669398907103826</v>
      </c>
    </row>
    <row r="748" spans="1:3">
      <c r="A748" s="274">
        <v>39462</v>
      </c>
      <c r="B748" s="272">
        <v>631</v>
      </c>
      <c r="C748" s="272">
        <f t="shared" si="2"/>
        <v>6.2669398907103826</v>
      </c>
    </row>
    <row r="749" spans="1:3">
      <c r="A749" s="274">
        <v>39463</v>
      </c>
      <c r="B749" s="272">
        <v>633</v>
      </c>
      <c r="C749" s="272">
        <f t="shared" si="2"/>
        <v>6.2669398907103826</v>
      </c>
    </row>
    <row r="750" spans="1:3">
      <c r="A750" s="274">
        <v>39464</v>
      </c>
      <c r="B750" s="272">
        <v>643</v>
      </c>
      <c r="C750" s="272">
        <f t="shared" si="2"/>
        <v>6.2669398907103826</v>
      </c>
    </row>
    <row r="751" spans="1:3">
      <c r="A751" s="274">
        <v>39465</v>
      </c>
      <c r="B751" s="272">
        <v>641</v>
      </c>
      <c r="C751" s="272">
        <f t="shared" si="2"/>
        <v>6.2669398907103826</v>
      </c>
    </row>
    <row r="752" spans="1:3">
      <c r="A752" s="274">
        <v>39466</v>
      </c>
      <c r="B752" s="272">
        <v>654</v>
      </c>
      <c r="C752" s="272">
        <f t="shared" si="2"/>
        <v>6.2669398907103826</v>
      </c>
    </row>
    <row r="753" spans="1:3">
      <c r="A753" s="274">
        <v>39467</v>
      </c>
      <c r="B753" s="272">
        <v>654</v>
      </c>
      <c r="C753" s="272">
        <f t="shared" si="2"/>
        <v>6.2669398907103826</v>
      </c>
    </row>
    <row r="754" spans="1:3">
      <c r="A754" s="274">
        <v>39468</v>
      </c>
      <c r="B754" s="272">
        <v>654</v>
      </c>
      <c r="C754" s="272">
        <f t="shared" si="2"/>
        <v>6.2669398907103826</v>
      </c>
    </row>
    <row r="755" spans="1:3">
      <c r="A755" s="274">
        <v>39469</v>
      </c>
      <c r="B755" s="272">
        <v>654</v>
      </c>
      <c r="C755" s="272">
        <f t="shared" si="2"/>
        <v>6.2669398907103826</v>
      </c>
    </row>
    <row r="756" spans="1:3">
      <c r="A756" s="274">
        <v>39470</v>
      </c>
      <c r="B756" s="272">
        <v>663</v>
      </c>
      <c r="C756" s="272">
        <f t="shared" si="2"/>
        <v>6.2669398907103826</v>
      </c>
    </row>
    <row r="757" spans="1:3">
      <c r="A757" s="274">
        <v>39471</v>
      </c>
      <c r="B757" s="272">
        <v>641</v>
      </c>
      <c r="C757" s="272">
        <f t="shared" si="2"/>
        <v>6.2669398907103826</v>
      </c>
    </row>
    <row r="758" spans="1:3">
      <c r="A758" s="274">
        <v>39472</v>
      </c>
      <c r="B758" s="272">
        <v>642</v>
      </c>
      <c r="C758" s="272">
        <f t="shared" si="2"/>
        <v>6.2669398907103826</v>
      </c>
    </row>
    <row r="759" spans="1:3">
      <c r="A759" s="274">
        <v>39473</v>
      </c>
      <c r="B759" s="272">
        <v>642</v>
      </c>
      <c r="C759" s="272">
        <f t="shared" si="2"/>
        <v>6.2669398907103826</v>
      </c>
    </row>
    <row r="760" spans="1:3">
      <c r="A760" s="274">
        <v>39474</v>
      </c>
      <c r="B760" s="272">
        <v>642</v>
      </c>
      <c r="C760" s="272">
        <f t="shared" si="2"/>
        <v>6.2669398907103826</v>
      </c>
    </row>
    <row r="761" spans="1:3">
      <c r="A761" s="274">
        <v>39475</v>
      </c>
      <c r="B761" s="272">
        <v>642</v>
      </c>
      <c r="C761" s="272">
        <f t="shared" si="2"/>
        <v>6.2669398907103826</v>
      </c>
    </row>
    <row r="762" spans="1:3">
      <c r="A762" s="274">
        <v>39476</v>
      </c>
      <c r="B762" s="272">
        <v>638</v>
      </c>
      <c r="C762" s="272">
        <f t="shared" si="2"/>
        <v>6.2669398907103826</v>
      </c>
    </row>
    <row r="763" spans="1:3">
      <c r="A763" s="274">
        <v>39477</v>
      </c>
      <c r="B763" s="272">
        <v>637</v>
      </c>
      <c r="C763" s="272">
        <f t="shared" si="2"/>
        <v>6.2669398907103826</v>
      </c>
    </row>
    <row r="764" spans="1:3">
      <c r="A764" s="274">
        <v>39478</v>
      </c>
      <c r="B764" s="272">
        <v>649</v>
      </c>
      <c r="C764" s="272">
        <f t="shared" si="2"/>
        <v>6.2669398907103826</v>
      </c>
    </row>
    <row r="765" spans="1:3">
      <c r="A765" s="274">
        <v>39479</v>
      </c>
      <c r="B765" s="272">
        <v>655</v>
      </c>
      <c r="C765" s="272">
        <f t="shared" si="2"/>
        <v>6.2669398907103826</v>
      </c>
    </row>
    <row r="766" spans="1:3">
      <c r="A766" s="274">
        <v>39480</v>
      </c>
      <c r="B766" s="272">
        <v>649</v>
      </c>
      <c r="C766" s="272">
        <f t="shared" si="2"/>
        <v>6.2669398907103826</v>
      </c>
    </row>
    <row r="767" spans="1:3">
      <c r="A767" s="274">
        <v>39481</v>
      </c>
      <c r="B767" s="272">
        <v>649</v>
      </c>
      <c r="C767" s="272">
        <f t="shared" si="2"/>
        <v>6.2669398907103826</v>
      </c>
    </row>
    <row r="768" spans="1:3">
      <c r="A768" s="274">
        <v>39482</v>
      </c>
      <c r="B768" s="272">
        <v>649</v>
      </c>
      <c r="C768" s="272">
        <f t="shared" si="2"/>
        <v>6.2669398907103826</v>
      </c>
    </row>
    <row r="769" spans="1:3">
      <c r="A769" s="274">
        <v>39483</v>
      </c>
      <c r="B769" s="272">
        <v>657</v>
      </c>
      <c r="C769" s="272">
        <f t="shared" si="2"/>
        <v>6.2669398907103826</v>
      </c>
    </row>
    <row r="770" spans="1:3">
      <c r="A770" s="274">
        <v>39484</v>
      </c>
      <c r="B770" s="272">
        <v>657</v>
      </c>
      <c r="C770" s="272">
        <f t="shared" si="2"/>
        <v>6.2669398907103826</v>
      </c>
    </row>
    <row r="771" spans="1:3">
      <c r="A771" s="274">
        <v>39485</v>
      </c>
      <c r="B771" s="272">
        <v>648</v>
      </c>
      <c r="C771" s="272">
        <f t="shared" si="2"/>
        <v>6.2669398907103826</v>
      </c>
    </row>
    <row r="772" spans="1:3">
      <c r="A772" s="274">
        <v>39486</v>
      </c>
      <c r="B772" s="272">
        <v>659</v>
      </c>
      <c r="C772" s="272">
        <f t="shared" si="2"/>
        <v>6.2669398907103826</v>
      </c>
    </row>
    <row r="773" spans="1:3">
      <c r="A773" s="274">
        <v>39487</v>
      </c>
      <c r="B773" s="272">
        <v>660</v>
      </c>
      <c r="C773" s="272">
        <f t="shared" si="2"/>
        <v>6.2669398907103826</v>
      </c>
    </row>
    <row r="774" spans="1:3">
      <c r="A774" s="274">
        <v>39488</v>
      </c>
      <c r="B774" s="272">
        <v>660</v>
      </c>
      <c r="C774" s="272">
        <f t="shared" si="2"/>
        <v>6.2669398907103826</v>
      </c>
    </row>
    <row r="775" spans="1:3">
      <c r="A775" s="274">
        <v>39489</v>
      </c>
      <c r="B775" s="272">
        <v>660</v>
      </c>
      <c r="C775" s="272">
        <f t="shared" si="2"/>
        <v>6.2669398907103826</v>
      </c>
    </row>
    <row r="776" spans="1:3">
      <c r="A776" s="274">
        <v>39490</v>
      </c>
      <c r="B776" s="272">
        <v>659</v>
      </c>
      <c r="C776" s="272">
        <f t="shared" si="2"/>
        <v>6.2669398907103826</v>
      </c>
    </row>
    <row r="777" spans="1:3">
      <c r="A777" s="274">
        <v>39491</v>
      </c>
      <c r="B777" s="272">
        <v>655</v>
      </c>
      <c r="C777" s="272">
        <f t="shared" si="2"/>
        <v>6.2669398907103826</v>
      </c>
    </row>
    <row r="778" spans="1:3">
      <c r="A778" s="274">
        <v>39492</v>
      </c>
      <c r="B778" s="272">
        <v>648</v>
      </c>
      <c r="C778" s="272">
        <f t="shared" si="2"/>
        <v>6.2669398907103826</v>
      </c>
    </row>
    <row r="779" spans="1:3">
      <c r="A779" s="274">
        <v>39493</v>
      </c>
      <c r="B779" s="272">
        <v>652</v>
      </c>
      <c r="C779" s="272">
        <f t="shared" si="2"/>
        <v>6.2669398907103826</v>
      </c>
    </row>
    <row r="780" spans="1:3">
      <c r="A780" s="274">
        <v>39494</v>
      </c>
      <c r="B780" s="272">
        <v>644</v>
      </c>
      <c r="C780" s="272">
        <f t="shared" si="2"/>
        <v>6.2669398907103826</v>
      </c>
    </row>
    <row r="781" spans="1:3">
      <c r="A781" s="274">
        <v>39495</v>
      </c>
      <c r="B781" s="272">
        <v>644</v>
      </c>
      <c r="C781" s="272">
        <f t="shared" si="2"/>
        <v>6.2669398907103826</v>
      </c>
    </row>
    <row r="782" spans="1:3">
      <c r="A782" s="274">
        <v>39496</v>
      </c>
      <c r="B782" s="272">
        <v>644</v>
      </c>
      <c r="C782" s="272">
        <f t="shared" si="2"/>
        <v>6.2669398907103826</v>
      </c>
    </row>
    <row r="783" spans="1:3">
      <c r="A783" s="274">
        <v>39497</v>
      </c>
      <c r="B783" s="272">
        <v>644</v>
      </c>
      <c r="C783" s="272">
        <f t="shared" si="2"/>
        <v>6.2669398907103826</v>
      </c>
    </row>
    <row r="784" spans="1:3">
      <c r="A784" s="274">
        <v>39498</v>
      </c>
      <c r="B784" s="272">
        <v>627</v>
      </c>
      <c r="C784" s="272">
        <f t="shared" si="2"/>
        <v>6.2669398907103826</v>
      </c>
    </row>
    <row r="785" spans="1:3">
      <c r="A785" s="274">
        <v>39499</v>
      </c>
      <c r="B785" s="272">
        <v>618</v>
      </c>
      <c r="C785" s="272">
        <f t="shared" si="2"/>
        <v>6.2669398907103826</v>
      </c>
    </row>
    <row r="786" spans="1:3">
      <c r="A786" s="274">
        <v>39500</v>
      </c>
      <c r="B786" s="272">
        <v>618</v>
      </c>
      <c r="C786" s="272">
        <f t="shared" si="2"/>
        <v>6.2669398907103826</v>
      </c>
    </row>
    <row r="787" spans="1:3">
      <c r="A787" s="274">
        <v>39501</v>
      </c>
      <c r="B787" s="272">
        <v>605</v>
      </c>
      <c r="C787" s="272">
        <f t="shared" si="2"/>
        <v>6.2669398907103826</v>
      </c>
    </row>
    <row r="788" spans="1:3">
      <c r="A788" s="274">
        <v>39502</v>
      </c>
      <c r="B788" s="272">
        <v>605</v>
      </c>
      <c r="C788" s="272">
        <f t="shared" si="2"/>
        <v>6.2669398907103826</v>
      </c>
    </row>
    <row r="789" spans="1:3">
      <c r="A789" s="274">
        <v>39503</v>
      </c>
      <c r="B789" s="272">
        <v>605</v>
      </c>
      <c r="C789" s="272">
        <f t="shared" si="2"/>
        <v>6.2669398907103826</v>
      </c>
    </row>
    <row r="790" spans="1:3">
      <c r="A790" s="274">
        <v>39504</v>
      </c>
      <c r="B790" s="272">
        <v>602</v>
      </c>
      <c r="C790" s="272">
        <f t="shared" si="2"/>
        <v>6.2669398907103826</v>
      </c>
    </row>
    <row r="791" spans="1:3">
      <c r="A791" s="274">
        <v>39505</v>
      </c>
      <c r="B791" s="272">
        <v>609</v>
      </c>
      <c r="C791" s="272">
        <f t="shared" si="2"/>
        <v>6.2669398907103826</v>
      </c>
    </row>
    <row r="792" spans="1:3">
      <c r="A792" s="274">
        <v>39506</v>
      </c>
      <c r="B792" s="272">
        <v>626</v>
      </c>
      <c r="C792" s="272">
        <f t="shared" si="2"/>
        <v>6.2669398907103826</v>
      </c>
    </row>
    <row r="793" spans="1:3">
      <c r="A793" s="274">
        <v>39507</v>
      </c>
      <c r="B793" s="272">
        <v>640</v>
      </c>
      <c r="C793" s="272">
        <f t="shared" si="2"/>
        <v>6.2669398907103826</v>
      </c>
    </row>
    <row r="794" spans="1:3">
      <c r="A794" s="274">
        <v>39508</v>
      </c>
      <c r="B794" s="272">
        <v>652</v>
      </c>
      <c r="C794" s="272">
        <f t="shared" si="2"/>
        <v>6.2669398907103826</v>
      </c>
    </row>
    <row r="795" spans="1:3">
      <c r="A795" s="274">
        <v>39509</v>
      </c>
      <c r="B795" s="272">
        <v>652</v>
      </c>
      <c r="C795" s="272">
        <f t="shared" si="2"/>
        <v>6.2669398907103826</v>
      </c>
    </row>
    <row r="796" spans="1:3">
      <c r="A796" s="274">
        <v>39510</v>
      </c>
      <c r="B796" s="272">
        <v>652</v>
      </c>
      <c r="C796" s="272">
        <f t="shared" si="2"/>
        <v>6.2669398907103826</v>
      </c>
    </row>
    <row r="797" spans="1:3">
      <c r="A797" s="274">
        <v>39511</v>
      </c>
      <c r="B797" s="272">
        <v>654</v>
      </c>
      <c r="C797" s="272">
        <f t="shared" si="2"/>
        <v>6.2669398907103826</v>
      </c>
    </row>
    <row r="798" spans="1:3">
      <c r="A798" s="274">
        <v>39512</v>
      </c>
      <c r="B798" s="272">
        <v>646</v>
      </c>
      <c r="C798" s="272">
        <f t="shared" si="2"/>
        <v>6.2669398907103826</v>
      </c>
    </row>
    <row r="799" spans="1:3">
      <c r="A799" s="274">
        <v>39513</v>
      </c>
      <c r="B799" s="272">
        <v>651</v>
      </c>
      <c r="C799" s="272">
        <f t="shared" si="2"/>
        <v>6.2669398907103826</v>
      </c>
    </row>
    <row r="800" spans="1:3">
      <c r="A800" s="274">
        <v>39514</v>
      </c>
      <c r="B800" s="272">
        <v>666</v>
      </c>
      <c r="C800" s="272">
        <f t="shared" si="2"/>
        <v>6.2669398907103826</v>
      </c>
    </row>
    <row r="801" spans="1:3">
      <c r="A801" s="274">
        <v>39515</v>
      </c>
      <c r="B801" s="272">
        <v>671</v>
      </c>
      <c r="C801" s="272">
        <f t="shared" si="2"/>
        <v>6.2669398907103826</v>
      </c>
    </row>
    <row r="802" spans="1:3">
      <c r="A802" s="274">
        <v>39516</v>
      </c>
      <c r="B802" s="272">
        <v>671</v>
      </c>
      <c r="C802" s="272">
        <f t="shared" si="2"/>
        <v>6.2669398907103826</v>
      </c>
    </row>
    <row r="803" spans="1:3">
      <c r="A803" s="274">
        <v>39517</v>
      </c>
      <c r="B803" s="272">
        <v>671</v>
      </c>
      <c r="C803" s="272">
        <f t="shared" si="2"/>
        <v>6.2669398907103826</v>
      </c>
    </row>
    <row r="804" spans="1:3">
      <c r="A804" s="274">
        <v>39518</v>
      </c>
      <c r="B804" s="272">
        <v>651</v>
      </c>
      <c r="C804" s="272">
        <f t="shared" si="2"/>
        <v>6.2669398907103826</v>
      </c>
    </row>
    <row r="805" spans="1:3">
      <c r="A805" s="274">
        <v>39519</v>
      </c>
      <c r="B805" s="272">
        <v>663</v>
      </c>
      <c r="C805" s="272">
        <f t="shared" ref="C805:C868" si="3">$E$3</f>
        <v>6.2669398907103826</v>
      </c>
    </row>
    <row r="806" spans="1:3">
      <c r="A806" s="274">
        <v>39520</v>
      </c>
      <c r="B806" s="272">
        <v>667</v>
      </c>
      <c r="C806" s="272">
        <f t="shared" si="3"/>
        <v>6.2669398907103826</v>
      </c>
    </row>
    <row r="807" spans="1:3">
      <c r="A807" s="274">
        <v>39521</v>
      </c>
      <c r="B807" s="272">
        <v>694</v>
      </c>
      <c r="C807" s="272">
        <f t="shared" si="3"/>
        <v>6.2669398907103826</v>
      </c>
    </row>
    <row r="808" spans="1:3">
      <c r="A808" s="274">
        <v>39522</v>
      </c>
      <c r="B808" s="272">
        <v>733</v>
      </c>
      <c r="C808" s="272">
        <f t="shared" si="3"/>
        <v>6.2669398907103826</v>
      </c>
    </row>
    <row r="809" spans="1:3">
      <c r="A809" s="274">
        <v>39523</v>
      </c>
      <c r="B809" s="272">
        <v>733</v>
      </c>
      <c r="C809" s="272">
        <f t="shared" si="3"/>
        <v>6.2669398907103826</v>
      </c>
    </row>
    <row r="810" spans="1:3">
      <c r="A810" s="274">
        <v>39524</v>
      </c>
      <c r="B810" s="272">
        <v>733</v>
      </c>
      <c r="C810" s="272">
        <f t="shared" si="3"/>
        <v>6.2669398907103826</v>
      </c>
    </row>
    <row r="811" spans="1:3">
      <c r="A811" s="274">
        <v>39525</v>
      </c>
      <c r="B811" s="272">
        <v>678</v>
      </c>
      <c r="C811" s="272">
        <f t="shared" si="3"/>
        <v>6.2669398907103826</v>
      </c>
    </row>
    <row r="812" spans="1:3">
      <c r="A812" s="274">
        <v>39526</v>
      </c>
      <c r="B812" s="272">
        <v>687</v>
      </c>
      <c r="C812" s="272">
        <f t="shared" si="3"/>
        <v>6.2669398907103826</v>
      </c>
    </row>
    <row r="813" spans="1:3">
      <c r="A813" s="274">
        <v>39527</v>
      </c>
      <c r="B813" s="272">
        <v>687</v>
      </c>
      <c r="C813" s="272">
        <f t="shared" si="3"/>
        <v>6.2669398907103826</v>
      </c>
    </row>
    <row r="814" spans="1:3">
      <c r="A814" s="274">
        <v>39528</v>
      </c>
      <c r="B814" s="272">
        <v>662</v>
      </c>
      <c r="C814" s="272">
        <f t="shared" si="3"/>
        <v>6.2669398907103826</v>
      </c>
    </row>
    <row r="815" spans="1:3">
      <c r="A815" s="274">
        <v>39529</v>
      </c>
      <c r="B815" s="272">
        <v>662</v>
      </c>
      <c r="C815" s="272">
        <f t="shared" si="3"/>
        <v>6.2669398907103826</v>
      </c>
    </row>
    <row r="816" spans="1:3">
      <c r="A816" s="274">
        <v>39530</v>
      </c>
      <c r="B816" s="272">
        <v>662</v>
      </c>
      <c r="C816" s="272">
        <f t="shared" si="3"/>
        <v>6.2669398907103826</v>
      </c>
    </row>
    <row r="817" spans="1:3">
      <c r="A817" s="274">
        <v>39531</v>
      </c>
      <c r="B817" s="272">
        <v>662</v>
      </c>
      <c r="C817" s="272">
        <f t="shared" si="3"/>
        <v>6.2669398907103826</v>
      </c>
    </row>
    <row r="818" spans="1:3">
      <c r="A818" s="274">
        <v>39532</v>
      </c>
      <c r="B818" s="272">
        <v>660</v>
      </c>
      <c r="C818" s="272">
        <f t="shared" si="3"/>
        <v>6.2669398907103826</v>
      </c>
    </row>
    <row r="819" spans="1:3">
      <c r="A819" s="274">
        <v>39533</v>
      </c>
      <c r="B819" s="272">
        <v>658</v>
      </c>
      <c r="C819" s="272">
        <f t="shared" si="3"/>
        <v>6.2669398907103826</v>
      </c>
    </row>
    <row r="820" spans="1:3">
      <c r="A820" s="274">
        <v>39534</v>
      </c>
      <c r="B820" s="272">
        <v>650</v>
      </c>
      <c r="C820" s="272">
        <f t="shared" si="3"/>
        <v>6.2669398907103826</v>
      </c>
    </row>
    <row r="821" spans="1:3">
      <c r="A821" s="274">
        <v>39535</v>
      </c>
      <c r="B821" s="272">
        <v>660</v>
      </c>
      <c r="C821" s="272">
        <f t="shared" si="3"/>
        <v>6.2669398907103826</v>
      </c>
    </row>
    <row r="822" spans="1:3">
      <c r="A822" s="274">
        <v>39536</v>
      </c>
      <c r="B822" s="272">
        <v>662</v>
      </c>
      <c r="C822" s="272">
        <f t="shared" si="3"/>
        <v>6.2669398907103826</v>
      </c>
    </row>
    <row r="823" spans="1:3">
      <c r="A823" s="274">
        <v>39537</v>
      </c>
      <c r="B823" s="272">
        <v>662</v>
      </c>
      <c r="C823" s="272">
        <f t="shared" si="3"/>
        <v>6.2669398907103826</v>
      </c>
    </row>
    <row r="824" spans="1:3">
      <c r="A824" s="274">
        <v>39538</v>
      </c>
      <c r="B824" s="272">
        <v>662</v>
      </c>
      <c r="C824" s="272">
        <f t="shared" si="3"/>
        <v>6.2669398907103826</v>
      </c>
    </row>
    <row r="825" spans="1:3">
      <c r="A825" s="274">
        <v>39539</v>
      </c>
      <c r="B825" s="272">
        <v>650</v>
      </c>
      <c r="C825" s="272">
        <f t="shared" si="3"/>
        <v>6.2669398907103826</v>
      </c>
    </row>
    <row r="826" spans="1:3">
      <c r="A826" s="274">
        <v>39540</v>
      </c>
      <c r="B826" s="272">
        <v>639</v>
      </c>
      <c r="C826" s="272">
        <f t="shared" si="3"/>
        <v>6.2669398907103826</v>
      </c>
    </row>
    <row r="827" spans="1:3">
      <c r="A827" s="274">
        <v>39541</v>
      </c>
      <c r="B827" s="272">
        <v>631</v>
      </c>
      <c r="C827" s="272">
        <f t="shared" si="3"/>
        <v>6.2669398907103826</v>
      </c>
    </row>
    <row r="828" spans="1:3">
      <c r="A828" s="274">
        <v>39542</v>
      </c>
      <c r="B828" s="272">
        <v>624</v>
      </c>
      <c r="C828" s="272">
        <f t="shared" si="3"/>
        <v>6.2669398907103826</v>
      </c>
    </row>
    <row r="829" spans="1:3">
      <c r="A829" s="274">
        <v>39543</v>
      </c>
      <c r="B829" s="272">
        <v>606</v>
      </c>
      <c r="C829" s="272">
        <f t="shared" si="3"/>
        <v>6.2669398907103826</v>
      </c>
    </row>
    <row r="830" spans="1:3">
      <c r="A830" s="274">
        <v>39544</v>
      </c>
      <c r="B830" s="272">
        <v>606</v>
      </c>
      <c r="C830" s="272">
        <f t="shared" si="3"/>
        <v>6.2669398907103826</v>
      </c>
    </row>
    <row r="831" spans="1:3">
      <c r="A831" s="274">
        <v>39545</v>
      </c>
      <c r="B831" s="272">
        <v>606</v>
      </c>
      <c r="C831" s="272">
        <f t="shared" si="3"/>
        <v>6.2669398907103826</v>
      </c>
    </row>
    <row r="832" spans="1:3">
      <c r="A832" s="274">
        <v>39546</v>
      </c>
      <c r="B832" s="272">
        <v>610</v>
      </c>
      <c r="C832" s="272">
        <f t="shared" si="3"/>
        <v>6.2669398907103826</v>
      </c>
    </row>
    <row r="833" spans="1:3">
      <c r="A833" s="274">
        <v>39547</v>
      </c>
      <c r="B833" s="272">
        <v>616</v>
      </c>
      <c r="C833" s="272">
        <f t="shared" si="3"/>
        <v>6.2669398907103826</v>
      </c>
    </row>
    <row r="834" spans="1:3">
      <c r="A834" s="274">
        <v>39548</v>
      </c>
      <c r="B834" s="272">
        <v>610</v>
      </c>
      <c r="C834" s="272">
        <f t="shared" si="3"/>
        <v>6.2669398907103826</v>
      </c>
    </row>
    <row r="835" spans="1:3">
      <c r="A835" s="274">
        <v>39549</v>
      </c>
      <c r="B835" s="272">
        <v>613</v>
      </c>
      <c r="C835" s="272">
        <f t="shared" si="3"/>
        <v>6.2669398907103826</v>
      </c>
    </row>
    <row r="836" spans="1:3">
      <c r="A836" s="274">
        <v>39550</v>
      </c>
      <c r="B836" s="272">
        <v>611</v>
      </c>
      <c r="C836" s="272">
        <f t="shared" si="3"/>
        <v>6.2669398907103826</v>
      </c>
    </row>
    <row r="837" spans="1:3">
      <c r="A837" s="274">
        <v>39551</v>
      </c>
      <c r="B837" s="272">
        <v>611</v>
      </c>
      <c r="C837" s="272">
        <f t="shared" si="3"/>
        <v>6.2669398907103826</v>
      </c>
    </row>
    <row r="838" spans="1:3">
      <c r="A838" s="274">
        <v>39552</v>
      </c>
      <c r="B838" s="272">
        <v>611</v>
      </c>
      <c r="C838" s="272">
        <f t="shared" si="3"/>
        <v>6.2669398907103826</v>
      </c>
    </row>
    <row r="839" spans="1:3">
      <c r="A839" s="274">
        <v>39553</v>
      </c>
      <c r="B839" s="272">
        <v>602</v>
      </c>
      <c r="C839" s="272">
        <f t="shared" si="3"/>
        <v>6.2669398907103826</v>
      </c>
    </row>
    <row r="840" spans="1:3">
      <c r="A840" s="274">
        <v>39554</v>
      </c>
      <c r="B840" s="272">
        <v>588</v>
      </c>
      <c r="C840" s="272">
        <f t="shared" si="3"/>
        <v>6.2669398907103826</v>
      </c>
    </row>
    <row r="841" spans="1:3">
      <c r="A841" s="274">
        <v>39555</v>
      </c>
      <c r="B841" s="272">
        <v>597</v>
      </c>
      <c r="C841" s="272">
        <f t="shared" si="3"/>
        <v>6.2669398907103826</v>
      </c>
    </row>
    <row r="842" spans="1:3">
      <c r="A842" s="274">
        <v>39556</v>
      </c>
      <c r="B842" s="272">
        <v>587</v>
      </c>
      <c r="C842" s="272">
        <f t="shared" si="3"/>
        <v>6.2669398907103826</v>
      </c>
    </row>
    <row r="843" spans="1:3">
      <c r="A843" s="274">
        <v>39557</v>
      </c>
      <c r="B843" s="272">
        <v>591</v>
      </c>
      <c r="C843" s="272">
        <f t="shared" si="3"/>
        <v>6.2669398907103826</v>
      </c>
    </row>
    <row r="844" spans="1:3">
      <c r="A844" s="274">
        <v>39558</v>
      </c>
      <c r="B844" s="272">
        <v>591</v>
      </c>
      <c r="C844" s="272">
        <f t="shared" si="3"/>
        <v>6.2669398907103826</v>
      </c>
    </row>
    <row r="845" spans="1:3">
      <c r="A845" s="274">
        <v>39559</v>
      </c>
      <c r="B845" s="272">
        <v>591</v>
      </c>
      <c r="C845" s="272">
        <f t="shared" si="3"/>
        <v>6.2669398907103826</v>
      </c>
    </row>
    <row r="846" spans="1:3">
      <c r="A846" s="274">
        <v>39560</v>
      </c>
      <c r="B846" s="272">
        <v>593</v>
      </c>
      <c r="C846" s="272">
        <f t="shared" si="3"/>
        <v>6.2669398907103826</v>
      </c>
    </row>
    <row r="847" spans="1:3">
      <c r="A847" s="274">
        <v>39561</v>
      </c>
      <c r="B847" s="272">
        <v>590</v>
      </c>
      <c r="C847" s="272">
        <f t="shared" si="3"/>
        <v>6.2669398907103826</v>
      </c>
    </row>
    <row r="848" spans="1:3">
      <c r="A848" s="274">
        <v>39562</v>
      </c>
      <c r="B848" s="272">
        <v>580</v>
      </c>
      <c r="C848" s="272">
        <f t="shared" si="3"/>
        <v>6.2669398907103826</v>
      </c>
    </row>
    <row r="849" spans="1:3">
      <c r="A849" s="274">
        <v>39563</v>
      </c>
      <c r="B849" s="272">
        <v>574</v>
      </c>
      <c r="C849" s="272">
        <f t="shared" si="3"/>
        <v>6.2669398907103826</v>
      </c>
    </row>
    <row r="850" spans="1:3">
      <c r="A850" s="274">
        <v>39564</v>
      </c>
      <c r="B850" s="272">
        <v>578</v>
      </c>
      <c r="C850" s="272">
        <f t="shared" si="3"/>
        <v>6.2669398907103826</v>
      </c>
    </row>
    <row r="851" spans="1:3">
      <c r="A851" s="274">
        <v>39565</v>
      </c>
      <c r="B851" s="272">
        <v>578</v>
      </c>
      <c r="C851" s="272">
        <f t="shared" si="3"/>
        <v>6.2669398907103826</v>
      </c>
    </row>
    <row r="852" spans="1:3">
      <c r="A852" s="274">
        <v>39566</v>
      </c>
      <c r="B852" s="272">
        <v>578</v>
      </c>
      <c r="C852" s="272">
        <f t="shared" si="3"/>
        <v>6.2669398907103826</v>
      </c>
    </row>
    <row r="853" spans="1:3">
      <c r="A853" s="274">
        <v>39567</v>
      </c>
      <c r="B853" s="272">
        <v>577</v>
      </c>
      <c r="C853" s="272">
        <f t="shared" si="3"/>
        <v>6.2669398907103826</v>
      </c>
    </row>
    <row r="854" spans="1:3">
      <c r="A854" s="274">
        <v>39568</v>
      </c>
      <c r="B854" s="272">
        <v>574</v>
      </c>
      <c r="C854" s="272">
        <f t="shared" si="3"/>
        <v>6.2669398907103826</v>
      </c>
    </row>
    <row r="855" spans="1:3">
      <c r="A855" s="274">
        <v>39569</v>
      </c>
      <c r="B855" s="272">
        <v>580</v>
      </c>
      <c r="C855" s="272">
        <f t="shared" si="3"/>
        <v>6.2669398907103826</v>
      </c>
    </row>
    <row r="856" spans="1:3">
      <c r="A856" s="274">
        <v>39570</v>
      </c>
      <c r="B856" s="272">
        <v>571</v>
      </c>
      <c r="C856" s="272">
        <f t="shared" si="3"/>
        <v>6.2669398907103826</v>
      </c>
    </row>
    <row r="857" spans="1:3">
      <c r="A857" s="274">
        <v>39571</v>
      </c>
      <c r="B857" s="272">
        <v>569</v>
      </c>
      <c r="C857" s="272">
        <f t="shared" si="3"/>
        <v>6.2669398907103826</v>
      </c>
    </row>
    <row r="858" spans="1:3">
      <c r="A858" s="274">
        <v>39572</v>
      </c>
      <c r="B858" s="272">
        <v>569</v>
      </c>
      <c r="C858" s="272">
        <f t="shared" si="3"/>
        <v>6.2669398907103826</v>
      </c>
    </row>
    <row r="859" spans="1:3">
      <c r="A859" s="274">
        <v>39573</v>
      </c>
      <c r="B859" s="272">
        <v>569</v>
      </c>
      <c r="C859" s="272">
        <f t="shared" si="3"/>
        <v>6.2669398907103826</v>
      </c>
    </row>
    <row r="860" spans="1:3">
      <c r="A860" s="274">
        <v>39574</v>
      </c>
      <c r="B860" s="272">
        <v>564</v>
      </c>
      <c r="C860" s="272">
        <f t="shared" si="3"/>
        <v>6.2669398907103826</v>
      </c>
    </row>
    <row r="861" spans="1:3">
      <c r="A861" s="274">
        <v>39575</v>
      </c>
      <c r="B861" s="272">
        <v>567</v>
      </c>
      <c r="C861" s="272">
        <f t="shared" si="3"/>
        <v>6.2669398907103826</v>
      </c>
    </row>
    <row r="862" spans="1:3">
      <c r="A862" s="274">
        <v>39576</v>
      </c>
      <c r="B862" s="272">
        <v>576</v>
      </c>
      <c r="C862" s="272">
        <f t="shared" si="3"/>
        <v>6.2669398907103826</v>
      </c>
    </row>
    <row r="863" spans="1:3">
      <c r="A863" s="274">
        <v>39577</v>
      </c>
      <c r="B863" s="272">
        <v>581</v>
      </c>
      <c r="C863" s="272">
        <f t="shared" si="3"/>
        <v>6.2669398907103826</v>
      </c>
    </row>
    <row r="864" spans="1:3">
      <c r="A864" s="274">
        <v>39578</v>
      </c>
      <c r="B864" s="272">
        <v>580</v>
      </c>
      <c r="C864" s="272">
        <f t="shared" si="3"/>
        <v>6.2669398907103826</v>
      </c>
    </row>
    <row r="865" spans="1:3">
      <c r="A865" s="274">
        <v>39579</v>
      </c>
      <c r="B865" s="272">
        <v>580</v>
      </c>
      <c r="C865" s="272">
        <f t="shared" si="3"/>
        <v>6.2669398907103826</v>
      </c>
    </row>
    <row r="866" spans="1:3">
      <c r="A866" s="274">
        <v>39580</v>
      </c>
      <c r="B866" s="272">
        <v>580</v>
      </c>
      <c r="C866" s="272">
        <f t="shared" si="3"/>
        <v>6.2669398907103826</v>
      </c>
    </row>
    <row r="867" spans="1:3">
      <c r="A867" s="274">
        <v>39581</v>
      </c>
      <c r="B867" s="272">
        <v>565</v>
      </c>
      <c r="C867" s="272">
        <f t="shared" si="3"/>
        <v>6.2669398907103826</v>
      </c>
    </row>
    <row r="868" spans="1:3">
      <c r="A868" s="274">
        <v>39582</v>
      </c>
      <c r="B868" s="272">
        <v>558</v>
      </c>
      <c r="C868" s="272">
        <f t="shared" si="3"/>
        <v>6.2669398907103826</v>
      </c>
    </row>
    <row r="869" spans="1:3">
      <c r="A869" s="274">
        <v>39583</v>
      </c>
      <c r="B869" s="272">
        <v>566</v>
      </c>
      <c r="C869" s="272">
        <f t="shared" ref="C869:C932" si="4">$E$3</f>
        <v>6.2669398907103826</v>
      </c>
    </row>
    <row r="870" spans="1:3">
      <c r="A870" s="274">
        <v>39584</v>
      </c>
      <c r="B870" s="272">
        <v>564</v>
      </c>
      <c r="C870" s="272">
        <f t="shared" si="4"/>
        <v>6.2669398907103826</v>
      </c>
    </row>
    <row r="871" spans="1:3">
      <c r="A871" s="274">
        <v>39585</v>
      </c>
      <c r="B871" s="272">
        <v>564</v>
      </c>
      <c r="C871" s="272">
        <f t="shared" si="4"/>
        <v>6.2669398907103826</v>
      </c>
    </row>
    <row r="872" spans="1:3">
      <c r="A872" s="274">
        <v>39586</v>
      </c>
      <c r="B872" s="272">
        <v>564</v>
      </c>
      <c r="C872" s="272">
        <f t="shared" si="4"/>
        <v>6.2669398907103826</v>
      </c>
    </row>
    <row r="873" spans="1:3">
      <c r="A873" s="274">
        <v>39587</v>
      </c>
      <c r="B873" s="272">
        <v>564</v>
      </c>
      <c r="C873" s="272">
        <f t="shared" si="4"/>
        <v>6.2669398907103826</v>
      </c>
    </row>
    <row r="874" spans="1:3">
      <c r="A874" s="274">
        <v>39588</v>
      </c>
      <c r="B874" s="272">
        <v>565</v>
      </c>
      <c r="C874" s="272">
        <f t="shared" si="4"/>
        <v>6.2669398907103826</v>
      </c>
    </row>
    <row r="875" spans="1:3">
      <c r="A875" s="274">
        <v>39589</v>
      </c>
      <c r="B875" s="272">
        <v>561</v>
      </c>
      <c r="C875" s="272">
        <f t="shared" si="4"/>
        <v>6.2669398907103826</v>
      </c>
    </row>
    <row r="876" spans="1:3">
      <c r="A876" s="274">
        <v>39590</v>
      </c>
      <c r="B876" s="272">
        <v>547</v>
      </c>
      <c r="C876" s="272">
        <f t="shared" si="4"/>
        <v>6.2669398907103826</v>
      </c>
    </row>
    <row r="877" spans="1:3">
      <c r="A877" s="274">
        <v>39591</v>
      </c>
      <c r="B877" s="272">
        <v>554</v>
      </c>
      <c r="C877" s="272">
        <f t="shared" si="4"/>
        <v>6.2669398907103826</v>
      </c>
    </row>
    <row r="878" spans="1:3">
      <c r="A878" s="274">
        <v>39592</v>
      </c>
      <c r="B878" s="272">
        <v>545</v>
      </c>
      <c r="C878" s="272">
        <f t="shared" si="4"/>
        <v>6.2669398907103826</v>
      </c>
    </row>
    <row r="879" spans="1:3">
      <c r="A879" s="274">
        <v>39593</v>
      </c>
      <c r="B879" s="272">
        <v>545</v>
      </c>
      <c r="C879" s="272">
        <f t="shared" si="4"/>
        <v>6.2669398907103826</v>
      </c>
    </row>
    <row r="880" spans="1:3">
      <c r="A880" s="274">
        <v>39594</v>
      </c>
      <c r="B880" s="272">
        <v>545</v>
      </c>
      <c r="C880" s="272">
        <f t="shared" si="4"/>
        <v>6.2669398907103826</v>
      </c>
    </row>
    <row r="881" spans="1:3">
      <c r="A881" s="274">
        <v>39595</v>
      </c>
      <c r="B881" s="272">
        <v>545</v>
      </c>
      <c r="C881" s="272">
        <f t="shared" si="4"/>
        <v>6.2669398907103826</v>
      </c>
    </row>
    <row r="882" spans="1:3">
      <c r="A882" s="274">
        <v>39596</v>
      </c>
      <c r="B882" s="272">
        <v>544</v>
      </c>
      <c r="C882" s="272">
        <f t="shared" si="4"/>
        <v>6.2669398907103826</v>
      </c>
    </row>
    <row r="883" spans="1:3">
      <c r="A883" s="274">
        <v>39597</v>
      </c>
      <c r="B883" s="272">
        <v>538</v>
      </c>
      <c r="C883" s="272">
        <f t="shared" si="4"/>
        <v>6.2669398907103826</v>
      </c>
    </row>
    <row r="884" spans="1:3">
      <c r="A884" s="274">
        <v>39598</v>
      </c>
      <c r="B884" s="272">
        <v>541</v>
      </c>
      <c r="C884" s="272">
        <f t="shared" si="4"/>
        <v>6.2669398907103826</v>
      </c>
    </row>
    <row r="885" spans="1:3">
      <c r="A885" s="274">
        <v>39599</v>
      </c>
      <c r="B885" s="272">
        <v>547</v>
      </c>
      <c r="C885" s="272">
        <f t="shared" si="4"/>
        <v>6.2669398907103826</v>
      </c>
    </row>
    <row r="886" spans="1:3">
      <c r="A886" s="274">
        <v>39600</v>
      </c>
      <c r="B886" s="272">
        <v>547</v>
      </c>
      <c r="C886" s="272">
        <f t="shared" si="4"/>
        <v>6.2669398907103826</v>
      </c>
    </row>
    <row r="887" spans="1:3">
      <c r="A887" s="274">
        <v>39601</v>
      </c>
      <c r="B887" s="272">
        <v>547</v>
      </c>
      <c r="C887" s="272">
        <f t="shared" si="4"/>
        <v>6.2669398907103826</v>
      </c>
    </row>
    <row r="888" spans="1:3">
      <c r="A888" s="274">
        <v>39602</v>
      </c>
      <c r="B888" s="272">
        <v>556</v>
      </c>
      <c r="C888" s="272">
        <f t="shared" si="4"/>
        <v>6.2669398907103826</v>
      </c>
    </row>
    <row r="889" spans="1:3">
      <c r="A889" s="274">
        <v>39603</v>
      </c>
      <c r="B889" s="272">
        <v>550</v>
      </c>
      <c r="C889" s="272">
        <f t="shared" si="4"/>
        <v>6.2669398907103826</v>
      </c>
    </row>
    <row r="890" spans="1:3">
      <c r="A890" s="274">
        <v>39604</v>
      </c>
      <c r="B890" s="272">
        <v>545</v>
      </c>
      <c r="C890" s="272">
        <f t="shared" si="4"/>
        <v>6.2669398907103826</v>
      </c>
    </row>
    <row r="891" spans="1:3">
      <c r="A891" s="274">
        <v>39605</v>
      </c>
      <c r="B891" s="272">
        <v>555</v>
      </c>
      <c r="C891" s="272">
        <f t="shared" si="4"/>
        <v>6.2669398907103826</v>
      </c>
    </row>
    <row r="892" spans="1:3">
      <c r="A892" s="274">
        <v>39606</v>
      </c>
      <c r="B892" s="272">
        <v>568</v>
      </c>
      <c r="C892" s="272">
        <f t="shared" si="4"/>
        <v>6.2669398907103826</v>
      </c>
    </row>
    <row r="893" spans="1:3">
      <c r="A893" s="274">
        <v>39607</v>
      </c>
      <c r="B893" s="272">
        <v>568</v>
      </c>
      <c r="C893" s="272">
        <f t="shared" si="4"/>
        <v>6.2669398907103826</v>
      </c>
    </row>
    <row r="894" spans="1:3">
      <c r="A894" s="274">
        <v>39608</v>
      </c>
      <c r="B894" s="272">
        <v>568</v>
      </c>
      <c r="C894" s="272">
        <f t="shared" si="4"/>
        <v>6.2669398907103826</v>
      </c>
    </row>
    <row r="895" spans="1:3">
      <c r="A895" s="274">
        <v>39609</v>
      </c>
      <c r="B895" s="272">
        <v>556</v>
      </c>
      <c r="C895" s="272">
        <f t="shared" si="4"/>
        <v>6.2669398907103826</v>
      </c>
    </row>
    <row r="896" spans="1:3">
      <c r="A896" s="274">
        <v>39610</v>
      </c>
      <c r="B896" s="272">
        <v>560</v>
      </c>
      <c r="C896" s="272">
        <f t="shared" si="4"/>
        <v>6.2669398907103826</v>
      </c>
    </row>
    <row r="897" spans="1:3">
      <c r="A897" s="274">
        <v>39611</v>
      </c>
      <c r="B897" s="272">
        <v>563</v>
      </c>
      <c r="C897" s="272">
        <f t="shared" si="4"/>
        <v>6.2669398907103826</v>
      </c>
    </row>
    <row r="898" spans="1:3">
      <c r="A898" s="274">
        <v>39612</v>
      </c>
      <c r="B898" s="272">
        <v>562</v>
      </c>
      <c r="C898" s="272">
        <f t="shared" si="4"/>
        <v>6.2669398907103826</v>
      </c>
    </row>
    <row r="899" spans="1:3">
      <c r="A899" s="274">
        <v>39613</v>
      </c>
      <c r="B899" s="272">
        <v>562</v>
      </c>
      <c r="C899" s="272">
        <f t="shared" si="4"/>
        <v>6.2669398907103826</v>
      </c>
    </row>
    <row r="900" spans="1:3">
      <c r="A900" s="274">
        <v>39614</v>
      </c>
      <c r="B900" s="272">
        <v>562</v>
      </c>
      <c r="C900" s="272">
        <f t="shared" si="4"/>
        <v>6.2669398907103826</v>
      </c>
    </row>
    <row r="901" spans="1:3">
      <c r="A901" s="274">
        <v>39615</v>
      </c>
      <c r="B901" s="272">
        <v>562</v>
      </c>
      <c r="C901" s="272">
        <f t="shared" si="4"/>
        <v>6.2669398907103826</v>
      </c>
    </row>
    <row r="902" spans="1:3">
      <c r="A902" s="274">
        <v>39616</v>
      </c>
      <c r="B902" s="272">
        <v>558</v>
      </c>
      <c r="C902" s="272">
        <f t="shared" si="4"/>
        <v>6.2669398907103826</v>
      </c>
    </row>
    <row r="903" spans="1:3">
      <c r="A903" s="274">
        <v>39617</v>
      </c>
      <c r="B903" s="272">
        <v>550</v>
      </c>
      <c r="C903" s="272">
        <f t="shared" si="4"/>
        <v>6.2669398907103826</v>
      </c>
    </row>
    <row r="904" spans="1:3">
      <c r="A904" s="274">
        <v>39618</v>
      </c>
      <c r="B904" s="272">
        <v>552</v>
      </c>
      <c r="C904" s="272">
        <f t="shared" si="4"/>
        <v>6.2669398907103826</v>
      </c>
    </row>
    <row r="905" spans="1:3">
      <c r="A905" s="274">
        <v>39619</v>
      </c>
      <c r="B905" s="272">
        <v>579</v>
      </c>
      <c r="C905" s="272">
        <f t="shared" si="4"/>
        <v>6.2669398907103826</v>
      </c>
    </row>
    <row r="906" spans="1:3">
      <c r="A906" s="274">
        <v>39620</v>
      </c>
      <c r="B906" s="272">
        <v>574</v>
      </c>
      <c r="C906" s="272">
        <f t="shared" si="4"/>
        <v>6.2669398907103826</v>
      </c>
    </row>
    <row r="907" spans="1:3">
      <c r="A907" s="274">
        <v>39621</v>
      </c>
      <c r="B907" s="272">
        <v>574</v>
      </c>
      <c r="C907" s="272">
        <f t="shared" si="4"/>
        <v>6.2669398907103826</v>
      </c>
    </row>
    <row r="908" spans="1:3">
      <c r="A908" s="274">
        <v>39622</v>
      </c>
      <c r="B908" s="272">
        <v>574</v>
      </c>
      <c r="C908" s="272">
        <f t="shared" si="4"/>
        <v>6.2669398907103826</v>
      </c>
    </row>
    <row r="909" spans="1:3">
      <c r="A909" s="274">
        <v>39623</v>
      </c>
      <c r="B909" s="272">
        <v>582</v>
      </c>
      <c r="C909" s="272">
        <f t="shared" si="4"/>
        <v>6.2669398907103826</v>
      </c>
    </row>
    <row r="910" spans="1:3">
      <c r="A910" s="274">
        <v>39624</v>
      </c>
      <c r="B910" s="272">
        <v>583</v>
      </c>
      <c r="C910" s="272">
        <f t="shared" si="4"/>
        <v>6.2669398907103826</v>
      </c>
    </row>
    <row r="911" spans="1:3">
      <c r="A911" s="274">
        <v>39625</v>
      </c>
      <c r="B911" s="272">
        <v>598</v>
      </c>
      <c r="C911" s="272">
        <f t="shared" si="4"/>
        <v>6.2669398907103826</v>
      </c>
    </row>
    <row r="912" spans="1:3">
      <c r="A912" s="274">
        <v>39626</v>
      </c>
      <c r="B912" s="272">
        <v>610</v>
      </c>
      <c r="C912" s="272">
        <f t="shared" si="4"/>
        <v>6.2669398907103826</v>
      </c>
    </row>
    <row r="913" spans="1:3">
      <c r="A913" s="274">
        <v>39627</v>
      </c>
      <c r="B913" s="272">
        <v>596</v>
      </c>
      <c r="C913" s="272">
        <f t="shared" si="4"/>
        <v>6.2669398907103826</v>
      </c>
    </row>
    <row r="914" spans="1:3">
      <c r="A914" s="274">
        <v>39628</v>
      </c>
      <c r="B914" s="272">
        <v>596</v>
      </c>
      <c r="C914" s="272">
        <f t="shared" si="4"/>
        <v>6.2669398907103826</v>
      </c>
    </row>
    <row r="915" spans="1:3">
      <c r="A915" s="274">
        <v>39629</v>
      </c>
      <c r="B915" s="272">
        <v>596</v>
      </c>
      <c r="C915" s="272">
        <f t="shared" si="4"/>
        <v>6.2669398907103826</v>
      </c>
    </row>
    <row r="916" spans="1:3">
      <c r="A916" s="274">
        <v>39630</v>
      </c>
      <c r="B916" s="272">
        <v>598</v>
      </c>
      <c r="C916" s="272">
        <f t="shared" si="4"/>
        <v>6.2669398907103826</v>
      </c>
    </row>
    <row r="917" spans="1:3">
      <c r="A917" s="274">
        <v>39631</v>
      </c>
      <c r="B917" s="272">
        <v>607</v>
      </c>
      <c r="C917" s="272">
        <f t="shared" si="4"/>
        <v>6.2669398907103826</v>
      </c>
    </row>
    <row r="918" spans="1:3">
      <c r="A918" s="274">
        <v>39632</v>
      </c>
      <c r="B918" s="272">
        <v>610</v>
      </c>
      <c r="C918" s="272">
        <f t="shared" si="4"/>
        <v>6.2669398907103826</v>
      </c>
    </row>
    <row r="919" spans="1:3">
      <c r="A919" s="274">
        <v>39633</v>
      </c>
      <c r="B919" s="272">
        <v>611</v>
      </c>
      <c r="C919" s="272">
        <f t="shared" si="4"/>
        <v>6.2669398907103826</v>
      </c>
    </row>
    <row r="920" spans="1:3">
      <c r="A920" s="274">
        <v>39634</v>
      </c>
      <c r="B920" s="272">
        <v>611</v>
      </c>
      <c r="C920" s="272">
        <f t="shared" si="4"/>
        <v>6.2669398907103826</v>
      </c>
    </row>
    <row r="921" spans="1:3">
      <c r="A921" s="274">
        <v>39635</v>
      </c>
      <c r="B921" s="272">
        <v>611</v>
      </c>
      <c r="C921" s="272">
        <f t="shared" si="4"/>
        <v>6.2669398907103826</v>
      </c>
    </row>
    <row r="922" spans="1:3">
      <c r="A922" s="274">
        <v>39636</v>
      </c>
      <c r="B922" s="272">
        <v>611</v>
      </c>
      <c r="C922" s="272">
        <f t="shared" si="4"/>
        <v>6.2669398907103826</v>
      </c>
    </row>
    <row r="923" spans="1:3">
      <c r="A923" s="274">
        <v>39637</v>
      </c>
      <c r="B923" s="272">
        <v>665</v>
      </c>
      <c r="C923" s="272">
        <f t="shared" si="4"/>
        <v>6.2669398907103826</v>
      </c>
    </row>
    <row r="924" spans="1:3">
      <c r="A924" s="274">
        <v>39638</v>
      </c>
      <c r="B924" s="272">
        <v>663</v>
      </c>
      <c r="C924" s="272">
        <f t="shared" si="4"/>
        <v>6.2669398907103826</v>
      </c>
    </row>
    <row r="925" spans="1:3">
      <c r="A925" s="274">
        <v>39639</v>
      </c>
      <c r="B925" s="272">
        <v>684</v>
      </c>
      <c r="C925" s="272">
        <f t="shared" si="4"/>
        <v>6.2669398907103826</v>
      </c>
    </row>
    <row r="926" spans="1:3">
      <c r="A926" s="274">
        <v>39640</v>
      </c>
      <c r="B926" s="272">
        <v>672</v>
      </c>
      <c r="C926" s="272">
        <f t="shared" si="4"/>
        <v>6.2669398907103826</v>
      </c>
    </row>
    <row r="927" spans="1:3">
      <c r="A927" s="274">
        <v>39641</v>
      </c>
      <c r="B927" s="272">
        <v>678</v>
      </c>
      <c r="C927" s="272">
        <f t="shared" si="4"/>
        <v>6.2669398907103826</v>
      </c>
    </row>
    <row r="928" spans="1:3">
      <c r="A928" s="274">
        <v>39642</v>
      </c>
      <c r="B928" s="272">
        <v>678</v>
      </c>
      <c r="C928" s="272">
        <f t="shared" si="4"/>
        <v>6.2669398907103826</v>
      </c>
    </row>
    <row r="929" spans="1:3">
      <c r="A929" s="274">
        <v>39643</v>
      </c>
      <c r="B929" s="272">
        <v>678</v>
      </c>
      <c r="C929" s="272">
        <f t="shared" si="4"/>
        <v>6.2669398907103826</v>
      </c>
    </row>
    <row r="930" spans="1:3">
      <c r="A930" s="274">
        <v>39644</v>
      </c>
      <c r="B930" s="272">
        <v>694</v>
      </c>
      <c r="C930" s="272">
        <f t="shared" si="4"/>
        <v>6.2669398907103826</v>
      </c>
    </row>
    <row r="931" spans="1:3">
      <c r="A931" s="274">
        <v>39645</v>
      </c>
      <c r="B931" s="272">
        <v>693</v>
      </c>
      <c r="C931" s="272">
        <f t="shared" si="4"/>
        <v>6.2669398907103826</v>
      </c>
    </row>
    <row r="932" spans="1:3">
      <c r="A932" s="274">
        <v>39646</v>
      </c>
      <c r="B932" s="272">
        <v>687</v>
      </c>
      <c r="C932" s="272">
        <f t="shared" si="4"/>
        <v>6.2669398907103826</v>
      </c>
    </row>
    <row r="933" spans="1:3">
      <c r="A933" s="274">
        <v>39647</v>
      </c>
      <c r="B933" s="272">
        <v>687</v>
      </c>
      <c r="C933" s="272">
        <f t="shared" ref="C933:C977" si="5">$E$3</f>
        <v>6.2669398907103826</v>
      </c>
    </row>
    <row r="934" spans="1:3">
      <c r="A934" s="274">
        <v>39648</v>
      </c>
      <c r="B934" s="272">
        <v>687</v>
      </c>
      <c r="C934" s="272">
        <f t="shared" si="5"/>
        <v>6.2669398907103826</v>
      </c>
    </row>
    <row r="935" spans="1:3">
      <c r="A935" s="274">
        <v>39649</v>
      </c>
      <c r="B935" s="272">
        <v>687</v>
      </c>
      <c r="C935" s="272">
        <f t="shared" si="5"/>
        <v>6.2669398907103826</v>
      </c>
    </row>
    <row r="936" spans="1:3">
      <c r="A936" s="274">
        <v>39650</v>
      </c>
      <c r="B936" s="272">
        <v>687</v>
      </c>
      <c r="C936" s="272">
        <f t="shared" si="5"/>
        <v>6.2669398907103826</v>
      </c>
    </row>
    <row r="937" spans="1:3">
      <c r="A937" s="274">
        <v>39651</v>
      </c>
      <c r="B937" s="272">
        <v>684</v>
      </c>
      <c r="C937" s="272">
        <f t="shared" si="5"/>
        <v>6.2669398907103826</v>
      </c>
    </row>
    <row r="938" spans="1:3">
      <c r="A938" s="274">
        <v>39652</v>
      </c>
      <c r="B938" s="272">
        <v>669</v>
      </c>
      <c r="C938" s="272">
        <f t="shared" si="5"/>
        <v>6.2669398907103826</v>
      </c>
    </row>
    <row r="939" spans="1:3">
      <c r="A939" s="274">
        <v>39653</v>
      </c>
      <c r="B939" s="272">
        <v>682</v>
      </c>
      <c r="C939" s="272">
        <f t="shared" si="5"/>
        <v>6.2669398907103826</v>
      </c>
    </row>
    <row r="940" spans="1:3">
      <c r="A940" s="274">
        <v>39654</v>
      </c>
      <c r="B940" s="272">
        <v>673</v>
      </c>
      <c r="C940" s="272">
        <f t="shared" si="5"/>
        <v>6.2669398907103826</v>
      </c>
    </row>
    <row r="941" spans="1:3">
      <c r="A941" s="274">
        <v>39655</v>
      </c>
      <c r="B941" s="272">
        <v>682</v>
      </c>
      <c r="C941" s="272">
        <f t="shared" si="5"/>
        <v>6.2669398907103826</v>
      </c>
    </row>
    <row r="942" spans="1:3">
      <c r="A942" s="274">
        <v>39656</v>
      </c>
      <c r="B942" s="272">
        <v>682</v>
      </c>
      <c r="C942" s="272">
        <f t="shared" si="5"/>
        <v>6.2669398907103826</v>
      </c>
    </row>
    <row r="943" spans="1:3">
      <c r="A943" s="274">
        <v>39657</v>
      </c>
      <c r="B943" s="272">
        <v>682</v>
      </c>
      <c r="C943" s="272">
        <f t="shared" si="5"/>
        <v>6.2669398907103826</v>
      </c>
    </row>
    <row r="944" spans="1:3">
      <c r="A944" s="274">
        <v>39658</v>
      </c>
      <c r="B944" s="272">
        <v>678</v>
      </c>
      <c r="C944" s="272">
        <f t="shared" si="5"/>
        <v>6.2669398907103826</v>
      </c>
    </row>
    <row r="945" spans="1:3">
      <c r="A945" s="274">
        <v>39659</v>
      </c>
      <c r="B945" s="272">
        <v>663</v>
      </c>
      <c r="C945" s="272">
        <f t="shared" si="5"/>
        <v>6.2669398907103826</v>
      </c>
    </row>
    <row r="946" spans="1:3">
      <c r="A946" s="274">
        <v>39660</v>
      </c>
      <c r="B946" s="272">
        <v>664</v>
      </c>
      <c r="C946" s="272">
        <f t="shared" si="5"/>
        <v>6.2669398907103826</v>
      </c>
    </row>
    <row r="947" spans="1:3">
      <c r="A947" s="274">
        <v>39661</v>
      </c>
      <c r="B947" s="272">
        <v>666</v>
      </c>
      <c r="C947" s="272">
        <f t="shared" si="5"/>
        <v>6.2669398907103826</v>
      </c>
    </row>
    <row r="948" spans="1:3">
      <c r="A948" s="274">
        <v>39662</v>
      </c>
      <c r="B948" s="272">
        <v>665</v>
      </c>
      <c r="C948" s="272">
        <f t="shared" si="5"/>
        <v>6.2669398907103826</v>
      </c>
    </row>
    <row r="949" spans="1:3">
      <c r="A949" s="274">
        <v>39663</v>
      </c>
      <c r="B949" s="272">
        <v>665</v>
      </c>
      <c r="C949" s="272">
        <f t="shared" si="5"/>
        <v>6.2669398907103826</v>
      </c>
    </row>
    <row r="950" spans="1:3">
      <c r="A950" s="274">
        <v>39664</v>
      </c>
      <c r="B950" s="272">
        <v>665</v>
      </c>
      <c r="C950" s="272">
        <f t="shared" si="5"/>
        <v>6.2669398907103826</v>
      </c>
    </row>
    <row r="951" spans="1:3">
      <c r="A951" s="274">
        <v>39665</v>
      </c>
      <c r="B951" s="272">
        <v>661</v>
      </c>
      <c r="C951" s="272">
        <f t="shared" si="5"/>
        <v>6.2669398907103826</v>
      </c>
    </row>
    <row r="952" spans="1:3">
      <c r="A952" s="274">
        <v>39666</v>
      </c>
      <c r="B952" s="272">
        <v>662</v>
      </c>
      <c r="C952" s="272">
        <f t="shared" si="5"/>
        <v>6.2669398907103826</v>
      </c>
    </row>
    <row r="953" spans="1:3">
      <c r="A953" s="274">
        <v>39667</v>
      </c>
      <c r="B953" s="272">
        <v>675</v>
      </c>
      <c r="C953" s="272">
        <f t="shared" si="5"/>
        <v>6.2669398907103826</v>
      </c>
    </row>
    <row r="954" spans="1:3">
      <c r="A954" s="274">
        <v>39668</v>
      </c>
      <c r="B954" s="272">
        <v>674</v>
      </c>
      <c r="C954" s="272">
        <f t="shared" si="5"/>
        <v>6.2669398907103826</v>
      </c>
    </row>
    <row r="955" spans="1:3">
      <c r="A955" s="274">
        <v>39669</v>
      </c>
      <c r="B955" s="272">
        <v>672</v>
      </c>
      <c r="C955" s="272">
        <f t="shared" si="5"/>
        <v>6.2669398907103826</v>
      </c>
    </row>
    <row r="956" spans="1:3">
      <c r="A956" s="274">
        <v>39670</v>
      </c>
      <c r="B956" s="272">
        <v>672</v>
      </c>
      <c r="C956" s="272">
        <f t="shared" si="5"/>
        <v>6.2669398907103826</v>
      </c>
    </row>
    <row r="957" spans="1:3">
      <c r="A957" s="274">
        <v>39671</v>
      </c>
      <c r="B957" s="272">
        <v>672</v>
      </c>
      <c r="C957" s="272">
        <f t="shared" si="5"/>
        <v>6.2669398907103826</v>
      </c>
    </row>
    <row r="958" spans="1:3">
      <c r="A958" s="274">
        <v>39672</v>
      </c>
      <c r="B958" s="272">
        <v>682</v>
      </c>
      <c r="C958" s="272">
        <f t="shared" si="5"/>
        <v>6.2669398907103826</v>
      </c>
    </row>
    <row r="959" spans="1:3">
      <c r="A959" s="274">
        <v>39673</v>
      </c>
      <c r="B959" s="272">
        <v>680</v>
      </c>
      <c r="C959" s="272">
        <f t="shared" si="5"/>
        <v>6.2669398907103826</v>
      </c>
    </row>
    <row r="960" spans="1:3">
      <c r="A960" s="274">
        <v>39674</v>
      </c>
      <c r="B960" s="272">
        <v>684</v>
      </c>
      <c r="C960" s="272">
        <f t="shared" si="5"/>
        <v>6.2669398907103826</v>
      </c>
    </row>
    <row r="961" spans="1:3">
      <c r="A961" s="274">
        <v>39675</v>
      </c>
      <c r="B961" s="272">
        <v>687</v>
      </c>
      <c r="C961" s="272">
        <f t="shared" si="5"/>
        <v>6.2669398907103826</v>
      </c>
    </row>
    <row r="962" spans="1:3">
      <c r="A962" s="274">
        <v>39676</v>
      </c>
      <c r="B962" s="272">
        <v>723</v>
      </c>
      <c r="C962" s="272">
        <f t="shared" si="5"/>
        <v>6.2669398907103826</v>
      </c>
    </row>
    <row r="963" spans="1:3">
      <c r="A963" s="274">
        <v>39677</v>
      </c>
      <c r="B963" s="272">
        <v>723</v>
      </c>
      <c r="C963" s="272">
        <f t="shared" si="5"/>
        <v>6.2669398907103826</v>
      </c>
    </row>
    <row r="964" spans="1:3">
      <c r="A964" s="274">
        <v>39678</v>
      </c>
      <c r="B964" s="272">
        <v>723</v>
      </c>
      <c r="C964" s="272">
        <f t="shared" si="5"/>
        <v>6.2669398907103826</v>
      </c>
    </row>
    <row r="965" spans="1:3">
      <c r="A965" s="274">
        <v>39679</v>
      </c>
      <c r="B965" s="272">
        <v>720</v>
      </c>
      <c r="C965" s="272">
        <f t="shared" si="5"/>
        <v>6.2669398907103826</v>
      </c>
    </row>
    <row r="966" spans="1:3">
      <c r="A966" s="274">
        <v>39680</v>
      </c>
      <c r="B966" s="272">
        <v>725</v>
      </c>
      <c r="C966" s="272">
        <f t="shared" si="5"/>
        <v>6.2669398907103826</v>
      </c>
    </row>
    <row r="967" spans="1:3">
      <c r="A967" s="274">
        <v>39681</v>
      </c>
      <c r="B967" s="272">
        <v>728</v>
      </c>
      <c r="C967" s="272">
        <f t="shared" si="5"/>
        <v>6.2669398907103826</v>
      </c>
    </row>
    <row r="968" spans="1:3">
      <c r="A968" s="274">
        <v>39682</v>
      </c>
      <c r="B968" s="272">
        <v>725</v>
      </c>
      <c r="C968" s="272">
        <f t="shared" si="5"/>
        <v>6.2669398907103826</v>
      </c>
    </row>
    <row r="969" spans="1:3">
      <c r="A969" s="274">
        <v>39683</v>
      </c>
      <c r="B969" s="272">
        <v>733</v>
      </c>
      <c r="C969" s="272">
        <f t="shared" si="5"/>
        <v>6.2669398907103826</v>
      </c>
    </row>
    <row r="970" spans="1:3">
      <c r="A970" s="274">
        <v>39684</v>
      </c>
      <c r="B970" s="272">
        <v>733</v>
      </c>
      <c r="C970" s="272">
        <f t="shared" si="5"/>
        <v>6.2669398907103826</v>
      </c>
    </row>
    <row r="971" spans="1:3">
      <c r="A971" s="274">
        <v>39685</v>
      </c>
      <c r="B971" s="272">
        <v>733</v>
      </c>
      <c r="C971" s="272">
        <f t="shared" si="5"/>
        <v>6.2669398907103826</v>
      </c>
    </row>
    <row r="972" spans="1:3">
      <c r="A972" s="274">
        <v>39686</v>
      </c>
      <c r="B972" s="272">
        <v>741</v>
      </c>
      <c r="C972" s="272">
        <f t="shared" si="5"/>
        <v>6.2669398907103826</v>
      </c>
    </row>
    <row r="973" spans="1:3">
      <c r="A973" s="274">
        <v>39687</v>
      </c>
      <c r="B973" s="272">
        <v>742</v>
      </c>
      <c r="C973" s="272">
        <f t="shared" si="5"/>
        <v>6.2669398907103826</v>
      </c>
    </row>
    <row r="974" spans="1:3">
      <c r="A974" s="274">
        <v>39688</v>
      </c>
      <c r="B974" s="272">
        <v>728</v>
      </c>
      <c r="C974" s="272">
        <f t="shared" si="5"/>
        <v>6.2669398907103826</v>
      </c>
    </row>
    <row r="975" spans="1:3">
      <c r="A975" s="274">
        <v>39689</v>
      </c>
      <c r="B975" s="272">
        <v>724</v>
      </c>
      <c r="C975" s="272">
        <f t="shared" si="5"/>
        <v>6.2669398907103826</v>
      </c>
    </row>
    <row r="976" spans="1:3">
      <c r="A976" s="274">
        <v>39690</v>
      </c>
      <c r="B976" s="272">
        <v>731</v>
      </c>
      <c r="C976" s="272">
        <f t="shared" si="5"/>
        <v>6.2669398907103826</v>
      </c>
    </row>
    <row r="977" spans="1:3">
      <c r="A977" s="274">
        <v>39691</v>
      </c>
      <c r="B977" s="272">
        <v>731</v>
      </c>
      <c r="C977" s="272">
        <f t="shared" si="5"/>
        <v>6.2669398907103826</v>
      </c>
    </row>
    <row r="978" spans="1:3">
      <c r="A978" s="274">
        <v>39692</v>
      </c>
      <c r="B978" s="272">
        <v>731</v>
      </c>
    </row>
    <row r="979" spans="1:3">
      <c r="A979" s="274">
        <v>39693</v>
      </c>
      <c r="B979" s="272">
        <v>731</v>
      </c>
    </row>
    <row r="980" spans="1:3">
      <c r="A980" s="274">
        <v>39694</v>
      </c>
      <c r="B980" s="272">
        <v>737</v>
      </c>
    </row>
    <row r="981" spans="1:3">
      <c r="A981" s="274">
        <v>39695</v>
      </c>
      <c r="B981" s="272">
        <v>749</v>
      </c>
    </row>
    <row r="982" spans="1:3">
      <c r="A982" s="274">
        <v>39696</v>
      </c>
      <c r="B982" s="272">
        <v>762</v>
      </c>
    </row>
    <row r="983" spans="1:3">
      <c r="A983" s="274">
        <v>39697</v>
      </c>
      <c r="B983" s="272">
        <v>756</v>
      </c>
    </row>
    <row r="984" spans="1:3">
      <c r="A984" s="274">
        <v>39698</v>
      </c>
      <c r="B984" s="272">
        <v>756</v>
      </c>
    </row>
    <row r="985" spans="1:3">
      <c r="A985" s="274">
        <v>39699</v>
      </c>
      <c r="B985" s="272">
        <v>756</v>
      </c>
    </row>
    <row r="986" spans="1:3">
      <c r="A986" s="274">
        <v>39700</v>
      </c>
      <c r="B986" s="272">
        <v>804</v>
      </c>
    </row>
    <row r="987" spans="1:3">
      <c r="A987" s="274">
        <v>39701</v>
      </c>
      <c r="B987" s="272">
        <v>806</v>
      </c>
    </row>
    <row r="988" spans="1:3">
      <c r="A988" s="274">
        <v>39702</v>
      </c>
      <c r="B988" s="272">
        <v>831</v>
      </c>
    </row>
    <row r="989" spans="1:3">
      <c r="A989" s="274">
        <v>39703</v>
      </c>
      <c r="B989" s="272">
        <v>841</v>
      </c>
    </row>
    <row r="990" spans="1:3">
      <c r="A990" s="274">
        <v>39704</v>
      </c>
      <c r="B990" s="272">
        <v>974</v>
      </c>
    </row>
    <row r="991" spans="1:3">
      <c r="A991" s="274">
        <v>39705</v>
      </c>
      <c r="B991" s="272">
        <v>974</v>
      </c>
    </row>
    <row r="992" spans="1:3">
      <c r="A992" s="274">
        <v>39706</v>
      </c>
      <c r="B992" s="272">
        <v>974</v>
      </c>
    </row>
    <row r="993" spans="1:2">
      <c r="A993" s="274">
        <v>39707</v>
      </c>
      <c r="B993" s="272">
        <v>1006</v>
      </c>
    </row>
    <row r="994" spans="1:2">
      <c r="A994" s="274">
        <v>39708</v>
      </c>
      <c r="B994" s="272">
        <v>1026</v>
      </c>
    </row>
    <row r="995" spans="1:2">
      <c r="A995" s="274">
        <v>39709</v>
      </c>
      <c r="B995" s="272">
        <v>1037</v>
      </c>
    </row>
    <row r="996" spans="1:2">
      <c r="A996" s="274">
        <v>39710</v>
      </c>
      <c r="B996" s="272">
        <v>927</v>
      </c>
    </row>
    <row r="997" spans="1:2">
      <c r="A997" s="274">
        <v>39711</v>
      </c>
      <c r="B997" s="272">
        <v>904</v>
      </c>
    </row>
    <row r="998" spans="1:2">
      <c r="A998" s="274">
        <v>39712</v>
      </c>
      <c r="B998" s="272">
        <v>904</v>
      </c>
    </row>
    <row r="999" spans="1:2">
      <c r="A999" s="274">
        <v>39713</v>
      </c>
      <c r="B999" s="272">
        <v>904</v>
      </c>
    </row>
    <row r="1000" spans="1:2">
      <c r="A1000" s="274">
        <v>39714</v>
      </c>
      <c r="B1000" s="272">
        <v>910</v>
      </c>
    </row>
    <row r="1001" spans="1:2">
      <c r="A1001" s="274">
        <v>39715</v>
      </c>
      <c r="B1001" s="272">
        <v>930</v>
      </c>
    </row>
    <row r="1002" spans="1:2">
      <c r="A1002" s="274">
        <v>39716</v>
      </c>
      <c r="B1002" s="272">
        <v>946</v>
      </c>
    </row>
    <row r="1003" spans="1:2">
      <c r="A1003" s="274">
        <v>39717</v>
      </c>
      <c r="B1003" s="272">
        <v>952</v>
      </c>
    </row>
    <row r="1004" spans="1:2">
      <c r="A1004" s="274">
        <v>39718</v>
      </c>
      <c r="B1004" s="272">
        <v>1008</v>
      </c>
    </row>
    <row r="1005" spans="1:2">
      <c r="A1005" s="274">
        <v>39719</v>
      </c>
      <c r="B1005" s="272">
        <v>1008</v>
      </c>
    </row>
    <row r="1006" spans="1:2">
      <c r="A1006" s="274">
        <v>39720</v>
      </c>
      <c r="B1006" s="272">
        <v>1008</v>
      </c>
    </row>
    <row r="1007" spans="1:2">
      <c r="A1007" s="274">
        <v>39721</v>
      </c>
      <c r="B1007" s="272">
        <v>1001</v>
      </c>
    </row>
    <row r="1008" spans="1:2">
      <c r="A1008" s="274">
        <v>39722</v>
      </c>
      <c r="B1008" s="272">
        <v>1078</v>
      </c>
    </row>
    <row r="1009" spans="1:2">
      <c r="A1009" s="274">
        <v>39723</v>
      </c>
      <c r="B1009" s="272">
        <v>1162</v>
      </c>
    </row>
    <row r="1010" spans="1:2">
      <c r="A1010" s="274">
        <v>39724</v>
      </c>
      <c r="B1010" s="272">
        <v>1160</v>
      </c>
    </row>
    <row r="1011" spans="1:2">
      <c r="A1011" s="274">
        <v>39725</v>
      </c>
      <c r="B1011" s="272">
        <v>1341</v>
      </c>
    </row>
    <row r="1012" spans="1:2">
      <c r="A1012" s="274">
        <v>39726</v>
      </c>
      <c r="B1012" s="272">
        <v>1341</v>
      </c>
    </row>
    <row r="1013" spans="1:2">
      <c r="A1013" s="274">
        <v>39727</v>
      </c>
      <c r="B1013" s="272">
        <v>1341</v>
      </c>
    </row>
    <row r="1014" spans="1:2">
      <c r="A1014" s="274">
        <v>39728</v>
      </c>
      <c r="B1014" s="272">
        <v>1298</v>
      </c>
    </row>
    <row r="1015" spans="1:2">
      <c r="A1015" s="274">
        <v>39729</v>
      </c>
      <c r="B1015" s="272">
        <v>1347</v>
      </c>
    </row>
    <row r="1016" spans="1:2">
      <c r="A1016" s="274">
        <v>39730</v>
      </c>
      <c r="B1016" s="272">
        <v>1431</v>
      </c>
    </row>
    <row r="1017" spans="1:2">
      <c r="A1017" s="274">
        <v>39731</v>
      </c>
      <c r="B1017" s="272">
        <v>1509</v>
      </c>
    </row>
    <row r="1018" spans="1:2">
      <c r="A1018" s="274">
        <v>39732</v>
      </c>
      <c r="B1018" s="272">
        <v>1397</v>
      </c>
    </row>
    <row r="1019" spans="1:2">
      <c r="A1019" s="274">
        <v>39733</v>
      </c>
      <c r="B1019" s="272">
        <v>1397</v>
      </c>
    </row>
    <row r="1020" spans="1:2">
      <c r="A1020" s="274">
        <v>39734</v>
      </c>
      <c r="B1020" s="272">
        <v>1397</v>
      </c>
    </row>
    <row r="1021" spans="1:2">
      <c r="A1021" s="274">
        <v>39735</v>
      </c>
      <c r="B1021" s="272">
        <v>1397</v>
      </c>
    </row>
    <row r="1022" spans="1:2">
      <c r="A1022" s="274">
        <v>39736</v>
      </c>
      <c r="B1022" s="272">
        <v>1470</v>
      </c>
    </row>
    <row r="1023" spans="1:2">
      <c r="A1023" s="274">
        <v>39737</v>
      </c>
      <c r="B1023" s="272">
        <v>1543</v>
      </c>
    </row>
    <row r="1024" spans="1:2">
      <c r="A1024" s="274">
        <v>39738</v>
      </c>
      <c r="B1024" s="272">
        <v>1610</v>
      </c>
    </row>
    <row r="1025" spans="1:2">
      <c r="A1025" s="274">
        <v>39739</v>
      </c>
      <c r="B1025" s="272">
        <v>1668</v>
      </c>
    </row>
    <row r="1026" spans="1:2">
      <c r="A1026" s="274">
        <v>39740</v>
      </c>
      <c r="B1026" s="272">
        <v>1668</v>
      </c>
    </row>
    <row r="1027" spans="1:2">
      <c r="A1027" s="274">
        <v>39741</v>
      </c>
      <c r="B1027" s="272">
        <v>1668</v>
      </c>
    </row>
    <row r="1028" spans="1:2">
      <c r="A1028" s="274">
        <v>39742</v>
      </c>
      <c r="B1028" s="272">
        <v>1916</v>
      </c>
    </row>
    <row r="1029" spans="1:2">
      <c r="A1029" s="274">
        <v>39743</v>
      </c>
      <c r="B1029" s="272">
        <v>2439</v>
      </c>
    </row>
    <row r="1030" spans="1:2">
      <c r="A1030" s="274">
        <v>39744</v>
      </c>
      <c r="B1030" s="272">
        <v>2819</v>
      </c>
    </row>
    <row r="1031" spans="1:2">
      <c r="A1031" s="274">
        <v>39745</v>
      </c>
      <c r="B1031" s="272">
        <v>2989</v>
      </c>
    </row>
    <row r="1032" spans="1:2">
      <c r="A1032" s="274">
        <v>39746</v>
      </c>
      <c r="B1032" s="272">
        <v>2985</v>
      </c>
    </row>
    <row r="1033" spans="1:2">
      <c r="A1033" s="274">
        <v>39747</v>
      </c>
      <c r="B1033" s="272">
        <v>2985</v>
      </c>
    </row>
    <row r="1034" spans="1:2">
      <c r="A1034" s="274">
        <v>39748</v>
      </c>
      <c r="B1034" s="272">
        <v>2985</v>
      </c>
    </row>
    <row r="1035" spans="1:2">
      <c r="A1035" s="274">
        <v>39749</v>
      </c>
      <c r="B1035" s="272">
        <v>3130</v>
      </c>
    </row>
    <row r="1036" spans="1:2">
      <c r="A1036" s="274">
        <v>39750</v>
      </c>
      <c r="B1036" s="272">
        <v>3129</v>
      </c>
    </row>
    <row r="1037" spans="1:2">
      <c r="A1037" s="274">
        <v>39751</v>
      </c>
      <c r="B1037" s="272">
        <v>3153</v>
      </c>
    </row>
    <row r="1038" spans="1:2">
      <c r="A1038" s="274">
        <v>39752</v>
      </c>
      <c r="B1038" s="272">
        <v>3150</v>
      </c>
    </row>
    <row r="1039" spans="1:2">
      <c r="A1039" s="274">
        <v>39753</v>
      </c>
      <c r="B1039" s="272">
        <v>3080</v>
      </c>
    </row>
    <row r="1040" spans="1:2">
      <c r="A1040" s="274">
        <v>39754</v>
      </c>
      <c r="B1040" s="272">
        <v>3080</v>
      </c>
    </row>
    <row r="1041" spans="1:2">
      <c r="A1041" s="274">
        <v>39755</v>
      </c>
      <c r="B1041" s="272">
        <v>3080</v>
      </c>
    </row>
    <row r="1042" spans="1:2">
      <c r="A1042" s="274">
        <v>39756</v>
      </c>
      <c r="B1042" s="272">
        <v>3089</v>
      </c>
    </row>
    <row r="1043" spans="1:2">
      <c r="A1043" s="274">
        <v>39757</v>
      </c>
      <c r="B1043" s="272">
        <v>3109</v>
      </c>
    </row>
    <row r="1044" spans="1:2">
      <c r="A1044" s="274">
        <v>39758</v>
      </c>
      <c r="B1044" s="272">
        <v>3109</v>
      </c>
    </row>
    <row r="1045" spans="1:2">
      <c r="A1045" s="274">
        <v>39759</v>
      </c>
      <c r="B1045" s="272">
        <v>2945</v>
      </c>
    </row>
    <row r="1046" spans="1:2">
      <c r="A1046" s="274">
        <v>39760</v>
      </c>
      <c r="B1046" s="272">
        <v>2941</v>
      </c>
    </row>
    <row r="1047" spans="1:2">
      <c r="A1047" s="274">
        <v>39761</v>
      </c>
      <c r="B1047" s="272">
        <v>2941</v>
      </c>
    </row>
    <row r="1048" spans="1:2">
      <c r="A1048" s="274">
        <v>39762</v>
      </c>
      <c r="B1048" s="272">
        <v>2941</v>
      </c>
    </row>
    <row r="1049" spans="1:2">
      <c r="A1049" s="274">
        <v>39763</v>
      </c>
      <c r="B1049" s="272">
        <v>3029</v>
      </c>
    </row>
    <row r="1050" spans="1:2">
      <c r="A1050" s="274">
        <v>39764</v>
      </c>
      <c r="B1050" s="272">
        <v>3029</v>
      </c>
    </row>
    <row r="1051" spans="1:2">
      <c r="A1051" s="274">
        <v>39765</v>
      </c>
      <c r="B1051" s="272">
        <v>4218</v>
      </c>
    </row>
    <row r="1052" spans="1:2">
      <c r="A1052" s="274">
        <v>39766</v>
      </c>
      <c r="B1052" s="272">
        <v>4460</v>
      </c>
    </row>
    <row r="1053" spans="1:2">
      <c r="A1053" s="274">
        <v>39767</v>
      </c>
      <c r="B1053" s="272">
        <v>4457</v>
      </c>
    </row>
    <row r="1054" spans="1:2">
      <c r="A1054" s="274">
        <v>39768</v>
      </c>
      <c r="B1054" s="272">
        <v>4457</v>
      </c>
    </row>
    <row r="1055" spans="1:2">
      <c r="A1055" s="274">
        <v>39769</v>
      </c>
      <c r="B1055" s="272">
        <v>4457</v>
      </c>
    </row>
    <row r="1056" spans="1:2">
      <c r="A1056" s="274">
        <v>39770</v>
      </c>
      <c r="B1056" s="272">
        <v>4469</v>
      </c>
    </row>
    <row r="1057" spans="1:2">
      <c r="A1057" s="274">
        <v>39771</v>
      </c>
      <c r="B1057" s="272">
        <v>4476</v>
      </c>
    </row>
    <row r="1058" spans="1:2">
      <c r="A1058" s="274">
        <v>39772</v>
      </c>
      <c r="B1058" s="272">
        <v>4493</v>
      </c>
    </row>
    <row r="1059" spans="1:2">
      <c r="A1059" s="274">
        <v>39773</v>
      </c>
      <c r="B1059" s="272">
        <v>4280</v>
      </c>
    </row>
    <row r="1060" spans="1:2">
      <c r="A1060" s="274">
        <v>39774</v>
      </c>
      <c r="B1060" s="272">
        <v>4213</v>
      </c>
    </row>
    <row r="1061" spans="1:2">
      <c r="A1061" s="274">
        <v>39775</v>
      </c>
      <c r="B1061" s="272">
        <v>4213</v>
      </c>
    </row>
    <row r="1062" spans="1:2">
      <c r="A1062" s="274">
        <v>39776</v>
      </c>
      <c r="B1062" s="272">
        <v>4213</v>
      </c>
    </row>
    <row r="1063" spans="1:2">
      <c r="A1063" s="274">
        <v>39777</v>
      </c>
      <c r="B1063" s="272">
        <v>4039</v>
      </c>
    </row>
    <row r="1064" spans="1:2">
      <c r="A1064" s="274">
        <v>39778</v>
      </c>
      <c r="B1064" s="272">
        <v>3575</v>
      </c>
    </row>
    <row r="1065" spans="1:2">
      <c r="A1065" s="274">
        <v>39779</v>
      </c>
      <c r="B1065" s="272">
        <v>3576</v>
      </c>
    </row>
    <row r="1066" spans="1:2">
      <c r="A1066" s="274">
        <v>39780</v>
      </c>
      <c r="B1066" s="272">
        <v>3576</v>
      </c>
    </row>
    <row r="1067" spans="1:2">
      <c r="A1067" s="274">
        <v>39781</v>
      </c>
      <c r="B1067" s="272">
        <v>3604</v>
      </c>
    </row>
    <row r="1068" spans="1:2">
      <c r="A1068" s="274">
        <v>39782</v>
      </c>
      <c r="B1068" s="272">
        <v>3604</v>
      </c>
    </row>
    <row r="1069" spans="1:2">
      <c r="A1069" s="274">
        <v>39783</v>
      </c>
      <c r="B1069" s="272">
        <v>3604</v>
      </c>
    </row>
    <row r="1070" spans="1:2">
      <c r="A1070" s="274">
        <v>39784</v>
      </c>
      <c r="B1070" s="272">
        <v>3481</v>
      </c>
    </row>
    <row r="1071" spans="1:2">
      <c r="A1071" s="274">
        <v>39785</v>
      </c>
      <c r="B1071" s="272">
        <v>3489</v>
      </c>
    </row>
    <row r="1072" spans="1:2">
      <c r="A1072" s="274">
        <v>39786</v>
      </c>
      <c r="B1072" s="272">
        <v>3558</v>
      </c>
    </row>
    <row r="1073" spans="1:2">
      <c r="A1073" s="274">
        <v>39787</v>
      </c>
      <c r="B1073" s="272">
        <v>3490</v>
      </c>
    </row>
    <row r="1074" spans="1:2">
      <c r="A1074" s="274">
        <v>39788</v>
      </c>
      <c r="B1074" s="272">
        <v>3486</v>
      </c>
    </row>
    <row r="1075" spans="1:2">
      <c r="A1075" s="274">
        <v>39789</v>
      </c>
      <c r="B1075" s="272">
        <v>3486</v>
      </c>
    </row>
    <row r="1076" spans="1:2">
      <c r="A1076" s="274">
        <v>39790</v>
      </c>
      <c r="B1076" s="272">
        <v>3486</v>
      </c>
    </row>
    <row r="1077" spans="1:2">
      <c r="A1077" s="274">
        <v>39791</v>
      </c>
      <c r="B1077" s="272">
        <v>3491</v>
      </c>
    </row>
    <row r="1078" spans="1:2">
      <c r="A1078" s="274">
        <v>39792</v>
      </c>
      <c r="B1078" s="272">
        <v>3511</v>
      </c>
    </row>
    <row r="1079" spans="1:2">
      <c r="A1079" s="274">
        <v>39793</v>
      </c>
      <c r="B1079" s="272">
        <v>3496</v>
      </c>
    </row>
    <row r="1080" spans="1:2">
      <c r="A1080" s="274">
        <v>39794</v>
      </c>
      <c r="B1080" s="272">
        <v>3924</v>
      </c>
    </row>
    <row r="1081" spans="1:2">
      <c r="A1081" s="274">
        <v>39795</v>
      </c>
      <c r="B1081" s="272">
        <v>4325</v>
      </c>
    </row>
    <row r="1082" spans="1:2">
      <c r="A1082" s="274">
        <v>39796</v>
      </c>
      <c r="B1082" s="272">
        <v>4325</v>
      </c>
    </row>
    <row r="1083" spans="1:2">
      <c r="A1083" s="274">
        <v>39797</v>
      </c>
      <c r="B1083" s="272">
        <v>4325</v>
      </c>
    </row>
    <row r="1084" spans="1:2">
      <c r="A1084" s="274">
        <v>39798</v>
      </c>
      <c r="B1084" s="272">
        <v>5020</v>
      </c>
    </row>
    <row r="1085" spans="1:2">
      <c r="A1085" s="274">
        <v>39799</v>
      </c>
      <c r="B1085" s="272">
        <v>5040</v>
      </c>
    </row>
    <row r="1086" spans="1:2">
      <c r="A1086" s="274">
        <v>39800</v>
      </c>
      <c r="B1086" s="272">
        <v>5054</v>
      </c>
    </row>
    <row r="1087" spans="1:2">
      <c r="A1087" s="274">
        <v>39801</v>
      </c>
      <c r="B1087" s="272">
        <v>5055</v>
      </c>
    </row>
    <row r="1088" spans="1:2">
      <c r="A1088" s="274">
        <v>39802</v>
      </c>
      <c r="B1088" s="272">
        <v>5069</v>
      </c>
    </row>
    <row r="1089" spans="1:2">
      <c r="A1089" s="274">
        <v>39803</v>
      </c>
      <c r="B1089" s="272">
        <v>5069</v>
      </c>
    </row>
    <row r="1090" spans="1:2">
      <c r="A1090" s="274">
        <v>39804</v>
      </c>
      <c r="B1090" s="272">
        <v>5069</v>
      </c>
    </row>
    <row r="1091" spans="1:2">
      <c r="A1091" s="274">
        <v>39805</v>
      </c>
      <c r="B1091" s="272">
        <v>4666</v>
      </c>
    </row>
    <row r="1092" spans="1:2">
      <c r="A1092" s="274">
        <v>39806</v>
      </c>
      <c r="B1092" s="272">
        <v>4672</v>
      </c>
    </row>
    <row r="1093" spans="1:2">
      <c r="A1093" s="274">
        <v>39807</v>
      </c>
      <c r="B1093" s="272">
        <v>4671</v>
      </c>
    </row>
    <row r="1094" spans="1:2">
      <c r="A1094" s="274">
        <v>39808</v>
      </c>
      <c r="B1094" s="272">
        <v>4671</v>
      </c>
    </row>
    <row r="1095" spans="1:2">
      <c r="A1095" s="274">
        <v>39809</v>
      </c>
      <c r="B1095" s="272">
        <v>4735</v>
      </c>
    </row>
    <row r="1096" spans="1:2">
      <c r="A1096" s="274">
        <v>39810</v>
      </c>
      <c r="B1096" s="272">
        <v>4735</v>
      </c>
    </row>
    <row r="1097" spans="1:2">
      <c r="A1097" s="274">
        <v>39811</v>
      </c>
      <c r="B1097" s="272">
        <v>4735</v>
      </c>
    </row>
    <row r="1098" spans="1:2">
      <c r="A1098" s="274">
        <v>39812</v>
      </c>
      <c r="B1098" s="272">
        <v>4729</v>
      </c>
    </row>
    <row r="1099" spans="1:2">
      <c r="A1099" s="274">
        <v>39813</v>
      </c>
      <c r="B1099" s="272">
        <v>4731</v>
      </c>
    </row>
    <row r="1100" spans="1:2">
      <c r="A1100" s="274">
        <v>39814</v>
      </c>
      <c r="B1100" s="272">
        <v>4720</v>
      </c>
    </row>
    <row r="1101" spans="1:2">
      <c r="A1101" s="274">
        <v>39815</v>
      </c>
      <c r="B1101" s="272">
        <v>4720</v>
      </c>
    </row>
    <row r="1102" spans="1:2">
      <c r="A1102" s="274">
        <v>39816</v>
      </c>
      <c r="B1102" s="272">
        <v>4342</v>
      </c>
    </row>
    <row r="1103" spans="1:2">
      <c r="A1103" s="274">
        <v>39817</v>
      </c>
      <c r="B1103" s="272">
        <v>4342</v>
      </c>
    </row>
    <row r="1104" spans="1:2">
      <c r="A1104" s="274">
        <v>39818</v>
      </c>
      <c r="B1104" s="272">
        <v>4342</v>
      </c>
    </row>
    <row r="1105" spans="1:2">
      <c r="A1105" s="274">
        <v>39819</v>
      </c>
      <c r="B1105" s="272">
        <v>4039</v>
      </c>
    </row>
    <row r="1106" spans="1:2">
      <c r="A1106" s="274">
        <v>39820</v>
      </c>
      <c r="B1106" s="272">
        <v>3930</v>
      </c>
    </row>
    <row r="1107" spans="1:2">
      <c r="A1107" s="274">
        <v>39821</v>
      </c>
      <c r="B1107" s="272">
        <v>3937</v>
      </c>
    </row>
    <row r="1108" spans="1:2">
      <c r="A1108" s="274">
        <v>39822</v>
      </c>
      <c r="B1108" s="272">
        <v>3947</v>
      </c>
    </row>
    <row r="1109" spans="1:2">
      <c r="A1109" s="274">
        <v>39823</v>
      </c>
      <c r="B1109" s="272">
        <v>3958</v>
      </c>
    </row>
    <row r="1110" spans="1:2">
      <c r="A1110" s="274">
        <v>39824</v>
      </c>
      <c r="B1110" s="272">
        <v>3958</v>
      </c>
    </row>
    <row r="1111" spans="1:2">
      <c r="A1111" s="274">
        <v>39825</v>
      </c>
      <c r="B1111" s="272">
        <v>3958</v>
      </c>
    </row>
    <row r="1112" spans="1:2">
      <c r="A1112" s="274">
        <v>39826</v>
      </c>
      <c r="B1112" s="272">
        <v>3963</v>
      </c>
    </row>
    <row r="1113" spans="1:2">
      <c r="A1113" s="274">
        <v>39827</v>
      </c>
      <c r="B1113" s="272">
        <v>3829</v>
      </c>
    </row>
    <row r="1114" spans="1:2">
      <c r="A1114" s="274">
        <v>39828</v>
      </c>
      <c r="B1114" s="272">
        <v>3752</v>
      </c>
    </row>
    <row r="1115" spans="1:2">
      <c r="A1115" s="274">
        <v>39829</v>
      </c>
      <c r="B1115" s="272">
        <v>3748</v>
      </c>
    </row>
    <row r="1116" spans="1:2">
      <c r="A1116" s="274">
        <v>39830</v>
      </c>
      <c r="B1116" s="272">
        <v>3710</v>
      </c>
    </row>
    <row r="1117" spans="1:2">
      <c r="A1117" s="274">
        <v>39831</v>
      </c>
      <c r="B1117" s="272">
        <v>3710</v>
      </c>
    </row>
    <row r="1118" spans="1:2">
      <c r="A1118" s="274">
        <v>39832</v>
      </c>
      <c r="B1118" s="272">
        <v>3710</v>
      </c>
    </row>
    <row r="1119" spans="1:2">
      <c r="A1119" s="274">
        <v>39833</v>
      </c>
      <c r="B1119" s="272">
        <v>3710</v>
      </c>
    </row>
    <row r="1120" spans="1:2">
      <c r="A1120" s="274">
        <v>39834</v>
      </c>
      <c r="B1120" s="272">
        <v>3710</v>
      </c>
    </row>
    <row r="1121" spans="1:2">
      <c r="A1121" s="274">
        <v>39835</v>
      </c>
      <c r="B1121" s="272">
        <v>3713</v>
      </c>
    </row>
    <row r="1122" spans="1:2">
      <c r="A1122" s="274">
        <v>39836</v>
      </c>
      <c r="B1122" s="272">
        <v>3713</v>
      </c>
    </row>
    <row r="1123" spans="1:2">
      <c r="A1123" s="274">
        <v>39837</v>
      </c>
      <c r="B1123" s="272">
        <v>3715</v>
      </c>
    </row>
    <row r="1124" spans="1:2">
      <c r="A1124" s="274">
        <v>39838</v>
      </c>
      <c r="B1124" s="272">
        <v>3715</v>
      </c>
    </row>
    <row r="1125" spans="1:2">
      <c r="A1125" s="274">
        <v>39839</v>
      </c>
      <c r="B1125" s="272">
        <v>3715</v>
      </c>
    </row>
    <row r="1126" spans="1:2">
      <c r="A1126" s="274">
        <v>39840</v>
      </c>
      <c r="B1126" s="272">
        <v>3861</v>
      </c>
    </row>
    <row r="1127" spans="1:2">
      <c r="A1127" s="274">
        <v>39841</v>
      </c>
      <c r="B1127" s="272">
        <v>3747</v>
      </c>
    </row>
    <row r="1128" spans="1:2">
      <c r="A1128" s="274">
        <v>39842</v>
      </c>
      <c r="B1128" s="272">
        <v>3835</v>
      </c>
    </row>
    <row r="1129" spans="1:2">
      <c r="A1129" s="274">
        <v>39843</v>
      </c>
      <c r="B1129" s="272">
        <v>3842</v>
      </c>
    </row>
    <row r="1130" spans="1:2">
      <c r="A1130" s="274">
        <v>39844</v>
      </c>
      <c r="B1130" s="272">
        <v>3877</v>
      </c>
    </row>
    <row r="1131" spans="1:2">
      <c r="A1131" s="274">
        <v>39845</v>
      </c>
      <c r="B1131" s="272">
        <v>3877</v>
      </c>
    </row>
    <row r="1132" spans="1:2">
      <c r="A1132" s="274">
        <v>39846</v>
      </c>
      <c r="B1132" s="272">
        <v>3877</v>
      </c>
    </row>
    <row r="1133" spans="1:2">
      <c r="A1133" s="274">
        <v>39847</v>
      </c>
      <c r="B1133" s="272">
        <v>3884</v>
      </c>
    </row>
    <row r="1134" spans="1:2">
      <c r="A1134" s="274">
        <v>39848</v>
      </c>
      <c r="B1134" s="272">
        <v>3928</v>
      </c>
    </row>
    <row r="1135" spans="1:2">
      <c r="A1135" s="274">
        <v>39849</v>
      </c>
      <c r="B1135" s="272">
        <v>3934</v>
      </c>
    </row>
    <row r="1136" spans="1:2">
      <c r="A1136" s="274">
        <v>39850</v>
      </c>
      <c r="B1136" s="272">
        <v>3933</v>
      </c>
    </row>
    <row r="1137" spans="1:2">
      <c r="A1137" s="274">
        <v>39851</v>
      </c>
      <c r="B1137" s="272">
        <v>3933</v>
      </c>
    </row>
    <row r="1138" spans="1:2">
      <c r="A1138" s="274">
        <v>39852</v>
      </c>
      <c r="B1138" s="272">
        <v>3933</v>
      </c>
    </row>
    <row r="1139" spans="1:2">
      <c r="A1139" s="274">
        <v>39853</v>
      </c>
      <c r="B1139" s="272">
        <v>3933</v>
      </c>
    </row>
    <row r="1140" spans="1:2">
      <c r="A1140" s="274">
        <v>39854</v>
      </c>
      <c r="B1140" s="272">
        <v>3953</v>
      </c>
    </row>
    <row r="1141" spans="1:2">
      <c r="A1141" s="274">
        <v>39855</v>
      </c>
      <c r="B1141" s="272">
        <v>3480</v>
      </c>
    </row>
    <row r="1142" spans="1:2">
      <c r="A1142" s="274">
        <v>39856</v>
      </c>
      <c r="B1142" s="272">
        <v>3487</v>
      </c>
    </row>
    <row r="1143" spans="1:2">
      <c r="A1143" s="274">
        <v>39857</v>
      </c>
      <c r="B1143" s="272">
        <v>3477</v>
      </c>
    </row>
    <row r="1144" spans="1:2">
      <c r="A1144" s="274">
        <v>39858</v>
      </c>
      <c r="B1144" s="272">
        <v>3497</v>
      </c>
    </row>
    <row r="1145" spans="1:2">
      <c r="A1145" s="274">
        <v>39859</v>
      </c>
      <c r="B1145" s="272">
        <v>3497</v>
      </c>
    </row>
    <row r="1146" spans="1:2">
      <c r="A1146" s="274">
        <v>39860</v>
      </c>
      <c r="B1146" s="272">
        <v>3497</v>
      </c>
    </row>
    <row r="1147" spans="1:2">
      <c r="A1147" s="274">
        <v>39861</v>
      </c>
      <c r="B1147" s="272">
        <v>3497</v>
      </c>
    </row>
    <row r="1148" spans="1:2">
      <c r="A1148" s="274">
        <v>39862</v>
      </c>
      <c r="B1148" s="272">
        <v>3468</v>
      </c>
    </row>
    <row r="1149" spans="1:2">
      <c r="A1149" s="274">
        <v>39863</v>
      </c>
      <c r="B1149" s="272">
        <v>3463</v>
      </c>
    </row>
    <row r="1150" spans="1:2">
      <c r="A1150" s="274">
        <v>39864</v>
      </c>
      <c r="B1150" s="272">
        <v>3486</v>
      </c>
    </row>
    <row r="1151" spans="1:2">
      <c r="A1151" s="274">
        <v>39865</v>
      </c>
      <c r="B1151" s="272">
        <v>3425</v>
      </c>
    </row>
    <row r="1152" spans="1:2">
      <c r="A1152" s="274">
        <v>39866</v>
      </c>
      <c r="B1152" s="272">
        <v>3425</v>
      </c>
    </row>
    <row r="1153" spans="1:2">
      <c r="A1153" s="274">
        <v>39867</v>
      </c>
      <c r="B1153" s="272">
        <v>3425</v>
      </c>
    </row>
    <row r="1154" spans="1:2">
      <c r="A1154" s="274">
        <v>39868</v>
      </c>
      <c r="B1154" s="272">
        <v>3506</v>
      </c>
    </row>
    <row r="1155" spans="1:2">
      <c r="A1155" s="274">
        <v>39869</v>
      </c>
      <c r="B1155" s="272">
        <v>3427</v>
      </c>
    </row>
    <row r="1156" spans="1:2">
      <c r="A1156" s="274">
        <v>39870</v>
      </c>
      <c r="B1156" s="272">
        <v>3428</v>
      </c>
    </row>
    <row r="1157" spans="1:2">
      <c r="A1157" s="274">
        <v>39871</v>
      </c>
      <c r="B1157" s="272">
        <v>3433</v>
      </c>
    </row>
    <row r="1158" spans="1:2">
      <c r="A1158" s="274">
        <v>39872</v>
      </c>
      <c r="B1158" s="272">
        <v>3464</v>
      </c>
    </row>
    <row r="1159" spans="1:2">
      <c r="A1159" s="274">
        <v>39873</v>
      </c>
      <c r="B1159" s="272">
        <v>3464</v>
      </c>
    </row>
    <row r="1160" spans="1:2">
      <c r="A1160" s="274">
        <v>39874</v>
      </c>
      <c r="B1160" s="272">
        <v>3464</v>
      </c>
    </row>
    <row r="1161" spans="1:2">
      <c r="A1161" s="274">
        <v>39875</v>
      </c>
      <c r="B1161" s="272">
        <v>3456</v>
      </c>
    </row>
    <row r="1162" spans="1:2">
      <c r="A1162" s="274">
        <v>39876</v>
      </c>
      <c r="B1162" s="272">
        <v>3459</v>
      </c>
    </row>
    <row r="1163" spans="1:2">
      <c r="A1163" s="274">
        <v>39877</v>
      </c>
      <c r="B1163" s="272">
        <v>3476</v>
      </c>
    </row>
    <row r="1164" spans="1:2">
      <c r="A1164" s="274">
        <v>39878</v>
      </c>
      <c r="B1164" s="272">
        <v>3477</v>
      </c>
    </row>
    <row r="1165" spans="1:2">
      <c r="A1165" s="274">
        <v>39879</v>
      </c>
      <c r="B1165" s="272">
        <v>3475</v>
      </c>
    </row>
    <row r="1166" spans="1:2">
      <c r="A1166" s="274">
        <v>39880</v>
      </c>
      <c r="B1166" s="272">
        <v>3475</v>
      </c>
    </row>
    <row r="1167" spans="1:2">
      <c r="A1167" s="274">
        <v>39881</v>
      </c>
      <c r="B1167" s="272">
        <v>3475</v>
      </c>
    </row>
    <row r="1168" spans="1:2">
      <c r="A1168" s="274">
        <v>39882</v>
      </c>
      <c r="B1168" s="272">
        <v>3470</v>
      </c>
    </row>
    <row r="1169" spans="1:2">
      <c r="A1169" s="274">
        <v>39883</v>
      </c>
      <c r="B1169" s="272">
        <v>3481</v>
      </c>
    </row>
    <row r="1170" spans="1:2">
      <c r="A1170" s="274">
        <v>39884</v>
      </c>
      <c r="B1170" s="272">
        <v>3487</v>
      </c>
    </row>
    <row r="1171" spans="1:2">
      <c r="A1171" s="274">
        <v>39885</v>
      </c>
      <c r="B1171" s="272">
        <v>3493</v>
      </c>
    </row>
    <row r="1172" spans="1:2">
      <c r="A1172" s="274">
        <v>39886</v>
      </c>
      <c r="B1172" s="272">
        <v>3492</v>
      </c>
    </row>
    <row r="1173" spans="1:2">
      <c r="A1173" s="274">
        <v>39887</v>
      </c>
      <c r="B1173" s="272">
        <v>3492</v>
      </c>
    </row>
    <row r="1174" spans="1:2">
      <c r="A1174" s="274">
        <v>39888</v>
      </c>
      <c r="B1174" s="272">
        <v>3492</v>
      </c>
    </row>
    <row r="1175" spans="1:2">
      <c r="A1175" s="274">
        <v>39889</v>
      </c>
      <c r="B1175" s="272">
        <v>3491</v>
      </c>
    </row>
    <row r="1176" spans="1:2">
      <c r="A1176" s="274">
        <v>39890</v>
      </c>
      <c r="B1176" s="272">
        <v>3537</v>
      </c>
    </row>
    <row r="1177" spans="1:2">
      <c r="A1177" s="274">
        <v>39891</v>
      </c>
      <c r="B1177" s="272">
        <v>3533</v>
      </c>
    </row>
    <row r="1178" spans="1:2">
      <c r="A1178" s="274">
        <v>39892</v>
      </c>
      <c r="B1178" s="272">
        <v>3535</v>
      </c>
    </row>
    <row r="1179" spans="1:2">
      <c r="A1179" s="274">
        <v>39893</v>
      </c>
      <c r="B1179" s="272">
        <v>3538</v>
      </c>
    </row>
    <row r="1180" spans="1:2">
      <c r="A1180" s="274">
        <v>39894</v>
      </c>
      <c r="B1180" s="272">
        <v>3538</v>
      </c>
    </row>
    <row r="1181" spans="1:2">
      <c r="A1181" s="274">
        <v>39895</v>
      </c>
      <c r="B1181" s="272">
        <v>3538</v>
      </c>
    </row>
    <row r="1182" spans="1:2">
      <c r="A1182" s="274">
        <v>39896</v>
      </c>
      <c r="B1182" s="272">
        <v>3538</v>
      </c>
    </row>
    <row r="1183" spans="1:2">
      <c r="A1183" s="274">
        <v>39897</v>
      </c>
      <c r="B1183" s="272">
        <v>3698</v>
      </c>
    </row>
    <row r="1184" spans="1:2">
      <c r="A1184" s="274">
        <v>39898</v>
      </c>
      <c r="B1184" s="272">
        <v>3702</v>
      </c>
    </row>
    <row r="1185" spans="1:2">
      <c r="A1185" s="274">
        <v>39899</v>
      </c>
      <c r="B1185" s="272">
        <v>3700</v>
      </c>
    </row>
    <row r="1186" spans="1:2">
      <c r="A1186" s="274">
        <v>39900</v>
      </c>
      <c r="B1186" s="272">
        <v>3687</v>
      </c>
    </row>
    <row r="1187" spans="1:2">
      <c r="A1187" s="274">
        <v>39901</v>
      </c>
      <c r="B1187" s="272">
        <v>3687</v>
      </c>
    </row>
    <row r="1188" spans="1:2">
      <c r="A1188" s="274">
        <v>39902</v>
      </c>
      <c r="B1188" s="272">
        <v>3687</v>
      </c>
    </row>
    <row r="1189" spans="1:2">
      <c r="A1189" s="274">
        <v>39903</v>
      </c>
      <c r="B1189" s="272">
        <v>3568</v>
      </c>
    </row>
    <row r="1190" spans="1:2">
      <c r="A1190" s="274">
        <v>39904</v>
      </c>
      <c r="B1190" s="272">
        <v>3519</v>
      </c>
    </row>
    <row r="1191" spans="1:2">
      <c r="A1191" s="274">
        <v>39905</v>
      </c>
      <c r="B1191" s="272">
        <v>3514</v>
      </c>
    </row>
    <row r="1192" spans="1:2">
      <c r="A1192" s="274">
        <v>39906</v>
      </c>
      <c r="B1192" s="272">
        <v>3394</v>
      </c>
    </row>
    <row r="1193" spans="1:2">
      <c r="A1193" s="274">
        <v>39907</v>
      </c>
      <c r="B1193" s="272">
        <v>3396</v>
      </c>
    </row>
    <row r="1194" spans="1:2">
      <c r="A1194" s="274">
        <v>39908</v>
      </c>
      <c r="B1194" s="272">
        <v>3396</v>
      </c>
    </row>
    <row r="1195" spans="1:2">
      <c r="A1195" s="274">
        <v>39909</v>
      </c>
      <c r="B1195" s="272">
        <v>3396</v>
      </c>
    </row>
    <row r="1196" spans="1:2">
      <c r="A1196" s="274">
        <v>39910</v>
      </c>
      <c r="B1196" s="272">
        <v>3415</v>
      </c>
    </row>
    <row r="1197" spans="1:2">
      <c r="A1197" s="274">
        <v>39911</v>
      </c>
      <c r="B1197" s="272">
        <v>3417</v>
      </c>
    </row>
    <row r="1198" spans="1:2">
      <c r="A1198" s="274">
        <v>39912</v>
      </c>
      <c r="B1198" s="272">
        <v>3415</v>
      </c>
    </row>
    <row r="1199" spans="1:2">
      <c r="A1199" s="274">
        <v>39913</v>
      </c>
      <c r="B1199" s="272">
        <v>3418</v>
      </c>
    </row>
    <row r="1200" spans="1:2">
      <c r="A1200" s="274">
        <v>39914</v>
      </c>
      <c r="B1200" s="272">
        <v>3418</v>
      </c>
    </row>
    <row r="1201" spans="1:2">
      <c r="A1201" s="274">
        <v>39915</v>
      </c>
      <c r="B1201" s="272">
        <v>3418</v>
      </c>
    </row>
    <row r="1202" spans="1:2">
      <c r="A1202" s="274">
        <v>39916</v>
      </c>
      <c r="B1202" s="272">
        <v>3418</v>
      </c>
    </row>
    <row r="1203" spans="1:2">
      <c r="A1203" s="274">
        <v>39917</v>
      </c>
      <c r="B1203" s="272">
        <v>3435</v>
      </c>
    </row>
    <row r="1204" spans="1:2">
      <c r="A1204" s="274">
        <v>39918</v>
      </c>
      <c r="B1204" s="272">
        <v>3446</v>
      </c>
    </row>
    <row r="1205" spans="1:2">
      <c r="A1205" s="274">
        <v>39919</v>
      </c>
      <c r="B1205" s="272">
        <v>3443</v>
      </c>
    </row>
    <row r="1206" spans="1:2">
      <c r="A1206" s="274">
        <v>39920</v>
      </c>
      <c r="B1206" s="272">
        <v>3437</v>
      </c>
    </row>
    <row r="1207" spans="1:2">
      <c r="A1207" s="274">
        <v>39921</v>
      </c>
      <c r="B1207" s="272">
        <v>3412</v>
      </c>
    </row>
    <row r="1208" spans="1:2">
      <c r="A1208" s="274">
        <v>39922</v>
      </c>
      <c r="B1208" s="272">
        <v>3412</v>
      </c>
    </row>
    <row r="1209" spans="1:2">
      <c r="A1209" s="274">
        <v>39923</v>
      </c>
      <c r="B1209" s="272">
        <v>3412</v>
      </c>
    </row>
    <row r="1210" spans="1:2">
      <c r="A1210" s="274">
        <v>39924</v>
      </c>
      <c r="B1210" s="272">
        <v>3411</v>
      </c>
    </row>
    <row r="1211" spans="1:2">
      <c r="A1211" s="274">
        <v>39925</v>
      </c>
      <c r="B1211" s="272">
        <v>3415</v>
      </c>
    </row>
    <row r="1212" spans="1:2">
      <c r="A1212" s="274">
        <v>39926</v>
      </c>
      <c r="B1212" s="272">
        <v>3374</v>
      </c>
    </row>
    <row r="1213" spans="1:2">
      <c r="A1213" s="274">
        <v>39927</v>
      </c>
      <c r="B1213" s="272">
        <v>3372</v>
      </c>
    </row>
    <row r="1214" spans="1:2">
      <c r="A1214" s="274">
        <v>39928</v>
      </c>
      <c r="B1214" s="272">
        <v>3383</v>
      </c>
    </row>
    <row r="1215" spans="1:2">
      <c r="A1215" s="274">
        <v>39929</v>
      </c>
      <c r="B1215" s="272">
        <v>3383</v>
      </c>
    </row>
    <row r="1216" spans="1:2">
      <c r="A1216" s="274">
        <v>39930</v>
      </c>
      <c r="B1216" s="272">
        <v>3383</v>
      </c>
    </row>
    <row r="1217" spans="1:2">
      <c r="A1217" s="274">
        <v>39931</v>
      </c>
      <c r="B1217" s="272">
        <v>3379</v>
      </c>
    </row>
    <row r="1218" spans="1:2">
      <c r="A1218" s="274">
        <v>39932</v>
      </c>
      <c r="B1218" s="272">
        <v>3382</v>
      </c>
    </row>
    <row r="1219" spans="1:2">
      <c r="A1219" s="274">
        <v>39933</v>
      </c>
      <c r="B1219" s="272">
        <v>3385</v>
      </c>
    </row>
    <row r="1220" spans="1:2">
      <c r="A1220" s="274">
        <v>39934</v>
      </c>
      <c r="B1220" s="272">
        <v>3386</v>
      </c>
    </row>
    <row r="1221" spans="1:2">
      <c r="A1221" s="274">
        <v>39935</v>
      </c>
      <c r="B1221" s="272">
        <v>3390</v>
      </c>
    </row>
    <row r="1222" spans="1:2">
      <c r="A1222" s="274">
        <v>39936</v>
      </c>
      <c r="B1222" s="272">
        <v>3390</v>
      </c>
    </row>
    <row r="1223" spans="1:2">
      <c r="A1223" s="274">
        <v>39937</v>
      </c>
      <c r="B1223" s="272">
        <v>3390</v>
      </c>
    </row>
    <row r="1224" spans="1:2">
      <c r="A1224" s="274">
        <v>39938</v>
      </c>
      <c r="B1224" s="272">
        <v>3392</v>
      </c>
    </row>
    <row r="1225" spans="1:2">
      <c r="A1225" s="274">
        <v>39939</v>
      </c>
      <c r="B1225" s="272">
        <v>3434</v>
      </c>
    </row>
    <row r="1226" spans="1:2">
      <c r="A1226" s="274">
        <v>39940</v>
      </c>
      <c r="B1226" s="272">
        <v>3427</v>
      </c>
    </row>
    <row r="1227" spans="1:2">
      <c r="A1227" s="274">
        <v>39941</v>
      </c>
      <c r="B1227" s="272">
        <v>3452</v>
      </c>
    </row>
    <row r="1228" spans="1:2">
      <c r="A1228" s="274">
        <v>39942</v>
      </c>
      <c r="B1228" s="272">
        <v>3466</v>
      </c>
    </row>
    <row r="1229" spans="1:2">
      <c r="A1229" s="274">
        <v>39943</v>
      </c>
      <c r="B1229" s="272">
        <v>3466</v>
      </c>
    </row>
    <row r="1230" spans="1:2">
      <c r="A1230" s="274">
        <v>39944</v>
      </c>
      <c r="B1230" s="272">
        <v>3466</v>
      </c>
    </row>
    <row r="1231" spans="1:2">
      <c r="A1231" s="274">
        <v>39945</v>
      </c>
      <c r="B1231" s="272">
        <v>3383</v>
      </c>
    </row>
    <row r="1232" spans="1:2">
      <c r="A1232" s="274">
        <v>39946</v>
      </c>
      <c r="B1232" s="272">
        <v>3393</v>
      </c>
    </row>
    <row r="1233" spans="1:2">
      <c r="A1233" s="274">
        <v>39947</v>
      </c>
      <c r="B1233" s="272">
        <v>3396</v>
      </c>
    </row>
    <row r="1234" spans="1:2">
      <c r="A1234" s="274">
        <v>39948</v>
      </c>
      <c r="B1234" s="272">
        <v>3399</v>
      </c>
    </row>
    <row r="1235" spans="1:2">
      <c r="A1235" s="274">
        <v>39949</v>
      </c>
      <c r="B1235" s="272">
        <v>3404</v>
      </c>
    </row>
    <row r="1236" spans="1:2">
      <c r="A1236" s="274">
        <v>39950</v>
      </c>
      <c r="B1236" s="272">
        <v>3404</v>
      </c>
    </row>
    <row r="1237" spans="1:2">
      <c r="A1237" s="274">
        <v>39951</v>
      </c>
      <c r="B1237" s="272">
        <v>3404</v>
      </c>
    </row>
    <row r="1238" spans="1:2">
      <c r="A1238" s="274">
        <v>39952</v>
      </c>
      <c r="B1238" s="272">
        <v>3405</v>
      </c>
    </row>
    <row r="1239" spans="1:2">
      <c r="A1239" s="274">
        <v>39953</v>
      </c>
      <c r="B1239" s="272">
        <v>3395</v>
      </c>
    </row>
    <row r="1240" spans="1:2">
      <c r="A1240" s="274">
        <v>39954</v>
      </c>
      <c r="B1240" s="272">
        <v>3360</v>
      </c>
    </row>
    <row r="1241" spans="1:2">
      <c r="A1241" s="274">
        <v>39955</v>
      </c>
      <c r="B1241" s="272">
        <v>3358</v>
      </c>
    </row>
    <row r="1242" spans="1:2">
      <c r="A1242" s="274">
        <v>39956</v>
      </c>
      <c r="B1242" s="272">
        <v>3210</v>
      </c>
    </row>
    <row r="1243" spans="1:2">
      <c r="A1243" s="274">
        <v>39957</v>
      </c>
      <c r="B1243" s="272">
        <v>3210</v>
      </c>
    </row>
    <row r="1244" spans="1:2">
      <c r="A1244" s="274">
        <v>39958</v>
      </c>
      <c r="B1244" s="272">
        <v>3210</v>
      </c>
    </row>
    <row r="1245" spans="1:2">
      <c r="A1245" s="274">
        <v>39959</v>
      </c>
      <c r="B1245" s="272">
        <v>3210</v>
      </c>
    </row>
    <row r="1246" spans="1:2">
      <c r="A1246" s="274">
        <v>39960</v>
      </c>
      <c r="B1246" s="272">
        <v>3051</v>
      </c>
    </row>
    <row r="1247" spans="1:2">
      <c r="A1247" s="274">
        <v>39961</v>
      </c>
      <c r="B1247" s="272">
        <v>3035</v>
      </c>
    </row>
    <row r="1248" spans="1:2">
      <c r="A1248" s="274">
        <v>39962</v>
      </c>
      <c r="B1248" s="272">
        <v>3003</v>
      </c>
    </row>
    <row r="1249" spans="1:2">
      <c r="A1249" s="274">
        <v>39963</v>
      </c>
      <c r="B1249" s="272">
        <v>2958</v>
      </c>
    </row>
    <row r="1250" spans="1:2">
      <c r="A1250" s="274">
        <v>39964</v>
      </c>
      <c r="B1250" s="272">
        <v>2958</v>
      </c>
    </row>
    <row r="1251" spans="1:2">
      <c r="A1251" s="274">
        <v>39965</v>
      </c>
      <c r="B1251" s="272">
        <v>2958</v>
      </c>
    </row>
    <row r="1252" spans="1:2">
      <c r="A1252" s="274">
        <v>39966</v>
      </c>
      <c r="B1252" s="272">
        <v>2964</v>
      </c>
    </row>
    <row r="1253" spans="1:2">
      <c r="A1253" s="274">
        <v>39967</v>
      </c>
      <c r="B1253" s="272">
        <v>2963</v>
      </c>
    </row>
    <row r="1254" spans="1:2">
      <c r="A1254" s="274">
        <v>39968</v>
      </c>
      <c r="B1254" s="272">
        <v>2954</v>
      </c>
    </row>
    <row r="1255" spans="1:2">
      <c r="A1255" s="274">
        <v>39969</v>
      </c>
      <c r="B1255" s="272">
        <v>2901</v>
      </c>
    </row>
    <row r="1256" spans="1:2">
      <c r="A1256" s="274">
        <v>39970</v>
      </c>
      <c r="B1256" s="272">
        <v>2881</v>
      </c>
    </row>
    <row r="1257" spans="1:2">
      <c r="A1257" s="274">
        <v>39971</v>
      </c>
      <c r="B1257" s="272">
        <v>2881</v>
      </c>
    </row>
    <row r="1258" spans="1:2">
      <c r="A1258" s="274">
        <v>39972</v>
      </c>
      <c r="B1258" s="272">
        <v>2881</v>
      </c>
    </row>
    <row r="1259" spans="1:2">
      <c r="A1259" s="274">
        <v>39973</v>
      </c>
      <c r="B1259" s="272">
        <v>2875</v>
      </c>
    </row>
    <row r="1260" spans="1:2">
      <c r="A1260" s="274">
        <v>39974</v>
      </c>
      <c r="B1260" s="272">
        <v>2860</v>
      </c>
    </row>
    <row r="1261" spans="1:2">
      <c r="A1261" s="274">
        <v>39975</v>
      </c>
      <c r="B1261" s="272">
        <v>2869</v>
      </c>
    </row>
    <row r="1262" spans="1:2">
      <c r="A1262" s="274">
        <v>39976</v>
      </c>
      <c r="B1262" s="272">
        <v>2704</v>
      </c>
    </row>
    <row r="1263" spans="1:2">
      <c r="A1263" s="274">
        <v>39977</v>
      </c>
      <c r="B1263" s="272">
        <v>2714</v>
      </c>
    </row>
    <row r="1264" spans="1:2">
      <c r="A1264" s="274">
        <v>39978</v>
      </c>
      <c r="B1264" s="272">
        <v>2714</v>
      </c>
    </row>
    <row r="1265" spans="1:2">
      <c r="A1265" s="274">
        <v>39979</v>
      </c>
      <c r="B1265" s="272">
        <v>2714</v>
      </c>
    </row>
    <row r="1266" spans="1:2">
      <c r="A1266" s="274">
        <v>39980</v>
      </c>
      <c r="B1266" s="272">
        <v>2677</v>
      </c>
    </row>
    <row r="1267" spans="1:2">
      <c r="A1267" s="274">
        <v>39981</v>
      </c>
      <c r="B1267" s="272">
        <v>2689</v>
      </c>
    </row>
    <row r="1268" spans="1:2">
      <c r="A1268" s="274">
        <v>39982</v>
      </c>
      <c r="B1268" s="272">
        <v>2675</v>
      </c>
    </row>
    <row r="1269" spans="1:2">
      <c r="A1269" s="274">
        <v>39983</v>
      </c>
      <c r="B1269" s="272">
        <v>2682</v>
      </c>
    </row>
    <row r="1270" spans="1:2">
      <c r="A1270" s="274">
        <v>39984</v>
      </c>
      <c r="B1270" s="272">
        <v>2692</v>
      </c>
    </row>
    <row r="1271" spans="1:2">
      <c r="A1271" s="274">
        <v>39985</v>
      </c>
      <c r="B1271" s="272">
        <v>2692</v>
      </c>
    </row>
    <row r="1272" spans="1:2">
      <c r="A1272" s="274">
        <v>39986</v>
      </c>
      <c r="B1272" s="272">
        <v>2692</v>
      </c>
    </row>
    <row r="1273" spans="1:2">
      <c r="A1273" s="274">
        <v>39987</v>
      </c>
      <c r="B1273" s="272">
        <v>2699</v>
      </c>
    </row>
    <row r="1274" spans="1:2">
      <c r="A1274" s="274">
        <v>39988</v>
      </c>
      <c r="B1274" s="272">
        <v>2705</v>
      </c>
    </row>
    <row r="1275" spans="1:2">
      <c r="A1275" s="274">
        <v>39989</v>
      </c>
      <c r="B1275" s="272">
        <v>2716</v>
      </c>
    </row>
    <row r="1276" spans="1:2">
      <c r="A1276" s="274">
        <v>39990</v>
      </c>
      <c r="B1276" s="272">
        <v>2723</v>
      </c>
    </row>
    <row r="1277" spans="1:2">
      <c r="A1277" s="274">
        <v>39991</v>
      </c>
      <c r="B1277" s="272">
        <v>2780</v>
      </c>
    </row>
    <row r="1278" spans="1:2">
      <c r="A1278" s="274">
        <v>39992</v>
      </c>
      <c r="B1278" s="272">
        <v>2780</v>
      </c>
    </row>
    <row r="1279" spans="1:2">
      <c r="A1279" s="274">
        <v>39993</v>
      </c>
      <c r="B1279" s="272">
        <v>2780</v>
      </c>
    </row>
    <row r="1280" spans="1:2">
      <c r="A1280" s="274">
        <v>39994</v>
      </c>
      <c r="B1280" s="272">
        <v>1322</v>
      </c>
    </row>
    <row r="1281" spans="1:4">
      <c r="A1281" s="274">
        <v>39995</v>
      </c>
      <c r="B1281" s="272">
        <v>1323</v>
      </c>
      <c r="D1281" s="272">
        <f t="shared" ref="D1281:D1344" si="6">$E$4</f>
        <v>9.2405303030303028</v>
      </c>
    </row>
    <row r="1282" spans="1:4">
      <c r="A1282" s="274">
        <v>39996</v>
      </c>
      <c r="B1282" s="272">
        <v>1333</v>
      </c>
      <c r="D1282" s="272">
        <f t="shared" si="6"/>
        <v>9.2405303030303028</v>
      </c>
    </row>
    <row r="1283" spans="1:4">
      <c r="A1283" s="274">
        <v>39997</v>
      </c>
      <c r="B1283" s="272">
        <v>1302</v>
      </c>
      <c r="D1283" s="272">
        <f t="shared" si="6"/>
        <v>9.2405303030303028</v>
      </c>
    </row>
    <row r="1284" spans="1:4">
      <c r="A1284" s="274">
        <v>39998</v>
      </c>
      <c r="B1284" s="272">
        <v>1302</v>
      </c>
      <c r="D1284" s="272">
        <f t="shared" si="6"/>
        <v>9.2405303030303028</v>
      </c>
    </row>
    <row r="1285" spans="1:4">
      <c r="A1285" s="274">
        <v>39999</v>
      </c>
      <c r="B1285" s="272">
        <v>1302</v>
      </c>
      <c r="D1285" s="272">
        <f t="shared" si="6"/>
        <v>9.2405303030303028</v>
      </c>
    </row>
    <row r="1286" spans="1:4">
      <c r="A1286" s="274">
        <v>40000</v>
      </c>
      <c r="B1286" s="272">
        <v>1302</v>
      </c>
      <c r="D1286" s="272">
        <f t="shared" si="6"/>
        <v>9.2405303030303028</v>
      </c>
    </row>
    <row r="1287" spans="1:4">
      <c r="A1287" s="274">
        <v>40001</v>
      </c>
      <c r="B1287" s="272">
        <v>1295</v>
      </c>
      <c r="D1287" s="272">
        <f t="shared" si="6"/>
        <v>9.2405303030303028</v>
      </c>
    </row>
    <row r="1288" spans="1:4">
      <c r="A1288" s="274">
        <v>40002</v>
      </c>
      <c r="B1288" s="272">
        <v>1310</v>
      </c>
      <c r="D1288" s="272">
        <f t="shared" si="6"/>
        <v>9.2405303030303028</v>
      </c>
    </row>
    <row r="1289" spans="1:4">
      <c r="A1289" s="274">
        <v>40003</v>
      </c>
      <c r="B1289" s="272">
        <v>1300</v>
      </c>
      <c r="D1289" s="272">
        <f t="shared" si="6"/>
        <v>9.2405303030303028</v>
      </c>
    </row>
    <row r="1290" spans="1:4">
      <c r="A1290" s="274">
        <v>40004</v>
      </c>
      <c r="B1290" s="272">
        <v>1311</v>
      </c>
      <c r="D1290" s="272">
        <f t="shared" si="6"/>
        <v>9.2405303030303028</v>
      </c>
    </row>
    <row r="1291" spans="1:4">
      <c r="A1291" s="274">
        <v>40005</v>
      </c>
      <c r="B1291" s="272">
        <v>1307</v>
      </c>
      <c r="D1291" s="272">
        <f t="shared" si="6"/>
        <v>9.2405303030303028</v>
      </c>
    </row>
    <row r="1292" spans="1:4">
      <c r="A1292" s="274">
        <v>40006</v>
      </c>
      <c r="B1292" s="272">
        <v>1307</v>
      </c>
      <c r="D1292" s="272">
        <f t="shared" si="6"/>
        <v>9.2405303030303028</v>
      </c>
    </row>
    <row r="1293" spans="1:4">
      <c r="A1293" s="274">
        <v>40007</v>
      </c>
      <c r="B1293" s="272">
        <v>1307</v>
      </c>
      <c r="D1293" s="272">
        <f t="shared" si="6"/>
        <v>9.2405303030303028</v>
      </c>
    </row>
    <row r="1294" spans="1:4">
      <c r="A1294" s="274">
        <v>40008</v>
      </c>
      <c r="B1294" s="272">
        <v>1299</v>
      </c>
      <c r="D1294" s="272">
        <f t="shared" si="6"/>
        <v>9.2405303030303028</v>
      </c>
    </row>
    <row r="1295" spans="1:4">
      <c r="A1295" s="274">
        <v>40009</v>
      </c>
      <c r="B1295" s="272">
        <v>1284</v>
      </c>
      <c r="D1295" s="272">
        <f t="shared" si="6"/>
        <v>9.2405303030303028</v>
      </c>
    </row>
    <row r="1296" spans="1:4">
      <c r="A1296" s="274">
        <v>40010</v>
      </c>
      <c r="B1296" s="272">
        <v>1289</v>
      </c>
      <c r="D1296" s="272">
        <f t="shared" si="6"/>
        <v>9.2405303030303028</v>
      </c>
    </row>
    <row r="1297" spans="1:4">
      <c r="A1297" s="274">
        <v>40011</v>
      </c>
      <c r="B1297" s="272">
        <v>1281</v>
      </c>
      <c r="D1297" s="272">
        <f t="shared" si="6"/>
        <v>9.2405303030303028</v>
      </c>
    </row>
    <row r="1298" spans="1:4">
      <c r="A1298" s="274">
        <v>40012</v>
      </c>
      <c r="B1298" s="272">
        <v>1288</v>
      </c>
      <c r="D1298" s="272">
        <f t="shared" si="6"/>
        <v>9.2405303030303028</v>
      </c>
    </row>
    <row r="1299" spans="1:4">
      <c r="A1299" s="274">
        <v>40013</v>
      </c>
      <c r="B1299" s="272">
        <v>1288</v>
      </c>
      <c r="D1299" s="272">
        <f t="shared" si="6"/>
        <v>9.2405303030303028</v>
      </c>
    </row>
    <row r="1300" spans="1:4">
      <c r="A1300" s="274">
        <v>40014</v>
      </c>
      <c r="B1300" s="272">
        <v>1288</v>
      </c>
      <c r="D1300" s="272">
        <f t="shared" si="6"/>
        <v>9.2405303030303028</v>
      </c>
    </row>
    <row r="1301" spans="1:4">
      <c r="A1301" s="274">
        <v>40015</v>
      </c>
      <c r="B1301" s="272">
        <v>1299</v>
      </c>
      <c r="D1301" s="272">
        <f t="shared" si="6"/>
        <v>9.2405303030303028</v>
      </c>
    </row>
    <row r="1302" spans="1:4">
      <c r="A1302" s="274">
        <v>40016</v>
      </c>
      <c r="B1302" s="272">
        <v>1293</v>
      </c>
      <c r="D1302" s="272">
        <f t="shared" si="6"/>
        <v>9.2405303030303028</v>
      </c>
    </row>
    <row r="1303" spans="1:4">
      <c r="A1303" s="274">
        <v>40017</v>
      </c>
      <c r="B1303" s="272">
        <v>1226</v>
      </c>
      <c r="D1303" s="272">
        <f t="shared" si="6"/>
        <v>9.2405303030303028</v>
      </c>
    </row>
    <row r="1304" spans="1:4">
      <c r="A1304" s="274">
        <v>40018</v>
      </c>
      <c r="B1304" s="272">
        <v>1216</v>
      </c>
      <c r="D1304" s="272">
        <f t="shared" si="6"/>
        <v>9.2405303030303028</v>
      </c>
    </row>
    <row r="1305" spans="1:4">
      <c r="A1305" s="274">
        <v>40019</v>
      </c>
      <c r="B1305" s="272">
        <v>1168</v>
      </c>
      <c r="D1305" s="272">
        <f t="shared" si="6"/>
        <v>9.2405303030303028</v>
      </c>
    </row>
    <row r="1306" spans="1:4">
      <c r="A1306" s="274">
        <v>40020</v>
      </c>
      <c r="B1306" s="272">
        <v>1168</v>
      </c>
      <c r="D1306" s="272">
        <f t="shared" si="6"/>
        <v>9.2405303030303028</v>
      </c>
    </row>
    <row r="1307" spans="1:4">
      <c r="A1307" s="274">
        <v>40021</v>
      </c>
      <c r="B1307" s="272">
        <v>1168</v>
      </c>
      <c r="D1307" s="272">
        <f t="shared" si="6"/>
        <v>9.2405303030303028</v>
      </c>
    </row>
    <row r="1308" spans="1:4">
      <c r="A1308" s="274">
        <v>40022</v>
      </c>
      <c r="B1308" s="272">
        <v>1168</v>
      </c>
      <c r="D1308" s="272">
        <f t="shared" si="6"/>
        <v>9.2405303030303028</v>
      </c>
    </row>
    <row r="1309" spans="1:4">
      <c r="A1309" s="274">
        <v>40023</v>
      </c>
      <c r="B1309" s="272">
        <v>1166</v>
      </c>
      <c r="D1309" s="272">
        <f t="shared" si="6"/>
        <v>9.2405303030303028</v>
      </c>
    </row>
    <row r="1310" spans="1:4">
      <c r="A1310" s="274">
        <v>40024</v>
      </c>
      <c r="B1310" s="272">
        <v>1166</v>
      </c>
      <c r="D1310" s="272">
        <f t="shared" si="6"/>
        <v>9.2405303030303028</v>
      </c>
    </row>
    <row r="1311" spans="1:4">
      <c r="A1311" s="274">
        <v>40025</v>
      </c>
      <c r="B1311" s="272">
        <v>1180</v>
      </c>
      <c r="D1311" s="272">
        <f t="shared" si="6"/>
        <v>9.2405303030303028</v>
      </c>
    </row>
    <row r="1312" spans="1:4">
      <c r="A1312" s="274">
        <v>40026</v>
      </c>
      <c r="B1312" s="272">
        <v>1168</v>
      </c>
      <c r="D1312" s="272">
        <f t="shared" si="6"/>
        <v>9.2405303030303028</v>
      </c>
    </row>
    <row r="1313" spans="1:4">
      <c r="A1313" s="274">
        <v>40027</v>
      </c>
      <c r="B1313" s="272">
        <v>1168</v>
      </c>
      <c r="D1313" s="272">
        <f t="shared" si="6"/>
        <v>9.2405303030303028</v>
      </c>
    </row>
    <row r="1314" spans="1:4">
      <c r="A1314" s="274">
        <v>40028</v>
      </c>
      <c r="B1314" s="272">
        <v>1168</v>
      </c>
      <c r="D1314" s="272">
        <f t="shared" si="6"/>
        <v>9.2405303030303028</v>
      </c>
    </row>
    <row r="1315" spans="1:4">
      <c r="A1315" s="274">
        <v>40029</v>
      </c>
      <c r="B1315" s="272">
        <v>1164</v>
      </c>
      <c r="D1315" s="272">
        <f t="shared" si="6"/>
        <v>9.2405303030303028</v>
      </c>
    </row>
    <row r="1316" spans="1:4">
      <c r="A1316" s="274">
        <v>40030</v>
      </c>
      <c r="B1316" s="272">
        <v>1159</v>
      </c>
      <c r="D1316" s="272">
        <f t="shared" si="6"/>
        <v>9.2405303030303028</v>
      </c>
    </row>
    <row r="1317" spans="1:4">
      <c r="A1317" s="274">
        <v>40031</v>
      </c>
      <c r="B1317" s="272">
        <v>1161</v>
      </c>
      <c r="D1317" s="272">
        <f t="shared" si="6"/>
        <v>9.2405303030303028</v>
      </c>
    </row>
    <row r="1318" spans="1:4">
      <c r="A1318" s="274">
        <v>40032</v>
      </c>
      <c r="B1318" s="272">
        <v>1150</v>
      </c>
      <c r="D1318" s="272">
        <f t="shared" si="6"/>
        <v>9.2405303030303028</v>
      </c>
    </row>
    <row r="1319" spans="1:4">
      <c r="A1319" s="274">
        <v>40033</v>
      </c>
      <c r="B1319" s="272">
        <v>1159</v>
      </c>
      <c r="D1319" s="272">
        <f t="shared" si="6"/>
        <v>9.2405303030303028</v>
      </c>
    </row>
    <row r="1320" spans="1:4">
      <c r="A1320" s="274">
        <v>40034</v>
      </c>
      <c r="B1320" s="272">
        <v>1159</v>
      </c>
      <c r="D1320" s="272">
        <f t="shared" si="6"/>
        <v>9.2405303030303028</v>
      </c>
    </row>
    <row r="1321" spans="1:4">
      <c r="A1321" s="274">
        <v>40035</v>
      </c>
      <c r="B1321" s="272">
        <v>1159</v>
      </c>
      <c r="D1321" s="272">
        <f t="shared" si="6"/>
        <v>9.2405303030303028</v>
      </c>
    </row>
    <row r="1322" spans="1:4">
      <c r="A1322" s="274">
        <v>40036</v>
      </c>
      <c r="B1322" s="272">
        <v>1165</v>
      </c>
      <c r="D1322" s="272">
        <f t="shared" si="6"/>
        <v>9.2405303030303028</v>
      </c>
    </row>
    <row r="1323" spans="1:4">
      <c r="A1323" s="274">
        <v>40037</v>
      </c>
      <c r="B1323" s="272">
        <v>1143</v>
      </c>
      <c r="D1323" s="272">
        <f t="shared" si="6"/>
        <v>9.2405303030303028</v>
      </c>
    </row>
    <row r="1324" spans="1:4">
      <c r="A1324" s="274">
        <v>40038</v>
      </c>
      <c r="B1324" s="272">
        <v>1155</v>
      </c>
      <c r="D1324" s="272">
        <f t="shared" si="6"/>
        <v>9.2405303030303028</v>
      </c>
    </row>
    <row r="1325" spans="1:4">
      <c r="A1325" s="274">
        <v>40039</v>
      </c>
      <c r="B1325" s="272">
        <v>1160</v>
      </c>
      <c r="D1325" s="272">
        <f t="shared" si="6"/>
        <v>9.2405303030303028</v>
      </c>
    </row>
    <row r="1326" spans="1:4">
      <c r="A1326" s="274">
        <v>40040</v>
      </c>
      <c r="B1326" s="272">
        <v>1140</v>
      </c>
      <c r="D1326" s="272">
        <f t="shared" si="6"/>
        <v>9.2405303030303028</v>
      </c>
    </row>
    <row r="1327" spans="1:4">
      <c r="A1327" s="274">
        <v>40041</v>
      </c>
      <c r="B1327" s="272">
        <v>1140</v>
      </c>
      <c r="D1327" s="272">
        <f t="shared" si="6"/>
        <v>9.2405303030303028</v>
      </c>
    </row>
    <row r="1328" spans="1:4">
      <c r="A1328" s="274">
        <v>40042</v>
      </c>
      <c r="B1328" s="272">
        <v>1140</v>
      </c>
      <c r="D1328" s="272">
        <f t="shared" si="6"/>
        <v>9.2405303030303028</v>
      </c>
    </row>
    <row r="1329" spans="1:4">
      <c r="A1329" s="274">
        <v>40043</v>
      </c>
      <c r="B1329" s="272">
        <v>1135</v>
      </c>
      <c r="D1329" s="272">
        <f t="shared" si="6"/>
        <v>9.2405303030303028</v>
      </c>
    </row>
    <row r="1330" spans="1:4">
      <c r="A1330" s="274">
        <v>40044</v>
      </c>
      <c r="B1330" s="272">
        <v>1113</v>
      </c>
      <c r="D1330" s="272">
        <f t="shared" si="6"/>
        <v>9.2405303030303028</v>
      </c>
    </row>
    <row r="1331" spans="1:4">
      <c r="A1331" s="274">
        <v>40045</v>
      </c>
      <c r="B1331" s="272">
        <v>1114</v>
      </c>
      <c r="D1331" s="272">
        <f t="shared" si="6"/>
        <v>9.2405303030303028</v>
      </c>
    </row>
    <row r="1332" spans="1:4">
      <c r="A1332" s="274">
        <v>40046</v>
      </c>
      <c r="B1332" s="272">
        <v>1101</v>
      </c>
      <c r="D1332" s="272">
        <f t="shared" si="6"/>
        <v>9.2405303030303028</v>
      </c>
    </row>
    <row r="1333" spans="1:4">
      <c r="A1333" s="274">
        <v>40047</v>
      </c>
      <c r="B1333" s="272">
        <v>1108</v>
      </c>
      <c r="D1333" s="272">
        <f t="shared" si="6"/>
        <v>9.2405303030303028</v>
      </c>
    </row>
    <row r="1334" spans="1:4">
      <c r="A1334" s="274">
        <v>40048</v>
      </c>
      <c r="B1334" s="272">
        <v>1108</v>
      </c>
      <c r="D1334" s="272">
        <f t="shared" si="6"/>
        <v>9.2405303030303028</v>
      </c>
    </row>
    <row r="1335" spans="1:4">
      <c r="A1335" s="274">
        <v>40049</v>
      </c>
      <c r="B1335" s="272">
        <v>1108</v>
      </c>
      <c r="D1335" s="272">
        <f t="shared" si="6"/>
        <v>9.2405303030303028</v>
      </c>
    </row>
    <row r="1336" spans="1:4">
      <c r="A1336" s="274">
        <v>40050</v>
      </c>
      <c r="B1336" s="272">
        <v>1112</v>
      </c>
      <c r="D1336" s="272">
        <f t="shared" si="6"/>
        <v>9.2405303030303028</v>
      </c>
    </row>
    <row r="1337" spans="1:4">
      <c r="A1337" s="274">
        <v>40051</v>
      </c>
      <c r="B1337" s="272">
        <v>1084</v>
      </c>
      <c r="D1337" s="272">
        <f t="shared" si="6"/>
        <v>9.2405303030303028</v>
      </c>
    </row>
    <row r="1338" spans="1:4">
      <c r="A1338" s="274">
        <v>40052</v>
      </c>
      <c r="B1338" s="272">
        <v>1081</v>
      </c>
      <c r="D1338" s="272">
        <f t="shared" si="6"/>
        <v>9.2405303030303028</v>
      </c>
    </row>
    <row r="1339" spans="1:4">
      <c r="A1339" s="274">
        <v>40053</v>
      </c>
      <c r="B1339" s="272">
        <v>1084</v>
      </c>
      <c r="D1339" s="272">
        <f t="shared" si="6"/>
        <v>9.2405303030303028</v>
      </c>
    </row>
    <row r="1340" spans="1:4">
      <c r="A1340" s="274">
        <v>40054</v>
      </c>
      <c r="B1340" s="272">
        <v>1091</v>
      </c>
      <c r="D1340" s="272">
        <f t="shared" si="6"/>
        <v>9.2405303030303028</v>
      </c>
    </row>
    <row r="1341" spans="1:4">
      <c r="A1341" s="274">
        <v>40055</v>
      </c>
      <c r="B1341" s="272">
        <v>1091</v>
      </c>
      <c r="D1341" s="272">
        <f t="shared" si="6"/>
        <v>9.2405303030303028</v>
      </c>
    </row>
    <row r="1342" spans="1:4">
      <c r="A1342" s="274">
        <v>40056</v>
      </c>
      <c r="B1342" s="272">
        <v>1091</v>
      </c>
      <c r="D1342" s="272">
        <f t="shared" si="6"/>
        <v>9.2405303030303028</v>
      </c>
    </row>
    <row r="1343" spans="1:4">
      <c r="A1343" s="274">
        <v>40057</v>
      </c>
      <c r="B1343" s="272">
        <v>1096</v>
      </c>
      <c r="D1343" s="272">
        <f t="shared" si="6"/>
        <v>9.2405303030303028</v>
      </c>
    </row>
    <row r="1344" spans="1:4">
      <c r="A1344" s="274">
        <v>40058</v>
      </c>
      <c r="B1344" s="272">
        <v>1104</v>
      </c>
      <c r="D1344" s="272">
        <f t="shared" si="6"/>
        <v>9.2405303030303028</v>
      </c>
    </row>
    <row r="1345" spans="1:4">
      <c r="A1345" s="274">
        <v>40059</v>
      </c>
      <c r="B1345" s="272">
        <v>1102</v>
      </c>
      <c r="D1345" s="272">
        <f t="shared" ref="D1345:D1408" si="7">$E$4</f>
        <v>9.2405303030303028</v>
      </c>
    </row>
    <row r="1346" spans="1:4">
      <c r="A1346" s="274">
        <v>40060</v>
      </c>
      <c r="B1346" s="272">
        <v>1100</v>
      </c>
      <c r="D1346" s="272">
        <f t="shared" si="7"/>
        <v>9.2405303030303028</v>
      </c>
    </row>
    <row r="1347" spans="1:4">
      <c r="A1347" s="274">
        <v>40061</v>
      </c>
      <c r="B1347" s="272">
        <v>1093</v>
      </c>
      <c r="D1347" s="272">
        <f t="shared" si="7"/>
        <v>9.2405303030303028</v>
      </c>
    </row>
    <row r="1348" spans="1:4">
      <c r="A1348" s="274">
        <v>40062</v>
      </c>
      <c r="B1348" s="272">
        <v>1093</v>
      </c>
      <c r="D1348" s="272">
        <f t="shared" si="7"/>
        <v>9.2405303030303028</v>
      </c>
    </row>
    <row r="1349" spans="1:4">
      <c r="A1349" s="274">
        <v>40063</v>
      </c>
      <c r="B1349" s="272">
        <v>1093</v>
      </c>
      <c r="D1349" s="272">
        <f t="shared" si="7"/>
        <v>9.2405303030303028</v>
      </c>
    </row>
    <row r="1350" spans="1:4">
      <c r="A1350" s="274">
        <v>40064</v>
      </c>
      <c r="B1350" s="272">
        <v>1093</v>
      </c>
      <c r="D1350" s="272">
        <f t="shared" si="7"/>
        <v>9.2405303030303028</v>
      </c>
    </row>
    <row r="1351" spans="1:4">
      <c r="A1351" s="274">
        <v>40065</v>
      </c>
      <c r="B1351" s="272">
        <v>1092</v>
      </c>
      <c r="D1351" s="272">
        <f t="shared" si="7"/>
        <v>9.2405303030303028</v>
      </c>
    </row>
    <row r="1352" spans="1:4">
      <c r="A1352" s="274">
        <v>40066</v>
      </c>
      <c r="B1352" s="272">
        <v>1104</v>
      </c>
      <c r="D1352" s="272">
        <f t="shared" si="7"/>
        <v>9.2405303030303028</v>
      </c>
    </row>
    <row r="1353" spans="1:4">
      <c r="A1353" s="274">
        <v>40067</v>
      </c>
      <c r="B1353" s="272">
        <v>1062</v>
      </c>
      <c r="D1353" s="272">
        <f t="shared" si="7"/>
        <v>9.2405303030303028</v>
      </c>
    </row>
    <row r="1354" spans="1:4">
      <c r="A1354" s="274">
        <v>40068</v>
      </c>
      <c r="B1354" s="272">
        <v>1056</v>
      </c>
      <c r="D1354" s="272">
        <f t="shared" si="7"/>
        <v>9.2405303030303028</v>
      </c>
    </row>
    <row r="1355" spans="1:4">
      <c r="A1355" s="274">
        <v>40069</v>
      </c>
      <c r="B1355" s="272">
        <v>1056</v>
      </c>
      <c r="D1355" s="272">
        <f t="shared" si="7"/>
        <v>9.2405303030303028</v>
      </c>
    </row>
    <row r="1356" spans="1:4">
      <c r="A1356" s="274">
        <v>40070</v>
      </c>
      <c r="B1356" s="272">
        <v>1056</v>
      </c>
      <c r="D1356" s="272">
        <f t="shared" si="7"/>
        <v>9.2405303030303028</v>
      </c>
    </row>
    <row r="1357" spans="1:4">
      <c r="A1357" s="274">
        <v>40071</v>
      </c>
      <c r="B1357" s="272">
        <v>1013</v>
      </c>
      <c r="D1357" s="272">
        <f t="shared" si="7"/>
        <v>9.2405303030303028</v>
      </c>
    </row>
    <row r="1358" spans="1:4">
      <c r="A1358" s="274">
        <v>40072</v>
      </c>
      <c r="B1358" s="272">
        <v>982</v>
      </c>
      <c r="D1358" s="272">
        <f t="shared" si="7"/>
        <v>9.2405303030303028</v>
      </c>
    </row>
    <row r="1359" spans="1:4">
      <c r="A1359" s="274">
        <v>40073</v>
      </c>
      <c r="B1359" s="272">
        <v>989</v>
      </c>
      <c r="D1359" s="272">
        <f t="shared" si="7"/>
        <v>9.2405303030303028</v>
      </c>
    </row>
    <row r="1360" spans="1:4">
      <c r="A1360" s="274">
        <v>40074</v>
      </c>
      <c r="B1360" s="272">
        <v>981</v>
      </c>
      <c r="D1360" s="272">
        <f t="shared" si="7"/>
        <v>9.2405303030303028</v>
      </c>
    </row>
    <row r="1361" spans="1:4">
      <c r="A1361" s="274">
        <v>40075</v>
      </c>
      <c r="B1361" s="272">
        <v>981</v>
      </c>
      <c r="D1361" s="272">
        <f t="shared" si="7"/>
        <v>9.2405303030303028</v>
      </c>
    </row>
    <row r="1362" spans="1:4">
      <c r="A1362" s="274">
        <v>40076</v>
      </c>
      <c r="B1362" s="272">
        <v>981</v>
      </c>
      <c r="D1362" s="272">
        <f t="shared" si="7"/>
        <v>9.2405303030303028</v>
      </c>
    </row>
    <row r="1363" spans="1:4">
      <c r="A1363" s="274">
        <v>40077</v>
      </c>
      <c r="B1363" s="272">
        <v>981</v>
      </c>
      <c r="D1363" s="272">
        <f t="shared" si="7"/>
        <v>9.2405303030303028</v>
      </c>
    </row>
    <row r="1364" spans="1:4">
      <c r="A1364" s="274">
        <v>40078</v>
      </c>
      <c r="B1364" s="272">
        <v>946</v>
      </c>
      <c r="D1364" s="272">
        <f t="shared" si="7"/>
        <v>9.2405303030303028</v>
      </c>
    </row>
    <row r="1365" spans="1:4">
      <c r="A1365" s="274">
        <v>40079</v>
      </c>
      <c r="B1365" s="272">
        <v>964</v>
      </c>
      <c r="D1365" s="272">
        <f t="shared" si="7"/>
        <v>9.2405303030303028</v>
      </c>
    </row>
    <row r="1366" spans="1:4">
      <c r="A1366" s="274">
        <v>40080</v>
      </c>
      <c r="B1366" s="272">
        <v>965</v>
      </c>
      <c r="D1366" s="272">
        <f t="shared" si="7"/>
        <v>9.2405303030303028</v>
      </c>
    </row>
    <row r="1367" spans="1:4">
      <c r="A1367" s="274">
        <v>40081</v>
      </c>
      <c r="B1367" s="272">
        <v>954</v>
      </c>
      <c r="D1367" s="272">
        <f t="shared" si="7"/>
        <v>9.2405303030303028</v>
      </c>
    </row>
    <row r="1368" spans="1:4">
      <c r="A1368" s="274">
        <v>40082</v>
      </c>
      <c r="B1368" s="272">
        <v>957</v>
      </c>
      <c r="D1368" s="272">
        <f t="shared" si="7"/>
        <v>9.2405303030303028</v>
      </c>
    </row>
    <row r="1369" spans="1:4">
      <c r="A1369" s="274">
        <v>40083</v>
      </c>
      <c r="B1369" s="272">
        <v>957</v>
      </c>
      <c r="D1369" s="272">
        <f t="shared" si="7"/>
        <v>9.2405303030303028</v>
      </c>
    </row>
    <row r="1370" spans="1:4">
      <c r="A1370" s="274">
        <v>40084</v>
      </c>
      <c r="B1370" s="272">
        <v>957</v>
      </c>
      <c r="D1370" s="272">
        <f t="shared" si="7"/>
        <v>9.2405303030303028</v>
      </c>
    </row>
    <row r="1371" spans="1:4">
      <c r="A1371" s="274">
        <v>40085</v>
      </c>
      <c r="B1371" s="272">
        <v>938</v>
      </c>
      <c r="D1371" s="272">
        <f t="shared" si="7"/>
        <v>9.2405303030303028</v>
      </c>
    </row>
    <row r="1372" spans="1:4">
      <c r="A1372" s="274">
        <v>40086</v>
      </c>
      <c r="B1372" s="272">
        <v>940</v>
      </c>
      <c r="D1372" s="272">
        <f t="shared" si="7"/>
        <v>9.2405303030303028</v>
      </c>
    </row>
    <row r="1373" spans="1:4">
      <c r="A1373" s="274">
        <v>40087</v>
      </c>
      <c r="B1373" s="272">
        <v>953</v>
      </c>
      <c r="D1373" s="272">
        <f t="shared" si="7"/>
        <v>9.2405303030303028</v>
      </c>
    </row>
    <row r="1374" spans="1:4">
      <c r="A1374" s="274">
        <v>40088</v>
      </c>
      <c r="B1374" s="272">
        <v>945</v>
      </c>
      <c r="D1374" s="272">
        <f t="shared" si="7"/>
        <v>9.2405303030303028</v>
      </c>
    </row>
    <row r="1375" spans="1:4">
      <c r="A1375" s="274">
        <v>40089</v>
      </c>
      <c r="B1375" s="272">
        <v>883</v>
      </c>
      <c r="D1375" s="272">
        <f t="shared" si="7"/>
        <v>9.2405303030303028</v>
      </c>
    </row>
    <row r="1376" spans="1:4">
      <c r="A1376" s="274">
        <v>40090</v>
      </c>
      <c r="B1376" s="272">
        <v>883</v>
      </c>
      <c r="D1376" s="272">
        <f t="shared" si="7"/>
        <v>9.2405303030303028</v>
      </c>
    </row>
    <row r="1377" spans="1:4">
      <c r="A1377" s="274">
        <v>40091</v>
      </c>
      <c r="B1377" s="272">
        <v>883</v>
      </c>
      <c r="D1377" s="272">
        <f t="shared" si="7"/>
        <v>9.2405303030303028</v>
      </c>
    </row>
    <row r="1378" spans="1:4">
      <c r="A1378" s="274">
        <v>40092</v>
      </c>
      <c r="B1378" s="272">
        <v>881</v>
      </c>
      <c r="D1378" s="272">
        <f t="shared" si="7"/>
        <v>9.2405303030303028</v>
      </c>
    </row>
    <row r="1379" spans="1:4">
      <c r="A1379" s="274">
        <v>40093</v>
      </c>
      <c r="B1379" s="272">
        <v>937</v>
      </c>
      <c r="D1379" s="272">
        <f t="shared" si="7"/>
        <v>9.2405303030303028</v>
      </c>
    </row>
    <row r="1380" spans="1:4">
      <c r="A1380" s="274">
        <v>40094</v>
      </c>
      <c r="B1380" s="272">
        <v>882</v>
      </c>
      <c r="D1380" s="272">
        <f t="shared" si="7"/>
        <v>9.2405303030303028</v>
      </c>
    </row>
    <row r="1381" spans="1:4">
      <c r="A1381" s="274">
        <v>40095</v>
      </c>
      <c r="B1381" s="272">
        <v>871</v>
      </c>
      <c r="D1381" s="272">
        <f t="shared" si="7"/>
        <v>9.2405303030303028</v>
      </c>
    </row>
    <row r="1382" spans="1:4">
      <c r="A1382" s="274">
        <v>40096</v>
      </c>
      <c r="B1382" s="272">
        <v>879</v>
      </c>
      <c r="D1382" s="272">
        <f t="shared" si="7"/>
        <v>9.2405303030303028</v>
      </c>
    </row>
    <row r="1383" spans="1:4">
      <c r="A1383" s="274">
        <v>40097</v>
      </c>
      <c r="B1383" s="272">
        <v>879</v>
      </c>
      <c r="D1383" s="272">
        <f t="shared" si="7"/>
        <v>9.2405303030303028</v>
      </c>
    </row>
    <row r="1384" spans="1:4">
      <c r="A1384" s="274">
        <v>40098</v>
      </c>
      <c r="B1384" s="272">
        <v>879</v>
      </c>
      <c r="D1384" s="272">
        <f t="shared" si="7"/>
        <v>9.2405303030303028</v>
      </c>
    </row>
    <row r="1385" spans="1:4">
      <c r="A1385" s="274">
        <v>40099</v>
      </c>
      <c r="B1385" s="272">
        <v>879</v>
      </c>
      <c r="D1385" s="272">
        <f t="shared" si="7"/>
        <v>9.2405303030303028</v>
      </c>
    </row>
    <row r="1386" spans="1:4">
      <c r="A1386" s="274">
        <v>40100</v>
      </c>
      <c r="B1386" s="272">
        <v>870</v>
      </c>
      <c r="D1386" s="272">
        <f t="shared" si="7"/>
        <v>9.2405303030303028</v>
      </c>
    </row>
    <row r="1387" spans="1:4">
      <c r="A1387" s="274">
        <v>40101</v>
      </c>
      <c r="B1387" s="272">
        <v>842</v>
      </c>
      <c r="D1387" s="272">
        <f t="shared" si="7"/>
        <v>9.2405303030303028</v>
      </c>
    </row>
    <row r="1388" spans="1:4">
      <c r="A1388" s="274">
        <v>40102</v>
      </c>
      <c r="B1388" s="272">
        <v>845</v>
      </c>
      <c r="D1388" s="272">
        <f t="shared" si="7"/>
        <v>9.2405303030303028</v>
      </c>
    </row>
    <row r="1389" spans="1:4">
      <c r="A1389" s="274">
        <v>40103</v>
      </c>
      <c r="B1389" s="272">
        <v>846</v>
      </c>
      <c r="D1389" s="272">
        <f t="shared" si="7"/>
        <v>9.2405303030303028</v>
      </c>
    </row>
    <row r="1390" spans="1:4">
      <c r="A1390" s="274">
        <v>40104</v>
      </c>
      <c r="B1390" s="272">
        <v>846</v>
      </c>
      <c r="D1390" s="272">
        <f t="shared" si="7"/>
        <v>9.2405303030303028</v>
      </c>
    </row>
    <row r="1391" spans="1:4">
      <c r="A1391" s="274">
        <v>40105</v>
      </c>
      <c r="B1391" s="272">
        <v>846</v>
      </c>
      <c r="D1391" s="272">
        <f t="shared" si="7"/>
        <v>9.2405303030303028</v>
      </c>
    </row>
    <row r="1392" spans="1:4">
      <c r="A1392" s="274">
        <v>40106</v>
      </c>
      <c r="B1392" s="272">
        <v>829</v>
      </c>
      <c r="D1392" s="272">
        <f t="shared" si="7"/>
        <v>9.2405303030303028</v>
      </c>
    </row>
    <row r="1393" spans="1:4">
      <c r="A1393" s="274">
        <v>40107</v>
      </c>
      <c r="B1393" s="272">
        <v>809</v>
      </c>
      <c r="D1393" s="272">
        <f t="shared" si="7"/>
        <v>9.2405303030303028</v>
      </c>
    </row>
    <row r="1394" spans="1:4">
      <c r="A1394" s="274">
        <v>40108</v>
      </c>
      <c r="B1394" s="272">
        <v>810</v>
      </c>
      <c r="D1394" s="272">
        <f t="shared" si="7"/>
        <v>9.2405303030303028</v>
      </c>
    </row>
    <row r="1395" spans="1:4">
      <c r="A1395" s="274">
        <v>40109</v>
      </c>
      <c r="B1395" s="272">
        <v>804</v>
      </c>
      <c r="D1395" s="272">
        <f t="shared" si="7"/>
        <v>9.2405303030303028</v>
      </c>
    </row>
    <row r="1396" spans="1:4">
      <c r="A1396" s="274">
        <v>40110</v>
      </c>
      <c r="B1396" s="272">
        <v>796</v>
      </c>
      <c r="D1396" s="272">
        <f t="shared" si="7"/>
        <v>9.2405303030303028</v>
      </c>
    </row>
    <row r="1397" spans="1:4">
      <c r="A1397" s="274">
        <v>40111</v>
      </c>
      <c r="B1397" s="272">
        <v>796</v>
      </c>
      <c r="D1397" s="272">
        <f t="shared" si="7"/>
        <v>9.2405303030303028</v>
      </c>
    </row>
    <row r="1398" spans="1:4">
      <c r="A1398" s="274">
        <v>40112</v>
      </c>
      <c r="B1398" s="272">
        <v>796</v>
      </c>
      <c r="D1398" s="272">
        <f t="shared" si="7"/>
        <v>9.2405303030303028</v>
      </c>
    </row>
    <row r="1399" spans="1:4">
      <c r="A1399" s="274">
        <v>40113</v>
      </c>
      <c r="B1399" s="272">
        <v>807</v>
      </c>
      <c r="D1399" s="272">
        <f t="shared" si="7"/>
        <v>9.2405303030303028</v>
      </c>
    </row>
    <row r="1400" spans="1:4">
      <c r="A1400" s="274">
        <v>40114</v>
      </c>
      <c r="B1400" s="272">
        <v>812</v>
      </c>
      <c r="D1400" s="272">
        <f t="shared" si="7"/>
        <v>9.2405303030303028</v>
      </c>
    </row>
    <row r="1401" spans="1:4">
      <c r="A1401" s="274">
        <v>40115</v>
      </c>
      <c r="B1401" s="272">
        <v>802</v>
      </c>
      <c r="D1401" s="272">
        <f t="shared" si="7"/>
        <v>9.2405303030303028</v>
      </c>
    </row>
    <row r="1402" spans="1:4">
      <c r="A1402" s="274">
        <v>40116</v>
      </c>
      <c r="B1402" s="272">
        <v>814</v>
      </c>
      <c r="D1402" s="272">
        <f t="shared" si="7"/>
        <v>9.2405303030303028</v>
      </c>
    </row>
    <row r="1403" spans="1:4">
      <c r="A1403" s="274">
        <v>40117</v>
      </c>
      <c r="B1403" s="272">
        <v>813</v>
      </c>
      <c r="D1403" s="272">
        <f t="shared" si="7"/>
        <v>9.2405303030303028</v>
      </c>
    </row>
    <row r="1404" spans="1:4">
      <c r="A1404" s="274">
        <v>40118</v>
      </c>
      <c r="B1404" s="272">
        <v>813</v>
      </c>
      <c r="D1404" s="272">
        <f t="shared" si="7"/>
        <v>9.2405303030303028</v>
      </c>
    </row>
    <row r="1405" spans="1:4">
      <c r="A1405" s="274">
        <v>40119</v>
      </c>
      <c r="B1405" s="272">
        <v>813</v>
      </c>
      <c r="D1405" s="272">
        <f t="shared" si="7"/>
        <v>9.2405303030303028</v>
      </c>
    </row>
    <row r="1406" spans="1:4">
      <c r="A1406" s="274">
        <v>40120</v>
      </c>
      <c r="B1406" s="272">
        <v>810</v>
      </c>
      <c r="D1406" s="272">
        <f t="shared" si="7"/>
        <v>9.2405303030303028</v>
      </c>
    </row>
    <row r="1407" spans="1:4">
      <c r="A1407" s="274">
        <v>40121</v>
      </c>
      <c r="B1407" s="272">
        <v>807</v>
      </c>
      <c r="D1407" s="272">
        <f t="shared" si="7"/>
        <v>9.2405303030303028</v>
      </c>
    </row>
    <row r="1408" spans="1:4">
      <c r="A1408" s="274">
        <v>40122</v>
      </c>
      <c r="B1408" s="272">
        <v>811</v>
      </c>
      <c r="D1408" s="272">
        <f t="shared" si="7"/>
        <v>9.2405303030303028</v>
      </c>
    </row>
    <row r="1409" spans="1:4">
      <c r="A1409" s="274">
        <v>40123</v>
      </c>
      <c r="B1409" s="272">
        <v>814</v>
      </c>
      <c r="D1409" s="272">
        <f t="shared" ref="D1409:D1472" si="8">$E$4</f>
        <v>9.2405303030303028</v>
      </c>
    </row>
    <row r="1410" spans="1:4">
      <c r="A1410" s="274">
        <v>40124</v>
      </c>
      <c r="B1410" s="272">
        <v>816</v>
      </c>
      <c r="D1410" s="272">
        <f t="shared" si="8"/>
        <v>9.2405303030303028</v>
      </c>
    </row>
    <row r="1411" spans="1:4">
      <c r="A1411" s="274">
        <v>40125</v>
      </c>
      <c r="B1411" s="272">
        <v>816</v>
      </c>
      <c r="D1411" s="272">
        <f t="shared" si="8"/>
        <v>9.2405303030303028</v>
      </c>
    </row>
    <row r="1412" spans="1:4">
      <c r="A1412" s="274">
        <v>40126</v>
      </c>
      <c r="B1412" s="272">
        <v>816</v>
      </c>
      <c r="D1412" s="272">
        <f t="shared" si="8"/>
        <v>9.2405303030303028</v>
      </c>
    </row>
    <row r="1413" spans="1:4">
      <c r="A1413" s="274">
        <v>40127</v>
      </c>
      <c r="B1413" s="272">
        <v>816</v>
      </c>
      <c r="D1413" s="272">
        <f t="shared" si="8"/>
        <v>9.2405303030303028</v>
      </c>
    </row>
    <row r="1414" spans="1:4">
      <c r="A1414" s="274">
        <v>40128</v>
      </c>
      <c r="B1414" s="272">
        <v>820</v>
      </c>
      <c r="D1414" s="272">
        <f t="shared" si="8"/>
        <v>9.2405303030303028</v>
      </c>
    </row>
    <row r="1415" spans="1:4">
      <c r="A1415" s="274">
        <v>40129</v>
      </c>
      <c r="B1415" s="272">
        <v>820</v>
      </c>
      <c r="D1415" s="272">
        <f t="shared" si="8"/>
        <v>9.2405303030303028</v>
      </c>
    </row>
    <row r="1416" spans="1:4">
      <c r="A1416" s="274">
        <v>40130</v>
      </c>
      <c r="B1416" s="272">
        <v>821</v>
      </c>
      <c r="D1416" s="272">
        <f t="shared" si="8"/>
        <v>9.2405303030303028</v>
      </c>
    </row>
    <row r="1417" spans="1:4">
      <c r="A1417" s="274">
        <v>40131</v>
      </c>
      <c r="B1417" s="272">
        <v>829</v>
      </c>
      <c r="D1417" s="272">
        <f t="shared" si="8"/>
        <v>9.2405303030303028</v>
      </c>
    </row>
    <row r="1418" spans="1:4">
      <c r="A1418" s="274">
        <v>40132</v>
      </c>
      <c r="B1418" s="272">
        <v>829</v>
      </c>
      <c r="D1418" s="272">
        <f t="shared" si="8"/>
        <v>9.2405303030303028</v>
      </c>
    </row>
    <row r="1419" spans="1:4">
      <c r="A1419" s="274">
        <v>40133</v>
      </c>
      <c r="B1419" s="272">
        <v>829</v>
      </c>
      <c r="D1419" s="272">
        <f t="shared" si="8"/>
        <v>9.2405303030303028</v>
      </c>
    </row>
    <row r="1420" spans="1:4">
      <c r="A1420" s="274">
        <v>40134</v>
      </c>
      <c r="B1420" s="272">
        <v>830</v>
      </c>
      <c r="D1420" s="272">
        <f t="shared" si="8"/>
        <v>9.2405303030303028</v>
      </c>
    </row>
    <row r="1421" spans="1:4">
      <c r="A1421" s="274">
        <v>40135</v>
      </c>
      <c r="B1421" s="272">
        <v>827</v>
      </c>
      <c r="D1421" s="272">
        <f t="shared" si="8"/>
        <v>9.2405303030303028</v>
      </c>
    </row>
    <row r="1422" spans="1:4">
      <c r="A1422" s="274">
        <v>40136</v>
      </c>
      <c r="B1422" s="272">
        <v>831</v>
      </c>
      <c r="D1422" s="272">
        <f t="shared" si="8"/>
        <v>9.2405303030303028</v>
      </c>
    </row>
    <row r="1423" spans="1:4">
      <c r="A1423" s="274">
        <v>40137</v>
      </c>
      <c r="B1423" s="272">
        <v>830</v>
      </c>
      <c r="D1423" s="272">
        <f t="shared" si="8"/>
        <v>9.2405303030303028</v>
      </c>
    </row>
    <row r="1424" spans="1:4">
      <c r="A1424" s="274">
        <v>40138</v>
      </c>
      <c r="B1424" s="272">
        <v>817</v>
      </c>
      <c r="D1424" s="272">
        <f t="shared" si="8"/>
        <v>9.2405303030303028</v>
      </c>
    </row>
    <row r="1425" spans="1:4">
      <c r="A1425" s="274">
        <v>40139</v>
      </c>
      <c r="B1425" s="272">
        <v>817</v>
      </c>
      <c r="D1425" s="272">
        <f t="shared" si="8"/>
        <v>9.2405303030303028</v>
      </c>
    </row>
    <row r="1426" spans="1:4">
      <c r="A1426" s="274">
        <v>40140</v>
      </c>
      <c r="B1426" s="272">
        <v>817</v>
      </c>
      <c r="D1426" s="272">
        <f t="shared" si="8"/>
        <v>9.2405303030303028</v>
      </c>
    </row>
    <row r="1427" spans="1:4">
      <c r="A1427" s="274">
        <v>40141</v>
      </c>
      <c r="B1427" s="272">
        <v>825</v>
      </c>
      <c r="D1427" s="272">
        <f t="shared" si="8"/>
        <v>9.2405303030303028</v>
      </c>
    </row>
    <row r="1428" spans="1:4">
      <c r="A1428" s="274">
        <v>40142</v>
      </c>
      <c r="B1428" s="272">
        <v>825</v>
      </c>
      <c r="D1428" s="272">
        <f t="shared" si="8"/>
        <v>9.2405303030303028</v>
      </c>
    </row>
    <row r="1429" spans="1:4">
      <c r="A1429" s="274">
        <v>40143</v>
      </c>
      <c r="B1429" s="272">
        <v>832</v>
      </c>
      <c r="D1429" s="272">
        <f t="shared" si="8"/>
        <v>9.2405303030303028</v>
      </c>
    </row>
    <row r="1430" spans="1:4">
      <c r="A1430" s="274">
        <v>40144</v>
      </c>
      <c r="B1430" s="272">
        <v>832</v>
      </c>
      <c r="D1430" s="272">
        <f t="shared" si="8"/>
        <v>9.2405303030303028</v>
      </c>
    </row>
    <row r="1431" spans="1:4">
      <c r="A1431" s="274">
        <v>40145</v>
      </c>
      <c r="B1431" s="272">
        <v>842</v>
      </c>
      <c r="D1431" s="272">
        <f t="shared" si="8"/>
        <v>9.2405303030303028</v>
      </c>
    </row>
    <row r="1432" spans="1:4">
      <c r="A1432" s="274">
        <v>40146</v>
      </c>
      <c r="B1432" s="272">
        <v>842</v>
      </c>
      <c r="D1432" s="272">
        <f t="shared" si="8"/>
        <v>9.2405303030303028</v>
      </c>
    </row>
    <row r="1433" spans="1:4">
      <c r="A1433" s="274">
        <v>40147</v>
      </c>
      <c r="B1433" s="272">
        <v>842</v>
      </c>
      <c r="D1433" s="272">
        <f t="shared" si="8"/>
        <v>9.2405303030303028</v>
      </c>
    </row>
    <row r="1434" spans="1:4">
      <c r="A1434" s="274">
        <v>40148</v>
      </c>
      <c r="B1434" s="272">
        <v>844</v>
      </c>
      <c r="D1434" s="272">
        <f t="shared" si="8"/>
        <v>9.2405303030303028</v>
      </c>
    </row>
    <row r="1435" spans="1:4">
      <c r="A1435" s="274">
        <v>40149</v>
      </c>
      <c r="B1435" s="272">
        <v>839</v>
      </c>
      <c r="D1435" s="272">
        <f t="shared" si="8"/>
        <v>9.2405303030303028</v>
      </c>
    </row>
    <row r="1436" spans="1:4">
      <c r="A1436" s="274">
        <v>40150</v>
      </c>
      <c r="B1436" s="272">
        <v>835</v>
      </c>
      <c r="D1436" s="272">
        <f t="shared" si="8"/>
        <v>9.2405303030303028</v>
      </c>
    </row>
    <row r="1437" spans="1:4">
      <c r="A1437" s="274">
        <v>40151</v>
      </c>
      <c r="B1437" s="272">
        <v>823</v>
      </c>
      <c r="D1437" s="272">
        <f t="shared" si="8"/>
        <v>9.2405303030303028</v>
      </c>
    </row>
    <row r="1438" spans="1:4">
      <c r="A1438" s="274">
        <v>40152</v>
      </c>
      <c r="B1438" s="272">
        <v>829</v>
      </c>
      <c r="D1438" s="272">
        <f t="shared" si="8"/>
        <v>9.2405303030303028</v>
      </c>
    </row>
    <row r="1439" spans="1:4">
      <c r="A1439" s="274">
        <v>40153</v>
      </c>
      <c r="B1439" s="272">
        <v>829</v>
      </c>
      <c r="D1439" s="272">
        <f t="shared" si="8"/>
        <v>9.2405303030303028</v>
      </c>
    </row>
    <row r="1440" spans="1:4">
      <c r="A1440" s="274">
        <v>40154</v>
      </c>
      <c r="B1440" s="272">
        <v>829</v>
      </c>
      <c r="D1440" s="272">
        <f t="shared" si="8"/>
        <v>9.2405303030303028</v>
      </c>
    </row>
    <row r="1441" spans="1:4">
      <c r="A1441" s="274">
        <v>40155</v>
      </c>
      <c r="B1441" s="272">
        <v>837</v>
      </c>
      <c r="D1441" s="272">
        <f t="shared" si="8"/>
        <v>9.2405303030303028</v>
      </c>
    </row>
    <row r="1442" spans="1:4">
      <c r="A1442" s="274">
        <v>40156</v>
      </c>
      <c r="B1442" s="272">
        <v>834</v>
      </c>
      <c r="D1442" s="272">
        <f t="shared" si="8"/>
        <v>9.2405303030303028</v>
      </c>
    </row>
    <row r="1443" spans="1:4">
      <c r="A1443" s="274">
        <v>40157</v>
      </c>
      <c r="B1443" s="272">
        <v>842</v>
      </c>
      <c r="D1443" s="272">
        <f t="shared" si="8"/>
        <v>9.2405303030303028</v>
      </c>
    </row>
    <row r="1444" spans="1:4">
      <c r="A1444" s="274">
        <v>40158</v>
      </c>
      <c r="B1444" s="272">
        <v>860</v>
      </c>
      <c r="D1444" s="272">
        <f t="shared" si="8"/>
        <v>9.2405303030303028</v>
      </c>
    </row>
    <row r="1445" spans="1:4">
      <c r="A1445" s="274">
        <v>40159</v>
      </c>
      <c r="B1445" s="272">
        <v>856</v>
      </c>
      <c r="D1445" s="272">
        <f t="shared" si="8"/>
        <v>9.2405303030303028</v>
      </c>
    </row>
    <row r="1446" spans="1:4">
      <c r="A1446" s="274">
        <v>40160</v>
      </c>
      <c r="B1446" s="272">
        <v>856</v>
      </c>
      <c r="D1446" s="272">
        <f t="shared" si="8"/>
        <v>9.2405303030303028</v>
      </c>
    </row>
    <row r="1447" spans="1:4">
      <c r="A1447" s="274">
        <v>40161</v>
      </c>
      <c r="B1447" s="272">
        <v>856</v>
      </c>
      <c r="D1447" s="272">
        <f t="shared" si="8"/>
        <v>9.2405303030303028</v>
      </c>
    </row>
    <row r="1448" spans="1:4">
      <c r="A1448" s="274">
        <v>40162</v>
      </c>
      <c r="B1448" s="272">
        <v>862</v>
      </c>
      <c r="D1448" s="272">
        <f t="shared" si="8"/>
        <v>9.2405303030303028</v>
      </c>
    </row>
    <row r="1449" spans="1:4">
      <c r="A1449" s="274">
        <v>40163</v>
      </c>
      <c r="B1449" s="272">
        <v>827</v>
      </c>
      <c r="D1449" s="272">
        <f t="shared" si="8"/>
        <v>9.2405303030303028</v>
      </c>
    </row>
    <row r="1450" spans="1:4">
      <c r="A1450" s="274">
        <v>40164</v>
      </c>
      <c r="B1450" s="272">
        <v>839</v>
      </c>
      <c r="D1450" s="272">
        <f t="shared" si="8"/>
        <v>9.2405303030303028</v>
      </c>
    </row>
    <row r="1451" spans="1:4">
      <c r="A1451" s="274">
        <v>40165</v>
      </c>
      <c r="B1451" s="272">
        <v>833</v>
      </c>
      <c r="D1451" s="272">
        <f t="shared" si="8"/>
        <v>9.2405303030303028</v>
      </c>
    </row>
    <row r="1452" spans="1:4">
      <c r="A1452" s="274">
        <v>40166</v>
      </c>
      <c r="B1452" s="272">
        <v>809</v>
      </c>
      <c r="D1452" s="272">
        <f t="shared" si="8"/>
        <v>9.2405303030303028</v>
      </c>
    </row>
    <row r="1453" spans="1:4">
      <c r="A1453" s="274">
        <v>40167</v>
      </c>
      <c r="B1453" s="272">
        <v>809</v>
      </c>
      <c r="D1453" s="272">
        <f t="shared" si="8"/>
        <v>9.2405303030303028</v>
      </c>
    </row>
    <row r="1454" spans="1:4">
      <c r="A1454" s="274">
        <v>40168</v>
      </c>
      <c r="B1454" s="272">
        <v>809</v>
      </c>
      <c r="D1454" s="272">
        <f t="shared" si="8"/>
        <v>9.2405303030303028</v>
      </c>
    </row>
    <row r="1455" spans="1:4">
      <c r="A1455" s="274">
        <v>40169</v>
      </c>
      <c r="B1455" s="272">
        <v>791</v>
      </c>
      <c r="D1455" s="272">
        <f t="shared" si="8"/>
        <v>9.2405303030303028</v>
      </c>
    </row>
    <row r="1456" spans="1:4">
      <c r="A1456" s="274">
        <v>40170</v>
      </c>
      <c r="B1456" s="272">
        <v>791</v>
      </c>
      <c r="D1456" s="272">
        <f t="shared" si="8"/>
        <v>9.2405303030303028</v>
      </c>
    </row>
    <row r="1457" spans="1:4">
      <c r="A1457" s="274">
        <v>40171</v>
      </c>
      <c r="B1457" s="272">
        <v>786</v>
      </c>
      <c r="D1457" s="272">
        <f t="shared" si="8"/>
        <v>9.2405303030303028</v>
      </c>
    </row>
    <row r="1458" spans="1:4">
      <c r="A1458" s="274">
        <v>40172</v>
      </c>
      <c r="B1458" s="272">
        <v>779</v>
      </c>
      <c r="D1458" s="272">
        <f t="shared" si="8"/>
        <v>9.2405303030303028</v>
      </c>
    </row>
    <row r="1459" spans="1:4">
      <c r="A1459" s="274">
        <v>40173</v>
      </c>
      <c r="B1459" s="272">
        <v>779</v>
      </c>
      <c r="D1459" s="272">
        <f t="shared" si="8"/>
        <v>9.2405303030303028</v>
      </c>
    </row>
    <row r="1460" spans="1:4">
      <c r="A1460" s="274">
        <v>40174</v>
      </c>
      <c r="B1460" s="272">
        <v>779</v>
      </c>
      <c r="D1460" s="272">
        <f t="shared" si="8"/>
        <v>9.2405303030303028</v>
      </c>
    </row>
    <row r="1461" spans="1:4">
      <c r="A1461" s="274">
        <v>40175</v>
      </c>
      <c r="B1461" s="272">
        <v>779</v>
      </c>
      <c r="D1461" s="272">
        <f t="shared" si="8"/>
        <v>9.2405303030303028</v>
      </c>
    </row>
    <row r="1462" spans="1:4">
      <c r="A1462" s="274">
        <v>40176</v>
      </c>
      <c r="B1462" s="272">
        <v>779</v>
      </c>
      <c r="D1462" s="272">
        <f t="shared" si="8"/>
        <v>9.2405303030303028</v>
      </c>
    </row>
    <row r="1463" spans="1:4">
      <c r="A1463" s="274">
        <v>40177</v>
      </c>
      <c r="B1463" s="272">
        <v>775</v>
      </c>
      <c r="D1463" s="272">
        <f t="shared" si="8"/>
        <v>9.2405303030303028</v>
      </c>
    </row>
    <row r="1464" spans="1:4">
      <c r="A1464" s="274">
        <v>40178</v>
      </c>
      <c r="B1464" s="272">
        <v>769</v>
      </c>
      <c r="D1464" s="272">
        <f t="shared" si="8"/>
        <v>9.2405303030303028</v>
      </c>
    </row>
    <row r="1465" spans="1:4">
      <c r="A1465" s="274">
        <v>40179</v>
      </c>
      <c r="B1465" s="272">
        <v>751</v>
      </c>
      <c r="D1465" s="272">
        <f t="shared" si="8"/>
        <v>9.2405303030303028</v>
      </c>
    </row>
    <row r="1466" spans="1:4">
      <c r="A1466" s="274">
        <v>40180</v>
      </c>
      <c r="B1466" s="272">
        <v>751</v>
      </c>
      <c r="D1466" s="272">
        <f t="shared" si="8"/>
        <v>9.2405303030303028</v>
      </c>
    </row>
    <row r="1467" spans="1:4">
      <c r="A1467" s="274">
        <v>40181</v>
      </c>
      <c r="B1467" s="272">
        <v>751</v>
      </c>
      <c r="D1467" s="272">
        <f t="shared" si="8"/>
        <v>9.2405303030303028</v>
      </c>
    </row>
    <row r="1468" spans="1:4">
      <c r="A1468" s="274">
        <v>40182</v>
      </c>
      <c r="B1468" s="272">
        <v>751</v>
      </c>
      <c r="D1468" s="272">
        <f t="shared" si="8"/>
        <v>9.2405303030303028</v>
      </c>
    </row>
    <row r="1469" spans="1:4">
      <c r="A1469" s="274">
        <v>40183</v>
      </c>
      <c r="B1469" s="272">
        <v>748</v>
      </c>
      <c r="D1469" s="272">
        <f t="shared" si="8"/>
        <v>9.2405303030303028</v>
      </c>
    </row>
    <row r="1470" spans="1:4">
      <c r="A1470" s="274">
        <v>40184</v>
      </c>
      <c r="B1470" s="272">
        <v>744</v>
      </c>
      <c r="D1470" s="272">
        <f t="shared" si="8"/>
        <v>9.2405303030303028</v>
      </c>
    </row>
    <row r="1471" spans="1:4">
      <c r="A1471" s="274">
        <v>40185</v>
      </c>
      <c r="B1471" s="272">
        <v>743</v>
      </c>
      <c r="D1471" s="272">
        <f t="shared" si="8"/>
        <v>9.2405303030303028</v>
      </c>
    </row>
    <row r="1472" spans="1:4">
      <c r="A1472" s="274">
        <v>40186</v>
      </c>
      <c r="B1472" s="272">
        <v>747</v>
      </c>
      <c r="D1472" s="272">
        <f t="shared" si="8"/>
        <v>9.2405303030303028</v>
      </c>
    </row>
    <row r="1473" spans="1:4">
      <c r="A1473" s="274">
        <v>40187</v>
      </c>
      <c r="B1473" s="272">
        <v>725</v>
      </c>
      <c r="D1473" s="272">
        <f t="shared" ref="D1473:D1536" si="9">$E$4</f>
        <v>9.2405303030303028</v>
      </c>
    </row>
    <row r="1474" spans="1:4">
      <c r="A1474" s="274">
        <v>40188</v>
      </c>
      <c r="B1474" s="272">
        <v>725</v>
      </c>
      <c r="D1474" s="272">
        <f t="shared" si="9"/>
        <v>9.2405303030303028</v>
      </c>
    </row>
    <row r="1475" spans="1:4">
      <c r="A1475" s="274">
        <v>40189</v>
      </c>
      <c r="B1475" s="272">
        <v>725</v>
      </c>
      <c r="D1475" s="272">
        <f t="shared" si="9"/>
        <v>9.2405303030303028</v>
      </c>
    </row>
    <row r="1476" spans="1:4">
      <c r="A1476" s="274">
        <v>40190</v>
      </c>
      <c r="B1476" s="272">
        <v>732</v>
      </c>
      <c r="D1476" s="272">
        <f t="shared" si="9"/>
        <v>9.2405303030303028</v>
      </c>
    </row>
    <row r="1477" spans="1:4">
      <c r="A1477" s="274">
        <v>40191</v>
      </c>
      <c r="B1477" s="272">
        <v>727</v>
      </c>
      <c r="D1477" s="272">
        <f t="shared" si="9"/>
        <v>9.2405303030303028</v>
      </c>
    </row>
    <row r="1478" spans="1:4">
      <c r="A1478" s="274">
        <v>40192</v>
      </c>
      <c r="B1478" s="272">
        <v>733</v>
      </c>
      <c r="D1478" s="272">
        <f t="shared" si="9"/>
        <v>9.2405303030303028</v>
      </c>
    </row>
    <row r="1479" spans="1:4">
      <c r="A1479" s="274">
        <v>40193</v>
      </c>
      <c r="B1479" s="272">
        <v>740</v>
      </c>
      <c r="D1479" s="272">
        <f t="shared" si="9"/>
        <v>9.2405303030303028</v>
      </c>
    </row>
    <row r="1480" spans="1:4">
      <c r="A1480" s="274">
        <v>40194</v>
      </c>
      <c r="B1480" s="272">
        <v>736</v>
      </c>
      <c r="D1480" s="272">
        <f t="shared" si="9"/>
        <v>9.2405303030303028</v>
      </c>
    </row>
    <row r="1481" spans="1:4">
      <c r="A1481" s="274">
        <v>40195</v>
      </c>
      <c r="B1481" s="272">
        <v>736</v>
      </c>
      <c r="D1481" s="272">
        <f t="shared" si="9"/>
        <v>9.2405303030303028</v>
      </c>
    </row>
    <row r="1482" spans="1:4">
      <c r="A1482" s="274">
        <v>40196</v>
      </c>
      <c r="B1482" s="272">
        <v>736</v>
      </c>
      <c r="D1482" s="272">
        <f t="shared" si="9"/>
        <v>9.2405303030303028</v>
      </c>
    </row>
    <row r="1483" spans="1:4">
      <c r="A1483" s="274">
        <v>40197</v>
      </c>
      <c r="B1483" s="272">
        <v>736</v>
      </c>
      <c r="D1483" s="272">
        <f t="shared" si="9"/>
        <v>9.2405303030303028</v>
      </c>
    </row>
    <row r="1484" spans="1:4">
      <c r="A1484" s="274">
        <v>40198</v>
      </c>
      <c r="B1484" s="272">
        <v>751</v>
      </c>
      <c r="D1484" s="272">
        <f t="shared" si="9"/>
        <v>9.2405303030303028</v>
      </c>
    </row>
    <row r="1485" spans="1:4">
      <c r="A1485" s="274">
        <v>40199</v>
      </c>
      <c r="B1485" s="272">
        <v>793</v>
      </c>
      <c r="D1485" s="272">
        <f t="shared" si="9"/>
        <v>9.2405303030303028</v>
      </c>
    </row>
    <row r="1486" spans="1:4">
      <c r="A1486" s="274">
        <v>40200</v>
      </c>
      <c r="B1486" s="272">
        <v>783</v>
      </c>
      <c r="D1486" s="272">
        <f t="shared" si="9"/>
        <v>9.2405303030303028</v>
      </c>
    </row>
    <row r="1487" spans="1:4">
      <c r="A1487" s="274">
        <v>40201</v>
      </c>
      <c r="B1487" s="272">
        <v>781</v>
      </c>
      <c r="D1487" s="272">
        <f t="shared" si="9"/>
        <v>9.2405303030303028</v>
      </c>
    </row>
    <row r="1488" spans="1:4">
      <c r="A1488" s="274">
        <v>40202</v>
      </c>
      <c r="B1488" s="272">
        <v>781</v>
      </c>
      <c r="D1488" s="272">
        <f t="shared" si="9"/>
        <v>9.2405303030303028</v>
      </c>
    </row>
    <row r="1489" spans="1:4">
      <c r="A1489" s="274">
        <v>40203</v>
      </c>
      <c r="B1489" s="272">
        <v>781</v>
      </c>
      <c r="D1489" s="272">
        <f t="shared" si="9"/>
        <v>9.2405303030303028</v>
      </c>
    </row>
    <row r="1490" spans="1:4">
      <c r="A1490" s="274">
        <v>40204</v>
      </c>
      <c r="B1490" s="272">
        <v>782</v>
      </c>
      <c r="D1490" s="272">
        <f t="shared" si="9"/>
        <v>9.2405303030303028</v>
      </c>
    </row>
    <row r="1491" spans="1:4">
      <c r="A1491" s="274">
        <v>40205</v>
      </c>
      <c r="B1491" s="272">
        <v>779</v>
      </c>
      <c r="D1491" s="272">
        <f t="shared" si="9"/>
        <v>9.2405303030303028</v>
      </c>
    </row>
    <row r="1492" spans="1:4">
      <c r="A1492" s="274">
        <v>40206</v>
      </c>
      <c r="B1492" s="272">
        <v>801</v>
      </c>
      <c r="D1492" s="272">
        <f t="shared" si="9"/>
        <v>9.2405303030303028</v>
      </c>
    </row>
    <row r="1493" spans="1:4">
      <c r="A1493" s="274">
        <v>40207</v>
      </c>
      <c r="B1493" s="272">
        <v>806</v>
      </c>
      <c r="D1493" s="272">
        <f t="shared" si="9"/>
        <v>9.2405303030303028</v>
      </c>
    </row>
    <row r="1494" spans="1:4">
      <c r="A1494" s="274">
        <v>40208</v>
      </c>
      <c r="B1494" s="272">
        <v>804</v>
      </c>
      <c r="D1494" s="272">
        <f t="shared" si="9"/>
        <v>9.2405303030303028</v>
      </c>
    </row>
    <row r="1495" spans="1:4">
      <c r="A1495" s="274">
        <v>40209</v>
      </c>
      <c r="B1495" s="272">
        <v>804</v>
      </c>
      <c r="D1495" s="272">
        <f t="shared" si="9"/>
        <v>9.2405303030303028</v>
      </c>
    </row>
    <row r="1496" spans="1:4">
      <c r="A1496" s="274">
        <v>40210</v>
      </c>
      <c r="B1496" s="272">
        <v>804</v>
      </c>
      <c r="D1496" s="272">
        <f t="shared" si="9"/>
        <v>9.2405303030303028</v>
      </c>
    </row>
    <row r="1497" spans="1:4">
      <c r="A1497" s="274">
        <v>40211</v>
      </c>
      <c r="B1497" s="272">
        <v>806</v>
      </c>
      <c r="D1497" s="272">
        <f t="shared" si="9"/>
        <v>9.2405303030303028</v>
      </c>
    </row>
    <row r="1498" spans="1:4">
      <c r="A1498" s="274">
        <v>40212</v>
      </c>
      <c r="B1498" s="272">
        <v>801</v>
      </c>
      <c r="D1498" s="272">
        <f t="shared" si="9"/>
        <v>9.2405303030303028</v>
      </c>
    </row>
    <row r="1499" spans="1:4">
      <c r="A1499" s="274">
        <v>40213</v>
      </c>
      <c r="B1499" s="272">
        <v>812</v>
      </c>
      <c r="D1499" s="272">
        <f t="shared" si="9"/>
        <v>9.2405303030303028</v>
      </c>
    </row>
    <row r="1500" spans="1:4">
      <c r="A1500" s="274">
        <v>40214</v>
      </c>
      <c r="B1500" s="272">
        <v>820</v>
      </c>
      <c r="D1500" s="272">
        <f t="shared" si="9"/>
        <v>9.2405303030303028</v>
      </c>
    </row>
    <row r="1501" spans="1:4">
      <c r="A1501" s="274">
        <v>40215</v>
      </c>
      <c r="B1501" s="272">
        <v>816</v>
      </c>
      <c r="D1501" s="272">
        <f t="shared" si="9"/>
        <v>9.2405303030303028</v>
      </c>
    </row>
    <row r="1502" spans="1:4">
      <c r="A1502" s="274">
        <v>40216</v>
      </c>
      <c r="B1502" s="272">
        <v>816</v>
      </c>
      <c r="D1502" s="272">
        <f t="shared" si="9"/>
        <v>9.2405303030303028</v>
      </c>
    </row>
    <row r="1503" spans="1:4">
      <c r="A1503" s="274">
        <v>40217</v>
      </c>
      <c r="B1503" s="272">
        <v>816</v>
      </c>
      <c r="D1503" s="272">
        <f t="shared" si="9"/>
        <v>9.2405303030303028</v>
      </c>
    </row>
    <row r="1504" spans="1:4">
      <c r="A1504" s="274">
        <v>40218</v>
      </c>
      <c r="B1504" s="272">
        <v>817</v>
      </c>
      <c r="D1504" s="272">
        <f t="shared" si="9"/>
        <v>9.2405303030303028</v>
      </c>
    </row>
    <row r="1505" spans="1:4">
      <c r="A1505" s="274">
        <v>40219</v>
      </c>
      <c r="B1505" s="272">
        <v>810</v>
      </c>
      <c r="D1505" s="272">
        <f t="shared" si="9"/>
        <v>9.2405303030303028</v>
      </c>
    </row>
    <row r="1506" spans="1:4">
      <c r="A1506" s="274">
        <v>40220</v>
      </c>
      <c r="B1506" s="272">
        <v>811</v>
      </c>
      <c r="D1506" s="272">
        <f t="shared" si="9"/>
        <v>9.2405303030303028</v>
      </c>
    </row>
    <row r="1507" spans="1:4">
      <c r="A1507" s="274">
        <v>40221</v>
      </c>
      <c r="B1507" s="272">
        <v>815</v>
      </c>
      <c r="D1507" s="272">
        <f t="shared" si="9"/>
        <v>9.2405303030303028</v>
      </c>
    </row>
    <row r="1508" spans="1:4">
      <c r="A1508" s="274">
        <v>40222</v>
      </c>
      <c r="B1508" s="272">
        <v>818</v>
      </c>
      <c r="D1508" s="272">
        <f t="shared" si="9"/>
        <v>9.2405303030303028</v>
      </c>
    </row>
    <row r="1509" spans="1:4">
      <c r="A1509" s="274">
        <v>40223</v>
      </c>
      <c r="B1509" s="272">
        <v>818</v>
      </c>
      <c r="D1509" s="272">
        <f t="shared" si="9"/>
        <v>9.2405303030303028</v>
      </c>
    </row>
    <row r="1510" spans="1:4">
      <c r="A1510" s="274">
        <v>40224</v>
      </c>
      <c r="B1510" s="272">
        <v>818</v>
      </c>
      <c r="D1510" s="272">
        <f t="shared" si="9"/>
        <v>9.2405303030303028</v>
      </c>
    </row>
    <row r="1511" spans="1:4">
      <c r="A1511" s="274">
        <v>40225</v>
      </c>
      <c r="B1511" s="272">
        <v>818</v>
      </c>
      <c r="D1511" s="272">
        <f t="shared" si="9"/>
        <v>9.2405303030303028</v>
      </c>
    </row>
    <row r="1512" spans="1:4">
      <c r="A1512" s="274">
        <v>40226</v>
      </c>
      <c r="B1512" s="272">
        <v>810</v>
      </c>
      <c r="D1512" s="272">
        <f t="shared" si="9"/>
        <v>9.2405303030303028</v>
      </c>
    </row>
    <row r="1513" spans="1:4">
      <c r="A1513" s="274">
        <v>40227</v>
      </c>
      <c r="B1513" s="272">
        <v>804</v>
      </c>
      <c r="D1513" s="272">
        <f t="shared" si="9"/>
        <v>9.2405303030303028</v>
      </c>
    </row>
    <row r="1514" spans="1:4">
      <c r="A1514" s="274">
        <v>40228</v>
      </c>
      <c r="B1514" s="272">
        <v>803</v>
      </c>
      <c r="D1514" s="272">
        <f t="shared" si="9"/>
        <v>9.2405303030303028</v>
      </c>
    </row>
    <row r="1515" spans="1:4">
      <c r="A1515" s="274">
        <v>40229</v>
      </c>
      <c r="B1515" s="272">
        <v>805</v>
      </c>
      <c r="D1515" s="272">
        <f t="shared" si="9"/>
        <v>9.2405303030303028</v>
      </c>
    </row>
    <row r="1516" spans="1:4">
      <c r="A1516" s="274">
        <v>40230</v>
      </c>
      <c r="B1516" s="272">
        <v>805</v>
      </c>
      <c r="D1516" s="272">
        <f t="shared" si="9"/>
        <v>9.2405303030303028</v>
      </c>
    </row>
    <row r="1517" spans="1:4">
      <c r="A1517" s="274">
        <v>40231</v>
      </c>
      <c r="B1517" s="272">
        <v>805</v>
      </c>
      <c r="D1517" s="272">
        <f t="shared" si="9"/>
        <v>9.2405303030303028</v>
      </c>
    </row>
    <row r="1518" spans="1:4">
      <c r="A1518" s="274">
        <v>40232</v>
      </c>
      <c r="B1518" s="272">
        <v>815</v>
      </c>
      <c r="D1518" s="272">
        <f t="shared" si="9"/>
        <v>9.2405303030303028</v>
      </c>
    </row>
    <row r="1519" spans="1:4">
      <c r="A1519" s="274">
        <v>40233</v>
      </c>
      <c r="B1519" s="272">
        <v>813</v>
      </c>
      <c r="D1519" s="272">
        <f t="shared" si="9"/>
        <v>9.2405303030303028</v>
      </c>
    </row>
    <row r="1520" spans="1:4">
      <c r="A1520" s="274">
        <v>40234</v>
      </c>
      <c r="B1520" s="272">
        <v>816</v>
      </c>
      <c r="D1520" s="272">
        <f t="shared" si="9"/>
        <v>9.2405303030303028</v>
      </c>
    </row>
    <row r="1521" spans="1:4">
      <c r="A1521" s="274">
        <v>40235</v>
      </c>
      <c r="B1521" s="272">
        <v>822</v>
      </c>
      <c r="D1521" s="272">
        <f t="shared" si="9"/>
        <v>9.2405303030303028</v>
      </c>
    </row>
    <row r="1522" spans="1:4">
      <c r="A1522" s="274">
        <v>40236</v>
      </c>
      <c r="B1522" s="272">
        <v>822</v>
      </c>
      <c r="D1522" s="272">
        <f t="shared" si="9"/>
        <v>9.2405303030303028</v>
      </c>
    </row>
    <row r="1523" spans="1:4">
      <c r="A1523" s="274">
        <v>40237</v>
      </c>
      <c r="B1523" s="272">
        <v>822</v>
      </c>
      <c r="D1523" s="272">
        <f t="shared" si="9"/>
        <v>9.2405303030303028</v>
      </c>
    </row>
    <row r="1524" spans="1:4">
      <c r="A1524" s="274">
        <v>40238</v>
      </c>
      <c r="B1524" s="272">
        <v>822</v>
      </c>
      <c r="D1524" s="272">
        <f t="shared" si="9"/>
        <v>9.2405303030303028</v>
      </c>
    </row>
    <row r="1525" spans="1:4">
      <c r="A1525" s="274">
        <v>40239</v>
      </c>
      <c r="B1525" s="272">
        <v>821</v>
      </c>
      <c r="D1525" s="272">
        <f t="shared" si="9"/>
        <v>9.2405303030303028</v>
      </c>
    </row>
    <row r="1526" spans="1:4">
      <c r="A1526" s="274">
        <v>40240</v>
      </c>
      <c r="B1526" s="272">
        <v>823</v>
      </c>
      <c r="D1526" s="272">
        <f t="shared" si="9"/>
        <v>9.2405303030303028</v>
      </c>
    </row>
    <row r="1527" spans="1:4">
      <c r="A1527" s="274">
        <v>40241</v>
      </c>
      <c r="B1527" s="272">
        <v>824</v>
      </c>
      <c r="D1527" s="272">
        <f t="shared" si="9"/>
        <v>9.2405303030303028</v>
      </c>
    </row>
    <row r="1528" spans="1:4">
      <c r="A1528" s="274">
        <v>40242</v>
      </c>
      <c r="B1528" s="272">
        <v>822</v>
      </c>
      <c r="D1528" s="272">
        <f t="shared" si="9"/>
        <v>9.2405303030303028</v>
      </c>
    </row>
    <row r="1529" spans="1:4">
      <c r="A1529" s="274">
        <v>40243</v>
      </c>
      <c r="B1529" s="272">
        <v>821</v>
      </c>
      <c r="D1529" s="272">
        <f t="shared" si="9"/>
        <v>9.2405303030303028</v>
      </c>
    </row>
    <row r="1530" spans="1:4">
      <c r="A1530" s="274">
        <v>40244</v>
      </c>
      <c r="B1530" s="272">
        <v>821</v>
      </c>
      <c r="D1530" s="272">
        <f t="shared" si="9"/>
        <v>9.2405303030303028</v>
      </c>
    </row>
    <row r="1531" spans="1:4">
      <c r="A1531" s="274">
        <v>40245</v>
      </c>
      <c r="B1531" s="272">
        <v>821</v>
      </c>
      <c r="D1531" s="272">
        <f t="shared" si="9"/>
        <v>9.2405303030303028</v>
      </c>
    </row>
    <row r="1532" spans="1:4">
      <c r="A1532" s="274">
        <v>40246</v>
      </c>
      <c r="B1532" s="272">
        <v>829</v>
      </c>
      <c r="D1532" s="272">
        <f t="shared" si="9"/>
        <v>9.2405303030303028</v>
      </c>
    </row>
    <row r="1533" spans="1:4">
      <c r="A1533" s="274">
        <v>40247</v>
      </c>
      <c r="B1533" s="272">
        <v>826</v>
      </c>
      <c r="D1533" s="272">
        <f t="shared" si="9"/>
        <v>9.2405303030303028</v>
      </c>
    </row>
    <row r="1534" spans="1:4">
      <c r="A1534" s="274">
        <v>40248</v>
      </c>
      <c r="B1534" s="272">
        <v>821</v>
      </c>
      <c r="D1534" s="272">
        <f t="shared" si="9"/>
        <v>9.2405303030303028</v>
      </c>
    </row>
    <row r="1535" spans="1:4">
      <c r="A1535" s="274">
        <v>40249</v>
      </c>
      <c r="B1535" s="272">
        <v>823</v>
      </c>
      <c r="D1535" s="272">
        <f t="shared" si="9"/>
        <v>9.2405303030303028</v>
      </c>
    </row>
    <row r="1536" spans="1:4">
      <c r="A1536" s="274">
        <v>40250</v>
      </c>
      <c r="B1536" s="272">
        <v>824</v>
      </c>
      <c r="D1536" s="272">
        <f t="shared" si="9"/>
        <v>9.2405303030303028</v>
      </c>
    </row>
    <row r="1537" spans="1:4">
      <c r="A1537" s="274">
        <v>40251</v>
      </c>
      <c r="B1537" s="272">
        <v>824</v>
      </c>
      <c r="D1537" s="272">
        <f t="shared" ref="D1537:D1600" si="10">$E$4</f>
        <v>9.2405303030303028</v>
      </c>
    </row>
    <row r="1538" spans="1:4">
      <c r="A1538" s="274">
        <v>40252</v>
      </c>
      <c r="B1538" s="272">
        <v>824</v>
      </c>
      <c r="D1538" s="272">
        <f t="shared" si="10"/>
        <v>9.2405303030303028</v>
      </c>
    </row>
    <row r="1539" spans="1:4">
      <c r="A1539" s="274">
        <v>40253</v>
      </c>
      <c r="B1539" s="272">
        <v>829</v>
      </c>
      <c r="D1539" s="272">
        <f t="shared" si="10"/>
        <v>9.2405303030303028</v>
      </c>
    </row>
    <row r="1540" spans="1:4">
      <c r="A1540" s="274">
        <v>40254</v>
      </c>
      <c r="B1540" s="272">
        <v>829</v>
      </c>
      <c r="D1540" s="272">
        <f t="shared" si="10"/>
        <v>9.2405303030303028</v>
      </c>
    </row>
    <row r="1541" spans="1:4">
      <c r="A1541" s="274">
        <v>40255</v>
      </c>
      <c r="B1541" s="272">
        <v>825</v>
      </c>
      <c r="D1541" s="272">
        <f t="shared" si="10"/>
        <v>9.2405303030303028</v>
      </c>
    </row>
    <row r="1542" spans="1:4">
      <c r="A1542" s="274">
        <v>40256</v>
      </c>
      <c r="B1542" s="272">
        <v>827</v>
      </c>
      <c r="D1542" s="272">
        <f t="shared" si="10"/>
        <v>9.2405303030303028</v>
      </c>
    </row>
    <row r="1543" spans="1:4">
      <c r="A1543" s="274">
        <v>40257</v>
      </c>
      <c r="B1543" s="272">
        <v>831</v>
      </c>
      <c r="D1543" s="272">
        <f t="shared" si="10"/>
        <v>9.2405303030303028</v>
      </c>
    </row>
    <row r="1544" spans="1:4">
      <c r="A1544" s="274">
        <v>40258</v>
      </c>
      <c r="B1544" s="272">
        <v>831</v>
      </c>
      <c r="D1544" s="272">
        <f t="shared" si="10"/>
        <v>9.2405303030303028</v>
      </c>
    </row>
    <row r="1545" spans="1:4">
      <c r="A1545" s="274">
        <v>40259</v>
      </c>
      <c r="B1545" s="272">
        <v>831</v>
      </c>
      <c r="D1545" s="272">
        <f t="shared" si="10"/>
        <v>9.2405303030303028</v>
      </c>
    </row>
    <row r="1546" spans="1:4">
      <c r="A1546" s="274">
        <v>40260</v>
      </c>
      <c r="B1546" s="272">
        <v>831</v>
      </c>
      <c r="D1546" s="272">
        <f t="shared" si="10"/>
        <v>9.2405303030303028</v>
      </c>
    </row>
    <row r="1547" spans="1:4">
      <c r="A1547" s="274">
        <v>40261</v>
      </c>
      <c r="B1547" s="272">
        <v>815</v>
      </c>
      <c r="D1547" s="272">
        <f t="shared" si="10"/>
        <v>9.2405303030303028</v>
      </c>
    </row>
    <row r="1548" spans="1:4">
      <c r="A1548" s="274">
        <v>40262</v>
      </c>
      <c r="B1548" s="272">
        <v>807</v>
      </c>
      <c r="D1548" s="272">
        <f t="shared" si="10"/>
        <v>9.2405303030303028</v>
      </c>
    </row>
    <row r="1549" spans="1:4">
      <c r="A1549" s="274">
        <v>40263</v>
      </c>
      <c r="B1549" s="272">
        <v>814</v>
      </c>
      <c r="D1549" s="272">
        <f t="shared" si="10"/>
        <v>9.2405303030303028</v>
      </c>
    </row>
    <row r="1550" spans="1:4">
      <c r="A1550" s="274">
        <v>40264</v>
      </c>
      <c r="B1550" s="272">
        <v>813</v>
      </c>
      <c r="D1550" s="272">
        <f t="shared" si="10"/>
        <v>9.2405303030303028</v>
      </c>
    </row>
    <row r="1551" spans="1:4">
      <c r="A1551" s="274">
        <v>40265</v>
      </c>
      <c r="B1551" s="272">
        <v>813</v>
      </c>
      <c r="D1551" s="272">
        <f t="shared" si="10"/>
        <v>9.2405303030303028</v>
      </c>
    </row>
    <row r="1552" spans="1:4">
      <c r="A1552" s="274">
        <v>40266</v>
      </c>
      <c r="B1552" s="272">
        <v>813</v>
      </c>
      <c r="D1552" s="272">
        <f t="shared" si="10"/>
        <v>9.2405303030303028</v>
      </c>
    </row>
    <row r="1553" spans="1:4">
      <c r="A1553" s="274">
        <v>40267</v>
      </c>
      <c r="B1553" s="272">
        <v>813</v>
      </c>
      <c r="D1553" s="272">
        <f t="shared" si="10"/>
        <v>9.2405303030303028</v>
      </c>
    </row>
    <row r="1554" spans="1:4">
      <c r="A1554" s="274">
        <v>40268</v>
      </c>
      <c r="B1554" s="272">
        <v>817</v>
      </c>
      <c r="D1554" s="272">
        <f t="shared" si="10"/>
        <v>9.2405303030303028</v>
      </c>
    </row>
    <row r="1555" spans="1:4">
      <c r="A1555" s="274">
        <v>40269</v>
      </c>
      <c r="B1555" s="272">
        <v>816</v>
      </c>
      <c r="D1555" s="272">
        <f t="shared" si="10"/>
        <v>9.2405303030303028</v>
      </c>
    </row>
    <row r="1556" spans="1:4">
      <c r="A1556" s="274">
        <v>40270</v>
      </c>
      <c r="B1556" s="272">
        <v>800</v>
      </c>
      <c r="D1556" s="272">
        <f t="shared" si="10"/>
        <v>9.2405303030303028</v>
      </c>
    </row>
    <row r="1557" spans="1:4">
      <c r="A1557" s="274">
        <v>40271</v>
      </c>
      <c r="B1557" s="272">
        <v>800</v>
      </c>
      <c r="D1557" s="272">
        <f t="shared" si="10"/>
        <v>9.2405303030303028</v>
      </c>
    </row>
    <row r="1558" spans="1:4">
      <c r="A1558" s="274">
        <v>40272</v>
      </c>
      <c r="B1558" s="272">
        <v>800</v>
      </c>
      <c r="D1558" s="272">
        <f t="shared" si="10"/>
        <v>9.2405303030303028</v>
      </c>
    </row>
    <row r="1559" spans="1:4">
      <c r="A1559" s="274">
        <v>40273</v>
      </c>
      <c r="B1559" s="272">
        <v>800</v>
      </c>
      <c r="D1559" s="272">
        <f t="shared" si="10"/>
        <v>9.2405303030303028</v>
      </c>
    </row>
    <row r="1560" spans="1:4">
      <c r="A1560" s="274">
        <v>40274</v>
      </c>
      <c r="B1560" s="272">
        <v>803</v>
      </c>
      <c r="D1560" s="272">
        <f t="shared" si="10"/>
        <v>9.2405303030303028</v>
      </c>
    </row>
    <row r="1561" spans="1:4">
      <c r="A1561" s="274">
        <v>40275</v>
      </c>
      <c r="B1561" s="272">
        <v>813</v>
      </c>
      <c r="D1561" s="272">
        <f t="shared" si="10"/>
        <v>9.2405303030303028</v>
      </c>
    </row>
    <row r="1562" spans="1:4">
      <c r="A1562" s="274">
        <v>40276</v>
      </c>
      <c r="B1562" s="272">
        <v>811</v>
      </c>
      <c r="D1562" s="272">
        <f t="shared" si="10"/>
        <v>9.2405303030303028</v>
      </c>
    </row>
    <row r="1563" spans="1:4">
      <c r="A1563" s="274">
        <v>40277</v>
      </c>
      <c r="B1563" s="272">
        <v>811</v>
      </c>
      <c r="D1563" s="272">
        <f t="shared" si="10"/>
        <v>9.2405303030303028</v>
      </c>
    </row>
    <row r="1564" spans="1:4">
      <c r="A1564" s="274">
        <v>40278</v>
      </c>
      <c r="B1564" s="272">
        <v>816</v>
      </c>
      <c r="D1564" s="272">
        <f t="shared" si="10"/>
        <v>9.2405303030303028</v>
      </c>
    </row>
    <row r="1565" spans="1:4">
      <c r="A1565" s="274">
        <v>40279</v>
      </c>
      <c r="B1565" s="272">
        <v>816</v>
      </c>
      <c r="D1565" s="272">
        <f t="shared" si="10"/>
        <v>9.2405303030303028</v>
      </c>
    </row>
    <row r="1566" spans="1:4">
      <c r="A1566" s="274">
        <v>40280</v>
      </c>
      <c r="B1566" s="272">
        <v>816</v>
      </c>
      <c r="D1566" s="272">
        <f t="shared" si="10"/>
        <v>9.2405303030303028</v>
      </c>
    </row>
    <row r="1567" spans="1:4">
      <c r="A1567" s="274">
        <v>40281</v>
      </c>
      <c r="B1567" s="272">
        <v>819</v>
      </c>
      <c r="D1567" s="272">
        <f t="shared" si="10"/>
        <v>9.2405303030303028</v>
      </c>
    </row>
    <row r="1568" spans="1:4">
      <c r="A1568" s="274">
        <v>40282</v>
      </c>
      <c r="B1568" s="272">
        <v>816</v>
      </c>
      <c r="D1568" s="272">
        <f t="shared" si="10"/>
        <v>9.2405303030303028</v>
      </c>
    </row>
    <row r="1569" spans="1:4">
      <c r="A1569" s="274">
        <v>40283</v>
      </c>
      <c r="B1569" s="272">
        <v>813</v>
      </c>
      <c r="D1569" s="272">
        <f t="shared" si="10"/>
        <v>9.2405303030303028</v>
      </c>
    </row>
    <row r="1570" spans="1:4">
      <c r="A1570" s="274">
        <v>40284</v>
      </c>
      <c r="B1570" s="272">
        <v>822</v>
      </c>
      <c r="D1570" s="272">
        <f t="shared" si="10"/>
        <v>9.2405303030303028</v>
      </c>
    </row>
    <row r="1571" spans="1:4">
      <c r="A1571" s="274">
        <v>40285</v>
      </c>
      <c r="B1571" s="272">
        <v>818</v>
      </c>
      <c r="D1571" s="272">
        <f t="shared" si="10"/>
        <v>9.2405303030303028</v>
      </c>
    </row>
    <row r="1572" spans="1:4">
      <c r="A1572" s="274">
        <v>40286</v>
      </c>
      <c r="B1572" s="272">
        <v>818</v>
      </c>
      <c r="D1572" s="272">
        <f t="shared" si="10"/>
        <v>9.2405303030303028</v>
      </c>
    </row>
    <row r="1573" spans="1:4">
      <c r="A1573" s="274">
        <v>40287</v>
      </c>
      <c r="B1573" s="272">
        <v>818</v>
      </c>
      <c r="D1573" s="272">
        <f t="shared" si="10"/>
        <v>9.2405303030303028</v>
      </c>
    </row>
    <row r="1574" spans="1:4">
      <c r="A1574" s="274">
        <v>40288</v>
      </c>
      <c r="B1574" s="272">
        <v>816</v>
      </c>
      <c r="D1574" s="272">
        <f t="shared" si="10"/>
        <v>9.2405303030303028</v>
      </c>
    </row>
    <row r="1575" spans="1:4">
      <c r="A1575" s="274">
        <v>40289</v>
      </c>
      <c r="B1575" s="272">
        <v>820</v>
      </c>
      <c r="D1575" s="272">
        <f t="shared" si="10"/>
        <v>9.2405303030303028</v>
      </c>
    </row>
    <row r="1576" spans="1:4">
      <c r="A1576" s="274">
        <v>40290</v>
      </c>
      <c r="B1576" s="272">
        <v>816</v>
      </c>
      <c r="D1576" s="272">
        <f t="shared" si="10"/>
        <v>9.2405303030303028</v>
      </c>
    </row>
    <row r="1577" spans="1:4">
      <c r="A1577" s="274">
        <v>40291</v>
      </c>
      <c r="B1577" s="272">
        <v>812</v>
      </c>
      <c r="D1577" s="272">
        <f t="shared" si="10"/>
        <v>9.2405303030303028</v>
      </c>
    </row>
    <row r="1578" spans="1:4">
      <c r="A1578" s="274">
        <v>40292</v>
      </c>
      <c r="B1578" s="272">
        <v>814</v>
      </c>
      <c r="D1578" s="272">
        <f t="shared" si="10"/>
        <v>9.2405303030303028</v>
      </c>
    </row>
    <row r="1579" spans="1:4">
      <c r="A1579" s="274">
        <v>40293</v>
      </c>
      <c r="B1579" s="272">
        <v>814</v>
      </c>
      <c r="D1579" s="272">
        <f t="shared" si="10"/>
        <v>9.2405303030303028</v>
      </c>
    </row>
    <row r="1580" spans="1:4">
      <c r="A1580" s="274">
        <v>40294</v>
      </c>
      <c r="B1580" s="272">
        <v>814</v>
      </c>
      <c r="D1580" s="272">
        <f t="shared" si="10"/>
        <v>9.2405303030303028</v>
      </c>
    </row>
    <row r="1581" spans="1:4">
      <c r="A1581" s="274">
        <v>40295</v>
      </c>
      <c r="B1581" s="272">
        <v>828</v>
      </c>
      <c r="D1581" s="272">
        <f t="shared" si="10"/>
        <v>9.2405303030303028</v>
      </c>
    </row>
    <row r="1582" spans="1:4">
      <c r="A1582" s="274">
        <v>40296</v>
      </c>
      <c r="B1582" s="272">
        <v>819</v>
      </c>
      <c r="D1582" s="272">
        <f t="shared" si="10"/>
        <v>9.2405303030303028</v>
      </c>
    </row>
    <row r="1583" spans="1:4">
      <c r="A1583" s="274">
        <v>40297</v>
      </c>
      <c r="B1583" s="272">
        <v>823</v>
      </c>
      <c r="D1583" s="272">
        <f t="shared" si="10"/>
        <v>9.2405303030303028</v>
      </c>
    </row>
    <row r="1584" spans="1:4">
      <c r="A1584" s="274">
        <v>40298</v>
      </c>
      <c r="B1584" s="272">
        <v>823</v>
      </c>
      <c r="D1584" s="272">
        <f t="shared" si="10"/>
        <v>9.2405303030303028</v>
      </c>
    </row>
    <row r="1585" spans="1:4">
      <c r="A1585" s="274">
        <v>40299</v>
      </c>
      <c r="B1585" s="272">
        <v>818</v>
      </c>
      <c r="D1585" s="272">
        <f t="shared" si="10"/>
        <v>9.2405303030303028</v>
      </c>
    </row>
    <row r="1586" spans="1:4">
      <c r="A1586" s="274">
        <v>40300</v>
      </c>
      <c r="B1586" s="272">
        <v>818</v>
      </c>
      <c r="D1586" s="272">
        <f t="shared" si="10"/>
        <v>9.2405303030303028</v>
      </c>
    </row>
    <row r="1587" spans="1:4">
      <c r="A1587" s="274">
        <v>40301</v>
      </c>
      <c r="B1587" s="272">
        <v>818</v>
      </c>
      <c r="D1587" s="272">
        <f t="shared" si="10"/>
        <v>9.2405303030303028</v>
      </c>
    </row>
    <row r="1588" spans="1:4">
      <c r="A1588" s="274">
        <v>40302</v>
      </c>
      <c r="B1588" s="272">
        <v>828</v>
      </c>
      <c r="D1588" s="272">
        <f t="shared" si="10"/>
        <v>9.2405303030303028</v>
      </c>
    </row>
    <row r="1589" spans="1:4">
      <c r="A1589" s="274">
        <v>40303</v>
      </c>
      <c r="B1589" s="272">
        <v>835</v>
      </c>
      <c r="D1589" s="272">
        <f t="shared" si="10"/>
        <v>9.2405303030303028</v>
      </c>
    </row>
    <row r="1590" spans="1:4">
      <c r="A1590" s="274">
        <v>40304</v>
      </c>
      <c r="B1590" s="272">
        <v>867</v>
      </c>
      <c r="D1590" s="272">
        <f t="shared" si="10"/>
        <v>9.2405303030303028</v>
      </c>
    </row>
    <row r="1591" spans="1:4">
      <c r="A1591" s="274">
        <v>40305</v>
      </c>
      <c r="B1591" s="272">
        <v>887</v>
      </c>
      <c r="D1591" s="272">
        <f t="shared" si="10"/>
        <v>9.2405303030303028</v>
      </c>
    </row>
    <row r="1592" spans="1:4">
      <c r="A1592" s="274">
        <v>40306</v>
      </c>
      <c r="B1592" s="272">
        <v>879</v>
      </c>
      <c r="D1592" s="272">
        <f t="shared" si="10"/>
        <v>9.2405303030303028</v>
      </c>
    </row>
    <row r="1593" spans="1:4">
      <c r="A1593" s="274">
        <v>40307</v>
      </c>
      <c r="B1593" s="272">
        <v>879</v>
      </c>
      <c r="D1593" s="272">
        <f t="shared" si="10"/>
        <v>9.2405303030303028</v>
      </c>
    </row>
    <row r="1594" spans="1:4">
      <c r="A1594" s="274">
        <v>40308</v>
      </c>
      <c r="B1594" s="272">
        <v>879</v>
      </c>
      <c r="D1594" s="272">
        <f t="shared" si="10"/>
        <v>9.2405303030303028</v>
      </c>
    </row>
    <row r="1595" spans="1:4">
      <c r="A1595" s="274">
        <v>40309</v>
      </c>
      <c r="B1595" s="272">
        <v>880</v>
      </c>
      <c r="D1595" s="272">
        <f t="shared" si="10"/>
        <v>9.2405303030303028</v>
      </c>
    </row>
    <row r="1596" spans="1:4">
      <c r="A1596" s="274">
        <v>40310</v>
      </c>
      <c r="B1596" s="272">
        <v>877</v>
      </c>
      <c r="D1596" s="272">
        <f t="shared" si="10"/>
        <v>9.2405303030303028</v>
      </c>
    </row>
    <row r="1597" spans="1:4">
      <c r="A1597" s="274">
        <v>40311</v>
      </c>
      <c r="B1597" s="272">
        <v>879</v>
      </c>
      <c r="D1597" s="272">
        <f t="shared" si="10"/>
        <v>9.2405303030303028</v>
      </c>
    </row>
    <row r="1598" spans="1:4">
      <c r="A1598" s="274">
        <v>40312</v>
      </c>
      <c r="B1598" s="272">
        <v>890</v>
      </c>
      <c r="D1598" s="272">
        <f t="shared" si="10"/>
        <v>9.2405303030303028</v>
      </c>
    </row>
    <row r="1599" spans="1:4">
      <c r="A1599" s="274">
        <v>40313</v>
      </c>
      <c r="B1599" s="272">
        <v>887</v>
      </c>
      <c r="D1599" s="272">
        <f t="shared" si="10"/>
        <v>9.2405303030303028</v>
      </c>
    </row>
    <row r="1600" spans="1:4">
      <c r="A1600" s="274">
        <v>40314</v>
      </c>
      <c r="B1600" s="272">
        <v>887</v>
      </c>
      <c r="D1600" s="272">
        <f t="shared" si="10"/>
        <v>9.2405303030303028</v>
      </c>
    </row>
    <row r="1601" spans="1:4">
      <c r="A1601" s="274">
        <v>40315</v>
      </c>
      <c r="B1601" s="272">
        <v>887</v>
      </c>
      <c r="D1601" s="272">
        <f t="shared" ref="D1601:D1664" si="11">$E$4</f>
        <v>9.2405303030303028</v>
      </c>
    </row>
    <row r="1602" spans="1:4">
      <c r="A1602" s="274">
        <v>40316</v>
      </c>
      <c r="B1602" s="272">
        <v>923</v>
      </c>
      <c r="D1602" s="272">
        <f t="shared" si="11"/>
        <v>9.2405303030303028</v>
      </c>
    </row>
    <row r="1603" spans="1:4">
      <c r="A1603" s="274">
        <v>40317</v>
      </c>
      <c r="B1603" s="272">
        <v>921</v>
      </c>
      <c r="D1603" s="272">
        <f t="shared" si="11"/>
        <v>9.2405303030303028</v>
      </c>
    </row>
    <row r="1604" spans="1:4">
      <c r="A1604" s="274">
        <v>40318</v>
      </c>
      <c r="B1604" s="272">
        <v>932</v>
      </c>
      <c r="D1604" s="272">
        <f t="shared" si="11"/>
        <v>9.2405303030303028</v>
      </c>
    </row>
    <row r="1605" spans="1:4">
      <c r="A1605" s="274">
        <v>40319</v>
      </c>
      <c r="B1605" s="272">
        <v>933</v>
      </c>
      <c r="D1605" s="272">
        <f t="shared" si="11"/>
        <v>9.2405303030303028</v>
      </c>
    </row>
    <row r="1606" spans="1:4">
      <c r="A1606" s="274">
        <v>40320</v>
      </c>
      <c r="B1606" s="272">
        <v>931</v>
      </c>
      <c r="D1606" s="272">
        <f t="shared" si="11"/>
        <v>9.2405303030303028</v>
      </c>
    </row>
    <row r="1607" spans="1:4">
      <c r="A1607" s="274">
        <v>40321</v>
      </c>
      <c r="B1607" s="272">
        <v>931</v>
      </c>
      <c r="D1607" s="272">
        <f t="shared" si="11"/>
        <v>9.2405303030303028</v>
      </c>
    </row>
    <row r="1608" spans="1:4">
      <c r="A1608" s="274">
        <v>40322</v>
      </c>
      <c r="B1608" s="272">
        <v>931</v>
      </c>
      <c r="D1608" s="272">
        <f t="shared" si="11"/>
        <v>9.2405303030303028</v>
      </c>
    </row>
    <row r="1609" spans="1:4">
      <c r="A1609" s="274">
        <v>40323</v>
      </c>
      <c r="B1609" s="272">
        <v>962</v>
      </c>
      <c r="D1609" s="272">
        <f t="shared" si="11"/>
        <v>9.2405303030303028</v>
      </c>
    </row>
    <row r="1610" spans="1:4">
      <c r="A1610" s="274">
        <v>40324</v>
      </c>
      <c r="B1610" s="272">
        <v>954</v>
      </c>
      <c r="D1610" s="272">
        <f t="shared" si="11"/>
        <v>9.2405303030303028</v>
      </c>
    </row>
    <row r="1611" spans="1:4">
      <c r="A1611" s="274">
        <v>40325</v>
      </c>
      <c r="B1611" s="272">
        <v>942</v>
      </c>
      <c r="D1611" s="272">
        <f t="shared" si="11"/>
        <v>9.2405303030303028</v>
      </c>
    </row>
    <row r="1612" spans="1:4">
      <c r="A1612" s="274">
        <v>40326</v>
      </c>
      <c r="B1612" s="272">
        <v>952</v>
      </c>
      <c r="D1612" s="272">
        <f t="shared" si="11"/>
        <v>9.2405303030303028</v>
      </c>
    </row>
    <row r="1613" spans="1:4">
      <c r="A1613" s="274">
        <v>40327</v>
      </c>
      <c r="B1613" s="272">
        <v>952</v>
      </c>
      <c r="D1613" s="272">
        <f t="shared" si="11"/>
        <v>9.2405303030303028</v>
      </c>
    </row>
    <row r="1614" spans="1:4">
      <c r="A1614" s="274">
        <v>40328</v>
      </c>
      <c r="B1614" s="272">
        <v>952</v>
      </c>
      <c r="D1614" s="272">
        <f t="shared" si="11"/>
        <v>9.2405303030303028</v>
      </c>
    </row>
    <row r="1615" spans="1:4">
      <c r="A1615" s="274">
        <v>40329</v>
      </c>
      <c r="B1615" s="272">
        <v>952</v>
      </c>
      <c r="D1615" s="272">
        <f t="shared" si="11"/>
        <v>9.2405303030303028</v>
      </c>
    </row>
    <row r="1616" spans="1:4">
      <c r="A1616" s="274">
        <v>40330</v>
      </c>
      <c r="B1616" s="272">
        <v>952</v>
      </c>
      <c r="D1616" s="272">
        <f t="shared" si="11"/>
        <v>9.2405303030303028</v>
      </c>
    </row>
    <row r="1617" spans="1:4">
      <c r="A1617" s="274">
        <v>40331</v>
      </c>
      <c r="B1617" s="272">
        <v>948</v>
      </c>
      <c r="D1617" s="272">
        <f t="shared" si="11"/>
        <v>9.2405303030303028</v>
      </c>
    </row>
    <row r="1618" spans="1:4">
      <c r="A1618" s="274">
        <v>40332</v>
      </c>
      <c r="B1618" s="272">
        <v>920</v>
      </c>
      <c r="D1618" s="272">
        <f t="shared" si="11"/>
        <v>9.2405303030303028</v>
      </c>
    </row>
    <row r="1619" spans="1:4">
      <c r="A1619" s="274">
        <v>40333</v>
      </c>
      <c r="B1619" s="272">
        <v>937</v>
      </c>
      <c r="D1619" s="272">
        <f t="shared" si="11"/>
        <v>9.2405303030303028</v>
      </c>
    </row>
    <row r="1620" spans="1:4">
      <c r="A1620" s="274">
        <v>40334</v>
      </c>
      <c r="B1620" s="272">
        <v>965</v>
      </c>
      <c r="D1620" s="272">
        <f t="shared" si="11"/>
        <v>9.2405303030303028</v>
      </c>
    </row>
    <row r="1621" spans="1:4">
      <c r="A1621" s="274">
        <v>40335</v>
      </c>
      <c r="B1621" s="272">
        <v>965</v>
      </c>
      <c r="D1621" s="272">
        <f t="shared" si="11"/>
        <v>9.2405303030303028</v>
      </c>
    </row>
    <row r="1622" spans="1:4">
      <c r="A1622" s="274">
        <v>40336</v>
      </c>
      <c r="B1622" s="272">
        <v>965</v>
      </c>
      <c r="D1622" s="272">
        <f t="shared" si="11"/>
        <v>9.2405303030303028</v>
      </c>
    </row>
    <row r="1623" spans="1:4">
      <c r="A1623" s="274">
        <v>40337</v>
      </c>
      <c r="B1623" s="272">
        <v>966</v>
      </c>
      <c r="D1623" s="272">
        <f t="shared" si="11"/>
        <v>9.2405303030303028</v>
      </c>
    </row>
    <row r="1624" spans="1:4">
      <c r="A1624" s="274">
        <v>40338</v>
      </c>
      <c r="B1624" s="272">
        <v>964</v>
      </c>
      <c r="D1624" s="272">
        <f t="shared" si="11"/>
        <v>9.2405303030303028</v>
      </c>
    </row>
    <row r="1625" spans="1:4">
      <c r="A1625" s="274">
        <v>40339</v>
      </c>
      <c r="B1625" s="272">
        <v>953</v>
      </c>
      <c r="D1625" s="272">
        <f t="shared" si="11"/>
        <v>9.2405303030303028</v>
      </c>
    </row>
    <row r="1626" spans="1:4">
      <c r="A1626" s="274">
        <v>40340</v>
      </c>
      <c r="B1626" s="272">
        <v>962</v>
      </c>
      <c r="D1626" s="272">
        <f t="shared" si="11"/>
        <v>9.2405303030303028</v>
      </c>
    </row>
    <row r="1627" spans="1:4">
      <c r="A1627" s="274">
        <v>40341</v>
      </c>
      <c r="B1627" s="272">
        <v>958</v>
      </c>
      <c r="D1627" s="272">
        <f t="shared" si="11"/>
        <v>9.2405303030303028</v>
      </c>
    </row>
    <row r="1628" spans="1:4">
      <c r="A1628" s="274">
        <v>40342</v>
      </c>
      <c r="B1628" s="272">
        <v>958</v>
      </c>
      <c r="D1628" s="272">
        <f t="shared" si="11"/>
        <v>9.2405303030303028</v>
      </c>
    </row>
    <row r="1629" spans="1:4">
      <c r="A1629" s="274">
        <v>40343</v>
      </c>
      <c r="B1629" s="272">
        <v>958</v>
      </c>
      <c r="D1629" s="272">
        <f t="shared" si="11"/>
        <v>9.2405303030303028</v>
      </c>
    </row>
    <row r="1630" spans="1:4">
      <c r="A1630" s="274">
        <v>40344</v>
      </c>
      <c r="B1630" s="272">
        <v>955</v>
      </c>
      <c r="D1630" s="272">
        <f t="shared" si="11"/>
        <v>9.2405303030303028</v>
      </c>
    </row>
    <row r="1631" spans="1:4">
      <c r="A1631" s="274">
        <v>40345</v>
      </c>
      <c r="B1631" s="272">
        <v>957</v>
      </c>
      <c r="D1631" s="272">
        <f t="shared" si="11"/>
        <v>9.2405303030303028</v>
      </c>
    </row>
    <row r="1632" spans="1:4">
      <c r="A1632" s="274">
        <v>40346</v>
      </c>
      <c r="B1632" s="272">
        <v>966</v>
      </c>
      <c r="D1632" s="272">
        <f t="shared" si="11"/>
        <v>9.2405303030303028</v>
      </c>
    </row>
    <row r="1633" spans="1:4">
      <c r="A1633" s="274">
        <v>40347</v>
      </c>
      <c r="B1633" s="272">
        <v>963</v>
      </c>
      <c r="D1633" s="272">
        <f t="shared" si="11"/>
        <v>9.2405303030303028</v>
      </c>
    </row>
    <row r="1634" spans="1:4">
      <c r="A1634" s="274">
        <v>40348</v>
      </c>
      <c r="B1634" s="272">
        <v>962</v>
      </c>
      <c r="D1634" s="272">
        <f t="shared" si="11"/>
        <v>9.2405303030303028</v>
      </c>
    </row>
    <row r="1635" spans="1:4">
      <c r="A1635" s="274">
        <v>40349</v>
      </c>
      <c r="B1635" s="272">
        <v>962</v>
      </c>
      <c r="D1635" s="272">
        <f t="shared" si="11"/>
        <v>9.2405303030303028</v>
      </c>
    </row>
    <row r="1636" spans="1:4">
      <c r="A1636" s="274">
        <v>40350</v>
      </c>
      <c r="B1636" s="272">
        <v>962</v>
      </c>
      <c r="D1636" s="272">
        <f t="shared" si="11"/>
        <v>9.2405303030303028</v>
      </c>
    </row>
    <row r="1637" spans="1:4">
      <c r="A1637" s="274">
        <v>40351</v>
      </c>
      <c r="B1637" s="272">
        <v>968</v>
      </c>
      <c r="D1637" s="272">
        <f t="shared" si="11"/>
        <v>9.2405303030303028</v>
      </c>
    </row>
    <row r="1638" spans="1:4">
      <c r="A1638" s="274">
        <v>40352</v>
      </c>
      <c r="B1638" s="272">
        <v>974</v>
      </c>
      <c r="D1638" s="272">
        <f t="shared" si="11"/>
        <v>9.2405303030303028</v>
      </c>
    </row>
    <row r="1639" spans="1:4">
      <c r="A1639" s="274">
        <v>40353</v>
      </c>
      <c r="B1639" s="272">
        <v>971</v>
      </c>
      <c r="D1639" s="272">
        <f t="shared" si="11"/>
        <v>9.2405303030303028</v>
      </c>
    </row>
    <row r="1640" spans="1:4">
      <c r="A1640" s="274">
        <v>40354</v>
      </c>
      <c r="B1640" s="272">
        <v>974</v>
      </c>
      <c r="D1640" s="272">
        <f t="shared" si="11"/>
        <v>9.2405303030303028</v>
      </c>
    </row>
    <row r="1641" spans="1:4">
      <c r="A1641" s="274">
        <v>40355</v>
      </c>
      <c r="B1641" s="272">
        <v>995</v>
      </c>
      <c r="D1641" s="272">
        <f t="shared" si="11"/>
        <v>9.2405303030303028</v>
      </c>
    </row>
    <row r="1642" spans="1:4">
      <c r="A1642" s="274">
        <v>40356</v>
      </c>
      <c r="B1642" s="272">
        <v>995</v>
      </c>
      <c r="D1642" s="272">
        <f t="shared" si="11"/>
        <v>9.2405303030303028</v>
      </c>
    </row>
    <row r="1643" spans="1:4">
      <c r="A1643" s="274">
        <v>40357</v>
      </c>
      <c r="B1643" s="272">
        <v>995</v>
      </c>
      <c r="D1643" s="272">
        <f t="shared" si="11"/>
        <v>9.2405303030303028</v>
      </c>
    </row>
    <row r="1644" spans="1:4">
      <c r="A1644" s="274">
        <v>40358</v>
      </c>
      <c r="B1644" s="272">
        <v>1000</v>
      </c>
      <c r="D1644" s="272">
        <f t="shared" si="11"/>
        <v>9.2405303030303028</v>
      </c>
    </row>
    <row r="1645" spans="1:4">
      <c r="A1645" s="274">
        <v>40359</v>
      </c>
      <c r="B1645" s="272">
        <v>1013</v>
      </c>
      <c r="D1645" s="272">
        <f t="shared" si="11"/>
        <v>9.2405303030303028</v>
      </c>
    </row>
    <row r="1646" spans="1:4">
      <c r="A1646" s="274">
        <v>40360</v>
      </c>
      <c r="B1646" s="272">
        <v>1014</v>
      </c>
      <c r="D1646" s="272">
        <f t="shared" si="11"/>
        <v>9.2405303030303028</v>
      </c>
    </row>
    <row r="1647" spans="1:4">
      <c r="A1647" s="274">
        <v>40361</v>
      </c>
      <c r="B1647" s="272">
        <v>1013</v>
      </c>
      <c r="D1647" s="272">
        <f t="shared" si="11"/>
        <v>9.2405303030303028</v>
      </c>
    </row>
    <row r="1648" spans="1:4">
      <c r="A1648" s="274">
        <v>40362</v>
      </c>
      <c r="B1648" s="272">
        <v>1018</v>
      </c>
      <c r="D1648" s="272">
        <f t="shared" si="11"/>
        <v>9.2405303030303028</v>
      </c>
    </row>
    <row r="1649" spans="1:4">
      <c r="A1649" s="274">
        <v>40363</v>
      </c>
      <c r="B1649" s="272">
        <v>1018</v>
      </c>
      <c r="D1649" s="272">
        <f t="shared" si="11"/>
        <v>9.2405303030303028</v>
      </c>
    </row>
    <row r="1650" spans="1:4">
      <c r="A1650" s="274">
        <v>40364</v>
      </c>
      <c r="B1650" s="272">
        <v>1018</v>
      </c>
      <c r="D1650" s="272">
        <f t="shared" si="11"/>
        <v>9.2405303030303028</v>
      </c>
    </row>
    <row r="1651" spans="1:4">
      <c r="A1651" s="274">
        <v>40365</v>
      </c>
      <c r="B1651" s="272">
        <v>1018</v>
      </c>
      <c r="D1651" s="272">
        <f t="shared" si="11"/>
        <v>9.2405303030303028</v>
      </c>
    </row>
    <row r="1652" spans="1:4">
      <c r="A1652" s="274">
        <v>40366</v>
      </c>
      <c r="B1652" s="272">
        <v>1016</v>
      </c>
      <c r="D1652" s="272">
        <f t="shared" si="11"/>
        <v>9.2405303030303028</v>
      </c>
    </row>
    <row r="1653" spans="1:4">
      <c r="A1653" s="274">
        <v>40367</v>
      </c>
      <c r="B1653" s="272">
        <v>1014</v>
      </c>
      <c r="D1653" s="272">
        <f t="shared" si="11"/>
        <v>9.2405303030303028</v>
      </c>
    </row>
    <row r="1654" spans="1:4">
      <c r="A1654" s="274">
        <v>40368</v>
      </c>
      <c r="B1654" s="272">
        <v>997</v>
      </c>
      <c r="D1654" s="272">
        <f t="shared" si="11"/>
        <v>9.2405303030303028</v>
      </c>
    </row>
    <row r="1655" spans="1:4">
      <c r="A1655" s="274">
        <v>40369</v>
      </c>
      <c r="B1655" s="272">
        <v>998</v>
      </c>
      <c r="D1655" s="272">
        <f t="shared" si="11"/>
        <v>9.2405303030303028</v>
      </c>
    </row>
    <row r="1656" spans="1:4">
      <c r="A1656" s="274">
        <v>40370</v>
      </c>
      <c r="B1656" s="272">
        <v>998</v>
      </c>
      <c r="D1656" s="272">
        <f t="shared" si="11"/>
        <v>9.2405303030303028</v>
      </c>
    </row>
    <row r="1657" spans="1:4">
      <c r="A1657" s="274">
        <v>40371</v>
      </c>
      <c r="B1657" s="272">
        <v>998</v>
      </c>
      <c r="D1657" s="272">
        <f t="shared" si="11"/>
        <v>9.2405303030303028</v>
      </c>
    </row>
    <row r="1658" spans="1:4">
      <c r="A1658" s="274">
        <v>40372</v>
      </c>
      <c r="B1658" s="272">
        <v>992</v>
      </c>
      <c r="D1658" s="272">
        <f t="shared" si="11"/>
        <v>9.2405303030303028</v>
      </c>
    </row>
    <row r="1659" spans="1:4">
      <c r="A1659" s="274">
        <v>40373</v>
      </c>
      <c r="B1659" s="272">
        <v>999</v>
      </c>
      <c r="D1659" s="272">
        <f t="shared" si="11"/>
        <v>9.2405303030303028</v>
      </c>
    </row>
    <row r="1660" spans="1:4">
      <c r="A1660" s="274">
        <v>40374</v>
      </c>
      <c r="B1660" s="272">
        <v>1007</v>
      </c>
      <c r="D1660" s="272">
        <f t="shared" si="11"/>
        <v>9.2405303030303028</v>
      </c>
    </row>
    <row r="1661" spans="1:4">
      <c r="A1661" s="274">
        <v>40375</v>
      </c>
      <c r="B1661" s="272">
        <v>1012</v>
      </c>
      <c r="D1661" s="272">
        <f t="shared" si="11"/>
        <v>9.2405303030303028</v>
      </c>
    </row>
    <row r="1662" spans="1:4">
      <c r="A1662" s="274">
        <v>40376</v>
      </c>
      <c r="B1662" s="272">
        <v>1011</v>
      </c>
      <c r="D1662" s="272">
        <f t="shared" si="11"/>
        <v>9.2405303030303028</v>
      </c>
    </row>
    <row r="1663" spans="1:4">
      <c r="A1663" s="274">
        <v>40377</v>
      </c>
      <c r="B1663" s="272">
        <v>1011</v>
      </c>
      <c r="D1663" s="272">
        <f t="shared" si="11"/>
        <v>9.2405303030303028</v>
      </c>
    </row>
    <row r="1664" spans="1:4">
      <c r="A1664" s="274">
        <v>40378</v>
      </c>
      <c r="B1664" s="272">
        <v>1011</v>
      </c>
      <c r="D1664" s="272">
        <f t="shared" si="11"/>
        <v>9.2405303030303028</v>
      </c>
    </row>
    <row r="1665" spans="1:4">
      <c r="A1665" s="274">
        <v>40379</v>
      </c>
      <c r="B1665" s="272">
        <v>1013</v>
      </c>
      <c r="D1665" s="272">
        <f t="shared" ref="D1665:D1680" si="12">$E$4</f>
        <v>9.2405303030303028</v>
      </c>
    </row>
    <row r="1666" spans="1:4">
      <c r="A1666" s="274">
        <v>40380</v>
      </c>
      <c r="B1666" s="272">
        <v>1017</v>
      </c>
      <c r="D1666" s="272">
        <f t="shared" si="12"/>
        <v>9.2405303030303028</v>
      </c>
    </row>
    <row r="1667" spans="1:4">
      <c r="A1667" s="274">
        <v>40381</v>
      </c>
      <c r="B1667" s="272">
        <v>1029</v>
      </c>
      <c r="D1667" s="272">
        <f t="shared" si="12"/>
        <v>9.2405303030303028</v>
      </c>
    </row>
    <row r="1668" spans="1:4">
      <c r="A1668" s="274">
        <v>40382</v>
      </c>
      <c r="B1668" s="272">
        <v>1024</v>
      </c>
      <c r="D1668" s="272">
        <f t="shared" si="12"/>
        <v>9.2405303030303028</v>
      </c>
    </row>
    <row r="1669" spans="1:4">
      <c r="A1669" s="274">
        <v>40383</v>
      </c>
      <c r="B1669" s="272">
        <v>1023</v>
      </c>
      <c r="D1669" s="272">
        <f t="shared" si="12"/>
        <v>9.2405303030303028</v>
      </c>
    </row>
    <row r="1670" spans="1:4">
      <c r="A1670" s="274">
        <v>40384</v>
      </c>
      <c r="B1670" s="272">
        <v>1023</v>
      </c>
      <c r="D1670" s="272">
        <f t="shared" si="12"/>
        <v>9.2405303030303028</v>
      </c>
    </row>
    <row r="1671" spans="1:4">
      <c r="A1671" s="274">
        <v>40385</v>
      </c>
      <c r="B1671" s="272">
        <v>1023</v>
      </c>
      <c r="D1671" s="272">
        <f t="shared" si="12"/>
        <v>9.2405303030303028</v>
      </c>
    </row>
    <row r="1672" spans="1:4">
      <c r="A1672" s="274">
        <v>40386</v>
      </c>
      <c r="B1672" s="272">
        <v>1018</v>
      </c>
      <c r="D1672" s="272">
        <f t="shared" si="12"/>
        <v>9.2405303030303028</v>
      </c>
    </row>
    <row r="1673" spans="1:4">
      <c r="A1673" s="274">
        <v>40387</v>
      </c>
      <c r="B1673" s="272">
        <v>1026</v>
      </c>
      <c r="D1673" s="272">
        <f t="shared" si="12"/>
        <v>9.2405303030303028</v>
      </c>
    </row>
    <row r="1674" spans="1:4">
      <c r="A1674" s="274">
        <v>40388</v>
      </c>
      <c r="B1674" s="272">
        <v>1027</v>
      </c>
      <c r="D1674" s="272">
        <f t="shared" si="12"/>
        <v>9.2405303030303028</v>
      </c>
    </row>
    <row r="1675" spans="1:4">
      <c r="A1675" s="274">
        <v>40389</v>
      </c>
      <c r="B1675" s="272">
        <v>1037</v>
      </c>
      <c r="D1675" s="272">
        <f t="shared" si="12"/>
        <v>9.2405303030303028</v>
      </c>
    </row>
    <row r="1676" spans="1:4">
      <c r="A1676" s="274">
        <v>40390</v>
      </c>
      <c r="B1676" s="272">
        <v>1034</v>
      </c>
      <c r="D1676" s="272">
        <f t="shared" si="12"/>
        <v>9.2405303030303028</v>
      </c>
    </row>
    <row r="1677" spans="1:4">
      <c r="A1677" s="274">
        <v>40391</v>
      </c>
      <c r="B1677" s="272">
        <v>1034</v>
      </c>
      <c r="D1677" s="272">
        <f t="shared" si="12"/>
        <v>9.2405303030303028</v>
      </c>
    </row>
    <row r="1678" spans="1:4">
      <c r="A1678" s="274">
        <v>40392</v>
      </c>
      <c r="B1678" s="272">
        <v>1034</v>
      </c>
      <c r="D1678" s="272">
        <f t="shared" si="12"/>
        <v>9.2405303030303028</v>
      </c>
    </row>
    <row r="1679" spans="1:4">
      <c r="A1679" s="274">
        <v>40393</v>
      </c>
      <c r="B1679" s="272">
        <v>1042</v>
      </c>
      <c r="D1679" s="272">
        <f t="shared" si="12"/>
        <v>9.2405303030303028</v>
      </c>
    </row>
    <row r="1680" spans="1:4">
      <c r="A1680" s="274">
        <v>40394</v>
      </c>
      <c r="B1680" s="272">
        <v>1036</v>
      </c>
      <c r="D1680" s="272">
        <f t="shared" si="12"/>
        <v>9.2405303030303028</v>
      </c>
    </row>
    <row r="1681" spans="1:4">
      <c r="A1681" s="274">
        <v>40395</v>
      </c>
      <c r="B1681" s="272">
        <v>1042</v>
      </c>
      <c r="D1681" s="272">
        <f>$E$4</f>
        <v>9.2405303030303028</v>
      </c>
    </row>
    <row r="1682" spans="1:4">
      <c r="A1682" s="274">
        <v>40396</v>
      </c>
      <c r="B1682" s="272">
        <v>1047</v>
      </c>
    </row>
    <row r="1683" spans="1:4">
      <c r="A1683" s="274">
        <v>40397</v>
      </c>
      <c r="B1683" s="272">
        <v>1046</v>
      </c>
    </row>
    <row r="1684" spans="1:4">
      <c r="A1684" s="274">
        <v>40398</v>
      </c>
      <c r="B1684" s="272">
        <v>1046</v>
      </c>
    </row>
    <row r="1685" spans="1:4">
      <c r="A1685" s="274">
        <v>40399</v>
      </c>
      <c r="B1685" s="272">
        <v>1046</v>
      </c>
    </row>
    <row r="1686" spans="1:4">
      <c r="A1686" s="274">
        <v>40400</v>
      </c>
      <c r="B1686" s="272">
        <v>1052</v>
      </c>
    </row>
    <row r="1687" spans="1:4">
      <c r="A1687" s="274">
        <v>40401</v>
      </c>
      <c r="B1687" s="272">
        <v>1055</v>
      </c>
    </row>
    <row r="1688" spans="1:4">
      <c r="A1688" s="274">
        <v>40402</v>
      </c>
      <c r="B1688" s="272">
        <v>1052</v>
      </c>
    </row>
    <row r="1689" spans="1:4">
      <c r="A1689" s="274">
        <v>40403</v>
      </c>
      <c r="B1689" s="272">
        <v>1052</v>
      </c>
    </row>
    <row r="1690" spans="1:4">
      <c r="A1690" s="274">
        <v>40404</v>
      </c>
      <c r="B1690" s="272">
        <v>1060</v>
      </c>
    </row>
    <row r="1691" spans="1:4">
      <c r="A1691" s="274">
        <v>40405</v>
      </c>
      <c r="B1691" s="272">
        <v>1060</v>
      </c>
    </row>
    <row r="1692" spans="1:4">
      <c r="A1692" s="274">
        <v>40406</v>
      </c>
      <c r="B1692" s="272">
        <v>1060</v>
      </c>
    </row>
    <row r="1693" spans="1:4">
      <c r="A1693" s="274">
        <v>40407</v>
      </c>
      <c r="B1693" s="272">
        <v>1002</v>
      </c>
    </row>
    <row r="1694" spans="1:4">
      <c r="A1694" s="274">
        <v>40408</v>
      </c>
      <c r="B1694" s="272">
        <v>1001</v>
      </c>
    </row>
    <row r="1695" spans="1:4">
      <c r="A1695" s="274">
        <v>40409</v>
      </c>
      <c r="B1695" s="272">
        <v>1006</v>
      </c>
    </row>
    <row r="1696" spans="1:4">
      <c r="A1696" s="274">
        <v>40410</v>
      </c>
      <c r="B1696" s="272">
        <v>1031</v>
      </c>
    </row>
    <row r="1697" spans="1:2">
      <c r="A1697" s="274">
        <v>40411</v>
      </c>
      <c r="B1697" s="272">
        <v>1030</v>
      </c>
    </row>
    <row r="1698" spans="1:2">
      <c r="A1698" s="274">
        <v>40412</v>
      </c>
      <c r="B1698" s="272">
        <v>1030</v>
      </c>
    </row>
    <row r="1699" spans="1:2">
      <c r="A1699" s="274">
        <v>40413</v>
      </c>
      <c r="B1699" s="272">
        <v>1030</v>
      </c>
    </row>
    <row r="1700" spans="1:2">
      <c r="A1700" s="274">
        <v>40414</v>
      </c>
      <c r="B1700" s="272">
        <v>1039</v>
      </c>
    </row>
    <row r="1701" spans="1:2">
      <c r="A1701" s="274">
        <v>40415</v>
      </c>
      <c r="B1701" s="272">
        <v>1034</v>
      </c>
    </row>
    <row r="1702" spans="1:2">
      <c r="A1702" s="274">
        <v>40416</v>
      </c>
      <c r="B1702" s="272">
        <v>1035</v>
      </c>
    </row>
    <row r="1703" spans="1:2">
      <c r="A1703" s="274">
        <v>40417</v>
      </c>
      <c r="B1703" s="272">
        <v>1024</v>
      </c>
    </row>
    <row r="1704" spans="1:2">
      <c r="A1704" s="274">
        <v>40418</v>
      </c>
      <c r="B1704" s="272">
        <v>1035</v>
      </c>
    </row>
    <row r="1705" spans="1:2">
      <c r="A1705" s="274">
        <v>40419</v>
      </c>
      <c r="B1705" s="272">
        <v>1035</v>
      </c>
    </row>
    <row r="1706" spans="1:2">
      <c r="A1706" s="274">
        <v>40420</v>
      </c>
      <c r="B1706" s="272">
        <v>1035</v>
      </c>
    </row>
    <row r="1707" spans="1:2">
      <c r="A1707" s="274">
        <v>40421</v>
      </c>
      <c r="B1707" s="272">
        <v>1040</v>
      </c>
    </row>
    <row r="1708" spans="1:2">
      <c r="A1708" s="274">
        <v>40422</v>
      </c>
      <c r="B1708" s="272">
        <v>1033</v>
      </c>
    </row>
    <row r="1709" spans="1:2">
      <c r="A1709" s="274">
        <v>40423</v>
      </c>
      <c r="B1709" s="272">
        <v>1033</v>
      </c>
    </row>
    <row r="1710" spans="1:2">
      <c r="A1710" s="274">
        <v>40424</v>
      </c>
      <c r="B1710" s="272">
        <v>1025</v>
      </c>
    </row>
    <row r="1711" spans="1:2">
      <c r="A1711" s="274">
        <v>40425</v>
      </c>
      <c r="B1711" s="272">
        <v>1035</v>
      </c>
    </row>
    <row r="1712" spans="1:2">
      <c r="A1712" s="274">
        <v>40426</v>
      </c>
      <c r="B1712" s="272">
        <v>1035</v>
      </c>
    </row>
    <row r="1713" spans="1:2">
      <c r="A1713" s="274">
        <v>40427</v>
      </c>
      <c r="B1713" s="272">
        <v>1035</v>
      </c>
    </row>
    <row r="1714" spans="1:2">
      <c r="A1714" s="274">
        <v>40428</v>
      </c>
      <c r="B1714" s="272">
        <v>1035</v>
      </c>
    </row>
    <row r="1715" spans="1:2">
      <c r="A1715" s="274">
        <v>40429</v>
      </c>
      <c r="B1715" s="272">
        <v>1030</v>
      </c>
    </row>
    <row r="1716" spans="1:2">
      <c r="A1716" s="274">
        <v>40430</v>
      </c>
      <c r="B1716" s="272">
        <v>1020</v>
      </c>
    </row>
    <row r="1717" spans="1:2">
      <c r="A1717" s="274">
        <v>40431</v>
      </c>
      <c r="B1717" s="272">
        <v>1018</v>
      </c>
    </row>
    <row r="1718" spans="1:2">
      <c r="A1718" s="274">
        <v>40432</v>
      </c>
      <c r="B1718" s="272">
        <v>1012</v>
      </c>
    </row>
    <row r="1719" spans="1:2">
      <c r="A1719" s="274">
        <v>40433</v>
      </c>
      <c r="B1719" s="272">
        <v>1012</v>
      </c>
    </row>
    <row r="1720" spans="1:2">
      <c r="A1720" s="274">
        <v>40434</v>
      </c>
      <c r="B1720" s="272">
        <v>1012</v>
      </c>
    </row>
    <row r="1721" spans="1:2">
      <c r="A1721" s="274">
        <v>40435</v>
      </c>
      <c r="B1721" s="272">
        <v>1020</v>
      </c>
    </row>
    <row r="1722" spans="1:2">
      <c r="A1722" s="274">
        <v>40436</v>
      </c>
      <c r="B1722" s="272">
        <v>1019</v>
      </c>
    </row>
    <row r="1723" spans="1:2">
      <c r="A1723" s="274">
        <v>40437</v>
      </c>
      <c r="B1723" s="272">
        <v>1017</v>
      </c>
    </row>
    <row r="1724" spans="1:2">
      <c r="A1724" s="274">
        <v>40438</v>
      </c>
      <c r="B1724" s="272">
        <v>1019</v>
      </c>
    </row>
    <row r="1725" spans="1:2">
      <c r="A1725" s="274">
        <v>40439</v>
      </c>
      <c r="B1725" s="272">
        <v>1022</v>
      </c>
    </row>
    <row r="1726" spans="1:2">
      <c r="A1726" s="274">
        <v>40440</v>
      </c>
      <c r="B1726" s="272">
        <v>1022</v>
      </c>
    </row>
    <row r="1727" spans="1:2">
      <c r="A1727" s="274">
        <v>40441</v>
      </c>
      <c r="B1727" s="272">
        <v>1022</v>
      </c>
    </row>
    <row r="1728" spans="1:2">
      <c r="A1728" s="274">
        <v>40442</v>
      </c>
      <c r="B1728" s="272">
        <v>1032</v>
      </c>
    </row>
    <row r="1729" spans="1:2">
      <c r="A1729" s="274">
        <v>40443</v>
      </c>
      <c r="B1729" s="272">
        <v>1032</v>
      </c>
    </row>
    <row r="1730" spans="1:2">
      <c r="A1730" s="274">
        <v>40444</v>
      </c>
      <c r="B1730" s="272">
        <v>1031</v>
      </c>
    </row>
    <row r="1731" spans="1:2">
      <c r="A1731" s="274">
        <v>40445</v>
      </c>
      <c r="B1731" s="272">
        <v>1029</v>
      </c>
    </row>
    <row r="1732" spans="1:2">
      <c r="A1732" s="274">
        <v>40446</v>
      </c>
      <c r="B1732" s="272">
        <v>1036</v>
      </c>
    </row>
    <row r="1733" spans="1:2">
      <c r="A1733" s="274">
        <v>40447</v>
      </c>
      <c r="B1733" s="272">
        <v>1036</v>
      </c>
    </row>
    <row r="1734" spans="1:2">
      <c r="A1734" s="274">
        <v>40448</v>
      </c>
      <c r="B1734" s="272">
        <v>1036</v>
      </c>
    </row>
    <row r="1735" spans="1:2">
      <c r="A1735" s="274">
        <v>40449</v>
      </c>
      <c r="B1735" s="272">
        <v>1041</v>
      </c>
    </row>
    <row r="1736" spans="1:2">
      <c r="A1736" s="274">
        <v>40450</v>
      </c>
      <c r="B1736" s="272">
        <v>1036</v>
      </c>
    </row>
    <row r="1737" spans="1:2">
      <c r="A1737" s="274">
        <v>40451</v>
      </c>
      <c r="B1737" s="272">
        <v>1226</v>
      </c>
    </row>
    <row r="1738" spans="1:2">
      <c r="A1738" s="274">
        <v>40452</v>
      </c>
      <c r="B1738" s="272">
        <v>1010</v>
      </c>
    </row>
    <row r="1739" spans="1:2">
      <c r="A1739" s="274">
        <v>40453</v>
      </c>
      <c r="B1739" s="272">
        <v>1015</v>
      </c>
    </row>
    <row r="1740" spans="1:2">
      <c r="A1740" s="274">
        <v>40454</v>
      </c>
      <c r="B1740" s="272">
        <v>1015</v>
      </c>
    </row>
    <row r="1741" spans="1:2">
      <c r="A1741" s="274">
        <v>40455</v>
      </c>
      <c r="B1741" s="272">
        <v>1015</v>
      </c>
    </row>
    <row r="1742" spans="1:2">
      <c r="A1742" s="274">
        <v>40456</v>
      </c>
      <c r="B1742" s="272">
        <v>1017</v>
      </c>
    </row>
    <row r="1743" spans="1:2">
      <c r="A1743" s="274">
        <v>40457</v>
      </c>
      <c r="B1743" s="272">
        <v>1021</v>
      </c>
    </row>
    <row r="1744" spans="1:2">
      <c r="A1744" s="274">
        <v>40458</v>
      </c>
      <c r="B1744" s="272">
        <v>1024</v>
      </c>
    </row>
    <row r="1745" spans="1:2">
      <c r="A1745" s="274">
        <v>40459</v>
      </c>
      <c r="B1745" s="272">
        <v>1029</v>
      </c>
    </row>
    <row r="1746" spans="1:2">
      <c r="A1746" s="274">
        <v>40460</v>
      </c>
      <c r="B1746" s="272">
        <v>1025</v>
      </c>
    </row>
    <row r="1747" spans="1:2">
      <c r="A1747" s="274">
        <v>40461</v>
      </c>
      <c r="B1747" s="272">
        <v>1025</v>
      </c>
    </row>
    <row r="1748" spans="1:2">
      <c r="A1748" s="274">
        <v>40462</v>
      </c>
      <c r="B1748" s="272">
        <v>1025</v>
      </c>
    </row>
    <row r="1749" spans="1:2">
      <c r="A1749" s="274">
        <v>40463</v>
      </c>
      <c r="B1749" s="272">
        <v>1025</v>
      </c>
    </row>
    <row r="1750" spans="1:2">
      <c r="A1750" s="274">
        <v>40464</v>
      </c>
      <c r="B1750" s="272">
        <v>1040</v>
      </c>
    </row>
    <row r="1751" spans="1:2">
      <c r="A1751" s="274">
        <v>40465</v>
      </c>
      <c r="B1751" s="272">
        <v>1035</v>
      </c>
    </row>
    <row r="1752" spans="1:2">
      <c r="A1752" s="274">
        <v>40466</v>
      </c>
      <c r="B1752" s="272">
        <v>1007</v>
      </c>
    </row>
    <row r="1753" spans="1:2">
      <c r="A1753" s="274">
        <v>40467</v>
      </c>
      <c r="B1753" s="272">
        <v>1013</v>
      </c>
    </row>
    <row r="1754" spans="1:2">
      <c r="A1754" s="274">
        <v>40468</v>
      </c>
      <c r="B1754" s="272">
        <v>1013</v>
      </c>
    </row>
    <row r="1755" spans="1:2">
      <c r="A1755" s="274">
        <v>40469</v>
      </c>
      <c r="B1755" s="272">
        <v>1013</v>
      </c>
    </row>
    <row r="1756" spans="1:2">
      <c r="A1756" s="274">
        <v>40470</v>
      </c>
      <c r="B1756" s="272">
        <v>1015</v>
      </c>
    </row>
    <row r="1757" spans="1:2">
      <c r="A1757" s="274">
        <v>40471</v>
      </c>
      <c r="B1757" s="272">
        <v>1016</v>
      </c>
    </row>
    <row r="1758" spans="1:2">
      <c r="A1758" s="274">
        <v>40472</v>
      </c>
      <c r="B1758" s="272">
        <v>1013</v>
      </c>
    </row>
    <row r="1759" spans="1:2">
      <c r="A1759" s="274">
        <v>40473</v>
      </c>
      <c r="B1759" s="272">
        <v>1012</v>
      </c>
    </row>
    <row r="1760" spans="1:2">
      <c r="A1760" s="274">
        <v>40474</v>
      </c>
      <c r="B1760" s="272">
        <v>1009</v>
      </c>
    </row>
    <row r="1761" spans="1:2">
      <c r="A1761" s="274">
        <v>40475</v>
      </c>
      <c r="B1761" s="272">
        <v>1009</v>
      </c>
    </row>
    <row r="1762" spans="1:2">
      <c r="A1762" s="274">
        <v>40476</v>
      </c>
      <c r="B1762" s="272">
        <v>1009</v>
      </c>
    </row>
    <row r="1763" spans="1:2">
      <c r="A1763" s="274">
        <v>40477</v>
      </c>
      <c r="B1763" s="272">
        <v>1003</v>
      </c>
    </row>
    <row r="1764" spans="1:2">
      <c r="A1764" s="274">
        <v>40478</v>
      </c>
      <c r="B1764" s="272">
        <v>997</v>
      </c>
    </row>
    <row r="1765" spans="1:2">
      <c r="A1765" s="274">
        <v>40479</v>
      </c>
      <c r="B1765" s="272">
        <v>1004</v>
      </c>
    </row>
    <row r="1766" spans="1:2">
      <c r="A1766" s="274">
        <v>40480</v>
      </c>
      <c r="B1766" s="272">
        <v>1011</v>
      </c>
    </row>
    <row r="1767" spans="1:2">
      <c r="A1767" s="274">
        <v>40481</v>
      </c>
      <c r="B1767" s="272">
        <v>1012</v>
      </c>
    </row>
    <row r="1768" spans="1:2">
      <c r="A1768" s="274">
        <v>40482</v>
      </c>
      <c r="B1768" s="272">
        <v>1012</v>
      </c>
    </row>
    <row r="1769" spans="1:2">
      <c r="A1769" s="274">
        <v>40483</v>
      </c>
      <c r="B1769" s="272">
        <v>1012</v>
      </c>
    </row>
    <row r="1770" spans="1:2">
      <c r="A1770" s="274">
        <v>40484</v>
      </c>
      <c r="B1770" s="272">
        <v>1013</v>
      </c>
    </row>
    <row r="1771" spans="1:2">
      <c r="A1771" s="274">
        <v>40485</v>
      </c>
      <c r="B1771" s="272">
        <v>1016</v>
      </c>
    </row>
    <row r="1772" spans="1:2">
      <c r="A1772" s="274">
        <v>40486</v>
      </c>
      <c r="B1772" s="272">
        <v>1026</v>
      </c>
    </row>
    <row r="1773" spans="1:2">
      <c r="A1773" s="274">
        <v>40487</v>
      </c>
      <c r="B1773" s="272">
        <v>1019</v>
      </c>
    </row>
    <row r="1774" spans="1:2">
      <c r="A1774" s="274">
        <v>40488</v>
      </c>
      <c r="B1774" s="272">
        <v>1015</v>
      </c>
    </row>
    <row r="1775" spans="1:2">
      <c r="A1775" s="274">
        <v>40489</v>
      </c>
      <c r="B1775" s="272">
        <v>1015</v>
      </c>
    </row>
    <row r="1776" spans="1:2">
      <c r="A1776" s="274">
        <v>40490</v>
      </c>
      <c r="B1776" s="272">
        <v>1015</v>
      </c>
    </row>
    <row r="1777" spans="1:2">
      <c r="A1777" s="274">
        <v>40491</v>
      </c>
      <c r="B1777" s="272">
        <v>1004</v>
      </c>
    </row>
    <row r="1778" spans="1:2">
      <c r="A1778" s="274">
        <v>40492</v>
      </c>
      <c r="B1778" s="272">
        <v>1008</v>
      </c>
    </row>
    <row r="1779" spans="1:2">
      <c r="A1779" s="274">
        <v>40493</v>
      </c>
      <c r="B1779" s="272">
        <v>996</v>
      </c>
    </row>
    <row r="1780" spans="1:2">
      <c r="A1780" s="274">
        <v>40494</v>
      </c>
      <c r="B1780" s="272">
        <v>996</v>
      </c>
    </row>
    <row r="1781" spans="1:2">
      <c r="A1781" s="274">
        <v>40495</v>
      </c>
      <c r="B1781" s="272">
        <v>982</v>
      </c>
    </row>
    <row r="1782" spans="1:2">
      <c r="A1782" s="274">
        <v>40496</v>
      </c>
      <c r="B1782" s="272">
        <v>982</v>
      </c>
    </row>
    <row r="1783" spans="1:2">
      <c r="A1783" s="274">
        <v>40497</v>
      </c>
      <c r="B1783" s="272">
        <v>982</v>
      </c>
    </row>
    <row r="1784" spans="1:2">
      <c r="A1784" s="274">
        <v>40498</v>
      </c>
      <c r="B1784" s="272">
        <v>985</v>
      </c>
    </row>
    <row r="1785" spans="1:2">
      <c r="A1785" s="274">
        <v>40499</v>
      </c>
      <c r="B1785" s="272">
        <v>986</v>
      </c>
    </row>
    <row r="1786" spans="1:2">
      <c r="A1786" s="274">
        <v>40500</v>
      </c>
      <c r="B1786" s="272">
        <v>983</v>
      </c>
    </row>
    <row r="1787" spans="1:2">
      <c r="A1787" s="274">
        <v>40501</v>
      </c>
      <c r="B1787" s="272">
        <v>981</v>
      </c>
    </row>
    <row r="1788" spans="1:2">
      <c r="A1788" s="274">
        <v>40502</v>
      </c>
      <c r="B1788" s="272">
        <v>990</v>
      </c>
    </row>
    <row r="1789" spans="1:2">
      <c r="A1789" s="274">
        <v>40503</v>
      </c>
      <c r="B1789" s="272">
        <v>990</v>
      </c>
    </row>
    <row r="1790" spans="1:2">
      <c r="A1790" s="274">
        <v>40504</v>
      </c>
      <c r="B1790" s="272">
        <v>990</v>
      </c>
    </row>
    <row r="1791" spans="1:2">
      <c r="A1791" s="274">
        <v>40505</v>
      </c>
      <c r="B1791" s="272">
        <v>995</v>
      </c>
    </row>
    <row r="1792" spans="1:2">
      <c r="A1792" s="274">
        <v>40506</v>
      </c>
      <c r="B1792" s="272">
        <v>979</v>
      </c>
    </row>
    <row r="1793" spans="1:2">
      <c r="A1793" s="274">
        <v>40507</v>
      </c>
      <c r="B1793" s="272">
        <v>983</v>
      </c>
    </row>
    <row r="1794" spans="1:2">
      <c r="A1794" s="274">
        <v>40508</v>
      </c>
      <c r="B1794" s="272">
        <v>983</v>
      </c>
    </row>
    <row r="1795" spans="1:2">
      <c r="A1795" s="274">
        <v>40509</v>
      </c>
      <c r="B1795" s="272">
        <v>983</v>
      </c>
    </row>
    <row r="1796" spans="1:2">
      <c r="A1796" s="274">
        <v>40510</v>
      </c>
      <c r="B1796" s="272">
        <v>983</v>
      </c>
    </row>
    <row r="1797" spans="1:2">
      <c r="A1797" s="274">
        <v>40511</v>
      </c>
      <c r="B1797" s="272">
        <v>983</v>
      </c>
    </row>
    <row r="1798" spans="1:2">
      <c r="A1798" s="274">
        <v>40512</v>
      </c>
      <c r="B1798" s="272">
        <v>988</v>
      </c>
    </row>
    <row r="1799" spans="1:2">
      <c r="A1799" s="274">
        <v>40513</v>
      </c>
      <c r="B1799" s="272">
        <v>971</v>
      </c>
    </row>
    <row r="1800" spans="1:2">
      <c r="A1800" s="274">
        <v>40514</v>
      </c>
      <c r="B1800" s="272">
        <v>969</v>
      </c>
    </row>
    <row r="1801" spans="1:2">
      <c r="A1801" s="274">
        <v>40515</v>
      </c>
      <c r="B1801" s="272">
        <v>974</v>
      </c>
    </row>
    <row r="1802" spans="1:2">
      <c r="A1802" s="274">
        <v>40516</v>
      </c>
      <c r="B1802" s="272">
        <v>984</v>
      </c>
    </row>
    <row r="1803" spans="1:2">
      <c r="A1803" s="274">
        <v>40517</v>
      </c>
      <c r="B1803" s="272">
        <v>984</v>
      </c>
    </row>
    <row r="1804" spans="1:2">
      <c r="A1804" s="274">
        <v>40518</v>
      </c>
      <c r="B1804" s="272">
        <v>984</v>
      </c>
    </row>
    <row r="1805" spans="1:2">
      <c r="A1805" s="274">
        <v>40519</v>
      </c>
      <c r="B1805" s="272">
        <v>962</v>
      </c>
    </row>
    <row r="1806" spans="1:2">
      <c r="A1806" s="274">
        <v>40520</v>
      </c>
      <c r="B1806" s="272">
        <v>952</v>
      </c>
    </row>
    <row r="1807" spans="1:2">
      <c r="A1807" s="274">
        <v>40521</v>
      </c>
      <c r="B1807" s="272">
        <v>949</v>
      </c>
    </row>
    <row r="1808" spans="1:2">
      <c r="A1808" s="274">
        <v>40522</v>
      </c>
      <c r="B1808" s="272">
        <v>916</v>
      </c>
    </row>
    <row r="1809" spans="1:2">
      <c r="A1809" s="274">
        <v>40523</v>
      </c>
      <c r="B1809" s="272">
        <v>922</v>
      </c>
    </row>
    <row r="1810" spans="1:2">
      <c r="A1810" s="274">
        <v>40524</v>
      </c>
      <c r="B1810" s="272">
        <v>922</v>
      </c>
    </row>
    <row r="1811" spans="1:2">
      <c r="A1811" s="274">
        <v>40525</v>
      </c>
      <c r="B1811" s="272">
        <v>922</v>
      </c>
    </row>
    <row r="1812" spans="1:2">
      <c r="A1812" s="274">
        <v>40526</v>
      </c>
      <c r="B1812" s="272">
        <v>907</v>
      </c>
    </row>
    <row r="1813" spans="1:2">
      <c r="A1813" s="274">
        <v>40527</v>
      </c>
      <c r="B1813" s="272">
        <v>904</v>
      </c>
    </row>
    <row r="1814" spans="1:2">
      <c r="A1814" s="274">
        <v>40528</v>
      </c>
      <c r="B1814" s="272">
        <v>908</v>
      </c>
    </row>
    <row r="1815" spans="1:2">
      <c r="A1815" s="274">
        <v>40529</v>
      </c>
      <c r="B1815" s="272">
        <v>919</v>
      </c>
    </row>
    <row r="1816" spans="1:2">
      <c r="A1816" s="274">
        <v>40530</v>
      </c>
      <c r="B1816" s="272">
        <v>917</v>
      </c>
    </row>
    <row r="1817" spans="1:2">
      <c r="A1817" s="274">
        <v>40531</v>
      </c>
      <c r="B1817" s="272">
        <v>917</v>
      </c>
    </row>
    <row r="1818" spans="1:2">
      <c r="A1818" s="274">
        <v>40532</v>
      </c>
      <c r="B1818" s="272">
        <v>917</v>
      </c>
    </row>
    <row r="1819" spans="1:2">
      <c r="A1819" s="274">
        <v>40533</v>
      </c>
      <c r="B1819" s="272">
        <v>916</v>
      </c>
    </row>
    <row r="1820" spans="1:2">
      <c r="A1820" s="274">
        <v>40534</v>
      </c>
      <c r="B1820" s="272">
        <v>912</v>
      </c>
    </row>
    <row r="1821" spans="1:2">
      <c r="A1821" s="274">
        <v>40535</v>
      </c>
      <c r="B1821" s="272">
        <v>908</v>
      </c>
    </row>
    <row r="1822" spans="1:2">
      <c r="A1822" s="274">
        <v>40536</v>
      </c>
      <c r="B1822" s="272">
        <v>904</v>
      </c>
    </row>
    <row r="1823" spans="1:2">
      <c r="A1823" s="274">
        <v>40537</v>
      </c>
      <c r="B1823" s="272">
        <v>904</v>
      </c>
    </row>
    <row r="1824" spans="1:2">
      <c r="A1824" s="274">
        <v>40538</v>
      </c>
      <c r="B1824" s="272">
        <v>904</v>
      </c>
    </row>
    <row r="1825" spans="1:2">
      <c r="A1825" s="274">
        <v>40539</v>
      </c>
      <c r="B1825" s="272">
        <v>904</v>
      </c>
    </row>
    <row r="1826" spans="1:2">
      <c r="A1826" s="274">
        <v>40540</v>
      </c>
      <c r="B1826" s="272">
        <v>904</v>
      </c>
    </row>
    <row r="1827" spans="1:2">
      <c r="A1827" s="274">
        <v>40541</v>
      </c>
      <c r="B1827" s="272">
        <v>908</v>
      </c>
    </row>
    <row r="1828" spans="1:2">
      <c r="A1828" s="274">
        <v>40542</v>
      </c>
      <c r="B1828" s="272">
        <v>905</v>
      </c>
    </row>
    <row r="1829" spans="1:2">
      <c r="A1829" s="274">
        <v>40543</v>
      </c>
      <c r="B1829" s="272">
        <v>913</v>
      </c>
    </row>
    <row r="1830" spans="1:2">
      <c r="A1830" s="274">
        <v>40544</v>
      </c>
      <c r="B1830" s="272">
        <v>914</v>
      </c>
    </row>
    <row r="1831" spans="1:2">
      <c r="A1831" s="274">
        <v>40545</v>
      </c>
      <c r="B1831" s="272">
        <v>914</v>
      </c>
    </row>
    <row r="1832" spans="1:2">
      <c r="A1832" s="274">
        <v>40546</v>
      </c>
      <c r="B1832" s="272">
        <v>914</v>
      </c>
    </row>
    <row r="1833" spans="1:2">
      <c r="A1833" s="274">
        <v>40547</v>
      </c>
      <c r="B1833" s="272">
        <v>886</v>
      </c>
    </row>
    <row r="1834" spans="1:2">
      <c r="A1834" s="274">
        <v>40548</v>
      </c>
      <c r="B1834" s="272">
        <v>874</v>
      </c>
    </row>
    <row r="1835" spans="1:2">
      <c r="A1835" s="274">
        <v>40549</v>
      </c>
      <c r="B1835" s="272">
        <v>880</v>
      </c>
    </row>
    <row r="1836" spans="1:2">
      <c r="A1836" s="274">
        <v>40550</v>
      </c>
      <c r="B1836" s="272">
        <v>892</v>
      </c>
    </row>
    <row r="1837" spans="1:2">
      <c r="A1837" s="274">
        <v>40551</v>
      </c>
      <c r="B1837" s="272">
        <v>896</v>
      </c>
    </row>
    <row r="1838" spans="1:2">
      <c r="A1838" s="274">
        <v>40552</v>
      </c>
      <c r="B1838" s="272">
        <v>896</v>
      </c>
    </row>
    <row r="1839" spans="1:2">
      <c r="A1839" s="274">
        <v>40553</v>
      </c>
      <c r="B1839" s="272">
        <v>896</v>
      </c>
    </row>
    <row r="1840" spans="1:2">
      <c r="A1840" s="274">
        <v>40554</v>
      </c>
      <c r="B1840" s="272">
        <v>892</v>
      </c>
    </row>
    <row r="1841" spans="1:2">
      <c r="A1841" s="274">
        <v>40555</v>
      </c>
      <c r="B1841" s="272">
        <v>891</v>
      </c>
    </row>
    <row r="1842" spans="1:2">
      <c r="A1842" s="274">
        <v>40556</v>
      </c>
      <c r="B1842" s="272">
        <v>897</v>
      </c>
    </row>
    <row r="1843" spans="1:2">
      <c r="A1843" s="274">
        <v>40557</v>
      </c>
      <c r="B1843" s="272">
        <v>896</v>
      </c>
    </row>
    <row r="1844" spans="1:2">
      <c r="A1844" s="274">
        <v>40558</v>
      </c>
      <c r="B1844" s="272">
        <v>839</v>
      </c>
    </row>
    <row r="1845" spans="1:2">
      <c r="A1845" s="274">
        <v>40559</v>
      </c>
      <c r="B1845" s="272">
        <v>839</v>
      </c>
    </row>
    <row r="1846" spans="1:2">
      <c r="A1846" s="274">
        <v>40560</v>
      </c>
      <c r="B1846" s="272">
        <v>839</v>
      </c>
    </row>
    <row r="1847" spans="1:2">
      <c r="A1847" s="274">
        <v>40561</v>
      </c>
      <c r="B1847" s="272">
        <v>839</v>
      </c>
    </row>
    <row r="1848" spans="1:2">
      <c r="A1848" s="274">
        <v>40562</v>
      </c>
      <c r="B1848" s="272">
        <v>841</v>
      </c>
    </row>
    <row r="1849" spans="1:2">
      <c r="A1849" s="274">
        <v>40563</v>
      </c>
      <c r="B1849" s="272">
        <v>831</v>
      </c>
    </row>
    <row r="1850" spans="1:2">
      <c r="A1850" s="274">
        <v>40564</v>
      </c>
      <c r="B1850" s="272">
        <v>834</v>
      </c>
    </row>
    <row r="1851" spans="1:2">
      <c r="A1851" s="274">
        <v>40565</v>
      </c>
      <c r="B1851" s="272">
        <v>835</v>
      </c>
    </row>
    <row r="1852" spans="1:2">
      <c r="A1852" s="274">
        <v>40566</v>
      </c>
      <c r="B1852" s="272">
        <v>835</v>
      </c>
    </row>
    <row r="1853" spans="1:2">
      <c r="A1853" s="274">
        <v>40567</v>
      </c>
      <c r="B1853" s="272">
        <v>835</v>
      </c>
    </row>
    <row r="1854" spans="1:2">
      <c r="A1854" s="274">
        <v>40568</v>
      </c>
      <c r="B1854" s="272">
        <v>842</v>
      </c>
    </row>
    <row r="1855" spans="1:2">
      <c r="A1855" s="274">
        <v>40569</v>
      </c>
      <c r="B1855" s="272">
        <v>836</v>
      </c>
    </row>
    <row r="1856" spans="1:2">
      <c r="A1856" s="274">
        <v>40570</v>
      </c>
      <c r="B1856" s="272">
        <v>838</v>
      </c>
    </row>
    <row r="1857" spans="1:2">
      <c r="A1857" s="274">
        <v>40571</v>
      </c>
      <c r="B1857" s="272">
        <v>844</v>
      </c>
    </row>
    <row r="1858" spans="1:2">
      <c r="A1858" s="274">
        <v>40572</v>
      </c>
      <c r="B1858" s="272">
        <v>841</v>
      </c>
    </row>
    <row r="1859" spans="1:2">
      <c r="A1859" s="274">
        <v>40573</v>
      </c>
      <c r="B1859" s="272">
        <v>841</v>
      </c>
    </row>
    <row r="1860" spans="1:2">
      <c r="A1860" s="274">
        <v>40574</v>
      </c>
      <c r="B1860" s="272">
        <v>841</v>
      </c>
    </row>
    <row r="1861" spans="1:2">
      <c r="A1861" s="274">
        <v>40575</v>
      </c>
      <c r="B1861" s="272">
        <v>835</v>
      </c>
    </row>
    <row r="1862" spans="1:2">
      <c r="A1862" s="274">
        <v>40576</v>
      </c>
      <c r="B1862" s="272">
        <v>786</v>
      </c>
    </row>
    <row r="1863" spans="1:2">
      <c r="A1863" s="274">
        <v>40577</v>
      </c>
      <c r="B1863" s="272">
        <v>780</v>
      </c>
    </row>
    <row r="1864" spans="1:2">
      <c r="A1864" s="274">
        <v>40578</v>
      </c>
      <c r="B1864" s="272">
        <v>770</v>
      </c>
    </row>
    <row r="1865" spans="1:2">
      <c r="A1865" s="274">
        <v>40579</v>
      </c>
      <c r="B1865" s="272">
        <v>770</v>
      </c>
    </row>
    <row r="1866" spans="1:2">
      <c r="A1866" s="274">
        <v>40580</v>
      </c>
      <c r="B1866" s="272">
        <v>770</v>
      </c>
    </row>
    <row r="1867" spans="1:2">
      <c r="A1867" s="274">
        <v>40581</v>
      </c>
      <c r="B1867" s="272">
        <v>770</v>
      </c>
    </row>
    <row r="1868" spans="1:2">
      <c r="A1868" s="274">
        <v>40582</v>
      </c>
      <c r="B1868" s="272">
        <v>758</v>
      </c>
    </row>
    <row r="1869" spans="1:2">
      <c r="A1869" s="274">
        <v>40583</v>
      </c>
      <c r="B1869" s="272">
        <v>765</v>
      </c>
    </row>
    <row r="1870" spans="1:2">
      <c r="A1870" s="274">
        <v>40584</v>
      </c>
      <c r="B1870" s="272">
        <v>759</v>
      </c>
    </row>
    <row r="1871" spans="1:2">
      <c r="A1871" s="274">
        <v>40585</v>
      </c>
      <c r="B1871" s="272">
        <v>761</v>
      </c>
    </row>
    <row r="1872" spans="1:2">
      <c r="A1872" s="274">
        <v>40586</v>
      </c>
      <c r="B1872" s="272">
        <v>763</v>
      </c>
    </row>
    <row r="1873" spans="1:2">
      <c r="A1873" s="274">
        <v>40587</v>
      </c>
      <c r="B1873" s="272">
        <v>763</v>
      </c>
    </row>
    <row r="1874" spans="1:2">
      <c r="A1874" s="274">
        <v>40588</v>
      </c>
      <c r="B1874" s="272">
        <v>763</v>
      </c>
    </row>
    <row r="1875" spans="1:2">
      <c r="A1875" s="274">
        <v>40589</v>
      </c>
      <c r="B1875" s="272">
        <v>751</v>
      </c>
    </row>
    <row r="1876" spans="1:2">
      <c r="A1876" s="274">
        <v>40590</v>
      </c>
      <c r="B1876" s="272">
        <v>735</v>
      </c>
    </row>
    <row r="1877" spans="1:2">
      <c r="A1877" s="274">
        <v>40591</v>
      </c>
      <c r="B1877" s="272">
        <v>744</v>
      </c>
    </row>
    <row r="1878" spans="1:2">
      <c r="A1878" s="274">
        <v>40592</v>
      </c>
      <c r="B1878" s="272">
        <v>744</v>
      </c>
    </row>
    <row r="1879" spans="1:2">
      <c r="A1879" s="274">
        <v>40593</v>
      </c>
      <c r="B1879" s="272">
        <v>758</v>
      </c>
    </row>
    <row r="1880" spans="1:2">
      <c r="A1880" s="274">
        <v>40594</v>
      </c>
      <c r="B1880" s="272">
        <v>758</v>
      </c>
    </row>
    <row r="1881" spans="1:2">
      <c r="A1881" s="274">
        <v>40595</v>
      </c>
      <c r="B1881" s="272">
        <v>758</v>
      </c>
    </row>
    <row r="1882" spans="1:2">
      <c r="A1882" s="274">
        <v>40596</v>
      </c>
      <c r="B1882" s="272">
        <v>758</v>
      </c>
    </row>
    <row r="1883" spans="1:2">
      <c r="A1883" s="274">
        <v>40597</v>
      </c>
      <c r="B1883" s="272">
        <v>754</v>
      </c>
    </row>
    <row r="1884" spans="1:2">
      <c r="A1884" s="274">
        <v>40598</v>
      </c>
      <c r="B1884" s="272">
        <v>753</v>
      </c>
    </row>
    <row r="1885" spans="1:2">
      <c r="A1885" s="274">
        <v>40599</v>
      </c>
      <c r="B1885" s="272">
        <v>756</v>
      </c>
    </row>
    <row r="1886" spans="1:2">
      <c r="A1886" s="274">
        <v>40600</v>
      </c>
      <c r="B1886" s="272">
        <v>759</v>
      </c>
    </row>
    <row r="1887" spans="1:2">
      <c r="A1887" s="274">
        <v>40601</v>
      </c>
      <c r="B1887" s="272">
        <v>759</v>
      </c>
    </row>
    <row r="1888" spans="1:2">
      <c r="A1888" s="274">
        <v>40602</v>
      </c>
      <c r="B1888" s="272">
        <v>759</v>
      </c>
    </row>
    <row r="1889" spans="1:2">
      <c r="A1889" s="274">
        <v>40603</v>
      </c>
      <c r="B1889" s="272">
        <v>761</v>
      </c>
    </row>
    <row r="1890" spans="1:2">
      <c r="A1890" s="274">
        <v>40604</v>
      </c>
      <c r="B1890" s="272">
        <v>756</v>
      </c>
    </row>
    <row r="1891" spans="1:2">
      <c r="A1891" s="274">
        <v>40605</v>
      </c>
      <c r="B1891" s="272">
        <v>743</v>
      </c>
    </row>
    <row r="1892" spans="1:2">
      <c r="A1892" s="274">
        <v>40606</v>
      </c>
      <c r="B1892" s="272">
        <v>756</v>
      </c>
    </row>
    <row r="1893" spans="1:2">
      <c r="A1893" s="274">
        <v>40607</v>
      </c>
      <c r="B1893" s="272">
        <v>762</v>
      </c>
    </row>
    <row r="1894" spans="1:2">
      <c r="A1894" s="274">
        <v>40608</v>
      </c>
      <c r="B1894" s="272">
        <v>762</v>
      </c>
    </row>
    <row r="1895" spans="1:2">
      <c r="A1895" s="274">
        <v>40609</v>
      </c>
      <c r="B1895" s="272">
        <v>762</v>
      </c>
    </row>
    <row r="1896" spans="1:2">
      <c r="A1896" s="274">
        <v>40610</v>
      </c>
      <c r="B1896" s="272">
        <v>753</v>
      </c>
    </row>
    <row r="1897" spans="1:2">
      <c r="A1897" s="274">
        <v>40611</v>
      </c>
      <c r="B1897" s="272">
        <v>758</v>
      </c>
    </row>
    <row r="1898" spans="1:2">
      <c r="A1898" s="274">
        <v>40612</v>
      </c>
      <c r="B1898" s="272">
        <v>782</v>
      </c>
    </row>
    <row r="1899" spans="1:2">
      <c r="A1899" s="274">
        <v>40613</v>
      </c>
      <c r="B1899" s="272">
        <v>782</v>
      </c>
    </row>
    <row r="1900" spans="1:2">
      <c r="A1900" s="274">
        <v>40614</v>
      </c>
      <c r="B1900" s="272">
        <v>788</v>
      </c>
    </row>
    <row r="1901" spans="1:2">
      <c r="A1901" s="274">
        <v>40615</v>
      </c>
      <c r="B1901" s="272">
        <v>788</v>
      </c>
    </row>
    <row r="1902" spans="1:2">
      <c r="A1902" s="274">
        <v>40616</v>
      </c>
      <c r="B1902" s="272">
        <v>788</v>
      </c>
    </row>
    <row r="1903" spans="1:2">
      <c r="A1903" s="274">
        <v>40617</v>
      </c>
      <c r="B1903" s="272">
        <v>802</v>
      </c>
    </row>
    <row r="1904" spans="1:2">
      <c r="A1904" s="274">
        <v>40618</v>
      </c>
      <c r="B1904" s="272">
        <v>813</v>
      </c>
    </row>
    <row r="1905" spans="1:2">
      <c r="A1905" s="274">
        <v>40619</v>
      </c>
      <c r="B1905" s="272">
        <v>810</v>
      </c>
    </row>
    <row r="1906" spans="1:2">
      <c r="A1906" s="274">
        <v>40620</v>
      </c>
      <c r="B1906" s="272">
        <v>806</v>
      </c>
    </row>
    <row r="1907" spans="1:2">
      <c r="A1907" s="274">
        <v>40621</v>
      </c>
      <c r="B1907" s="272">
        <v>798</v>
      </c>
    </row>
    <row r="1908" spans="1:2">
      <c r="A1908" s="274">
        <v>40622</v>
      </c>
      <c r="B1908" s="272">
        <v>798</v>
      </c>
    </row>
    <row r="1909" spans="1:2">
      <c r="A1909" s="274">
        <v>40623</v>
      </c>
      <c r="B1909" s="272">
        <v>798</v>
      </c>
    </row>
    <row r="1910" spans="1:2">
      <c r="A1910" s="274">
        <v>40624</v>
      </c>
      <c r="B1910" s="272">
        <v>797</v>
      </c>
    </row>
    <row r="1911" spans="1:2">
      <c r="A1911" s="274">
        <v>40625</v>
      </c>
      <c r="B1911" s="272">
        <v>797</v>
      </c>
    </row>
    <row r="1912" spans="1:2">
      <c r="A1912" s="274">
        <v>40626</v>
      </c>
      <c r="B1912" s="272">
        <v>791</v>
      </c>
    </row>
    <row r="1913" spans="1:2">
      <c r="A1913" s="274">
        <v>40627</v>
      </c>
      <c r="B1913" s="272">
        <v>784</v>
      </c>
    </row>
    <row r="1914" spans="1:2">
      <c r="A1914" s="274">
        <v>40628</v>
      </c>
      <c r="B1914" s="272">
        <v>781</v>
      </c>
    </row>
    <row r="1915" spans="1:2">
      <c r="A1915" s="274">
        <v>40629</v>
      </c>
      <c r="B1915" s="272">
        <v>781</v>
      </c>
    </row>
    <row r="1916" spans="1:2">
      <c r="A1916" s="274">
        <v>40630</v>
      </c>
      <c r="B1916" s="272">
        <v>781</v>
      </c>
    </row>
    <row r="1917" spans="1:2">
      <c r="A1917" s="274">
        <v>40631</v>
      </c>
      <c r="B1917" s="272">
        <v>784</v>
      </c>
    </row>
    <row r="1918" spans="1:2">
      <c r="A1918" s="274">
        <v>40632</v>
      </c>
      <c r="B1918" s="272">
        <v>780</v>
      </c>
    </row>
    <row r="1919" spans="1:2">
      <c r="A1919" s="274">
        <v>40633</v>
      </c>
      <c r="B1919" s="272">
        <v>780</v>
      </c>
    </row>
    <row r="1920" spans="1:2">
      <c r="A1920" s="274">
        <v>40634</v>
      </c>
      <c r="B1920" s="272">
        <v>778</v>
      </c>
    </row>
    <row r="1921" spans="1:2">
      <c r="A1921" s="274">
        <v>40635</v>
      </c>
      <c r="B1921" s="272">
        <v>743</v>
      </c>
    </row>
    <row r="1922" spans="1:2">
      <c r="A1922" s="274">
        <v>40636</v>
      </c>
      <c r="B1922" s="272">
        <v>743</v>
      </c>
    </row>
    <row r="1923" spans="1:2">
      <c r="A1923" s="274">
        <v>40637</v>
      </c>
      <c r="B1923" s="272">
        <v>743</v>
      </c>
    </row>
    <row r="1924" spans="1:2">
      <c r="A1924" s="274">
        <v>40638</v>
      </c>
      <c r="B1924" s="272">
        <v>736</v>
      </c>
    </row>
    <row r="1925" spans="1:2">
      <c r="A1925" s="274">
        <v>40639</v>
      </c>
      <c r="B1925" s="272">
        <v>730</v>
      </c>
    </row>
    <row r="1926" spans="1:2">
      <c r="A1926" s="274">
        <v>40640</v>
      </c>
      <c r="B1926" s="272">
        <v>736</v>
      </c>
    </row>
    <row r="1927" spans="1:2">
      <c r="A1927" s="274">
        <v>40641</v>
      </c>
      <c r="B1927" s="272">
        <v>734</v>
      </c>
    </row>
    <row r="1928" spans="1:2">
      <c r="A1928" s="274">
        <v>40642</v>
      </c>
      <c r="B1928" s="272">
        <v>734</v>
      </c>
    </row>
    <row r="1929" spans="1:2">
      <c r="A1929" s="274">
        <v>40643</v>
      </c>
      <c r="B1929" s="272">
        <v>734</v>
      </c>
    </row>
    <row r="1930" spans="1:2">
      <c r="A1930" s="274">
        <v>40644</v>
      </c>
      <c r="B1930" s="272">
        <v>734</v>
      </c>
    </row>
    <row r="1931" spans="1:2">
      <c r="A1931" s="274">
        <v>40645</v>
      </c>
      <c r="B1931" s="272">
        <v>743</v>
      </c>
    </row>
    <row r="1932" spans="1:2">
      <c r="A1932" s="274">
        <v>40646</v>
      </c>
      <c r="B1932" s="272">
        <v>745</v>
      </c>
    </row>
    <row r="1933" spans="1:2">
      <c r="A1933" s="274">
        <v>40647</v>
      </c>
      <c r="B1933" s="272">
        <v>743</v>
      </c>
    </row>
    <row r="1934" spans="1:2">
      <c r="A1934" s="274">
        <v>40648</v>
      </c>
      <c r="B1934" s="272">
        <v>751</v>
      </c>
    </row>
    <row r="1935" spans="1:2">
      <c r="A1935" s="274">
        <v>40649</v>
      </c>
      <c r="B1935" s="272">
        <v>785</v>
      </c>
    </row>
    <row r="1936" spans="1:2">
      <c r="A1936" s="274">
        <v>40650</v>
      </c>
      <c r="B1936" s="272">
        <v>785</v>
      </c>
    </row>
    <row r="1937" spans="1:2">
      <c r="A1937" s="274">
        <v>40651</v>
      </c>
      <c r="B1937" s="272">
        <v>785</v>
      </c>
    </row>
    <row r="1938" spans="1:2">
      <c r="A1938" s="274">
        <v>40652</v>
      </c>
      <c r="B1938" s="272">
        <v>785</v>
      </c>
    </row>
    <row r="1939" spans="1:2">
      <c r="A1939" s="274">
        <v>40653</v>
      </c>
      <c r="B1939" s="272">
        <v>779</v>
      </c>
    </row>
    <row r="1940" spans="1:2">
      <c r="A1940" s="274">
        <v>40654</v>
      </c>
      <c r="B1940" s="272">
        <v>780</v>
      </c>
    </row>
    <row r="1941" spans="1:2">
      <c r="A1941" s="274">
        <v>40655</v>
      </c>
      <c r="B1941" s="272">
        <v>785</v>
      </c>
    </row>
    <row r="1942" spans="1:2">
      <c r="A1942" s="274">
        <v>40656</v>
      </c>
      <c r="B1942" s="272">
        <v>785</v>
      </c>
    </row>
    <row r="1943" spans="1:2">
      <c r="A1943" s="274">
        <v>40657</v>
      </c>
      <c r="B1943" s="272">
        <v>785</v>
      </c>
    </row>
    <row r="1944" spans="1:2">
      <c r="A1944" s="274">
        <v>40658</v>
      </c>
      <c r="B1944" s="272">
        <v>785</v>
      </c>
    </row>
    <row r="1945" spans="1:2">
      <c r="A1945" s="274">
        <v>40659</v>
      </c>
      <c r="B1945" s="272">
        <v>790</v>
      </c>
    </row>
    <row r="1946" spans="1:2">
      <c r="A1946" s="274">
        <v>40660</v>
      </c>
      <c r="B1946" s="272">
        <v>774</v>
      </c>
    </row>
    <row r="1947" spans="1:2">
      <c r="A1947" s="274">
        <v>40661</v>
      </c>
      <c r="B1947" s="272">
        <v>779</v>
      </c>
    </row>
    <row r="1948" spans="1:2">
      <c r="A1948" s="274">
        <v>40662</v>
      </c>
      <c r="B1948" s="272">
        <v>782</v>
      </c>
    </row>
    <row r="1949" spans="1:2">
      <c r="A1949" s="274">
        <v>40663</v>
      </c>
      <c r="B1949" s="272">
        <v>782</v>
      </c>
    </row>
    <row r="1950" spans="1:2">
      <c r="A1950" s="274">
        <v>40664</v>
      </c>
      <c r="B1950" s="272">
        <v>782</v>
      </c>
    </row>
    <row r="1951" spans="1:2">
      <c r="A1951" s="274">
        <v>40665</v>
      </c>
      <c r="B1951" s="272">
        <v>782</v>
      </c>
    </row>
    <row r="1952" spans="1:2">
      <c r="A1952" s="274">
        <v>40666</v>
      </c>
      <c r="B1952" s="272">
        <v>784</v>
      </c>
    </row>
    <row r="1953" spans="1:2">
      <c r="A1953" s="274">
        <v>40667</v>
      </c>
      <c r="B1953" s="272">
        <v>785</v>
      </c>
    </row>
    <row r="1954" spans="1:2">
      <c r="A1954" s="274">
        <v>40668</v>
      </c>
      <c r="B1954" s="272">
        <v>790</v>
      </c>
    </row>
    <row r="1955" spans="1:2">
      <c r="A1955" s="274">
        <v>40669</v>
      </c>
      <c r="B1955" s="272">
        <v>793</v>
      </c>
    </row>
    <row r="1956" spans="1:2">
      <c r="A1956" s="274">
        <v>40670</v>
      </c>
      <c r="B1956" s="272">
        <v>796</v>
      </c>
    </row>
    <row r="1957" spans="1:2">
      <c r="A1957" s="274">
        <v>40671</v>
      </c>
      <c r="B1957" s="272">
        <v>796</v>
      </c>
    </row>
    <row r="1958" spans="1:2">
      <c r="A1958" s="274">
        <v>40672</v>
      </c>
      <c r="B1958" s="272">
        <v>796</v>
      </c>
    </row>
    <row r="1959" spans="1:2">
      <c r="A1959" s="274">
        <v>40673</v>
      </c>
      <c r="B1959" s="272">
        <v>790</v>
      </c>
    </row>
    <row r="1960" spans="1:2">
      <c r="A1960" s="274">
        <v>40674</v>
      </c>
      <c r="B1960" s="272">
        <v>793</v>
      </c>
    </row>
    <row r="1961" spans="1:2">
      <c r="A1961" s="274">
        <v>40675</v>
      </c>
      <c r="B1961" s="272">
        <v>764</v>
      </c>
    </row>
    <row r="1962" spans="1:2">
      <c r="A1962" s="274">
        <v>40676</v>
      </c>
      <c r="B1962" s="272">
        <v>767</v>
      </c>
    </row>
    <row r="1963" spans="1:2">
      <c r="A1963" s="274">
        <v>40677</v>
      </c>
      <c r="B1963" s="272">
        <v>771</v>
      </c>
    </row>
    <row r="1964" spans="1:2">
      <c r="A1964" s="274">
        <v>40678</v>
      </c>
      <c r="B1964" s="272">
        <v>771</v>
      </c>
    </row>
    <row r="1965" spans="1:2">
      <c r="A1965" s="274">
        <v>40679</v>
      </c>
      <c r="B1965" s="272">
        <v>771</v>
      </c>
    </row>
    <row r="1966" spans="1:2">
      <c r="A1966" s="274">
        <v>40680</v>
      </c>
      <c r="B1966" s="272">
        <v>773</v>
      </c>
    </row>
    <row r="1967" spans="1:2">
      <c r="A1967" s="274">
        <v>40681</v>
      </c>
      <c r="B1967" s="272">
        <v>769</v>
      </c>
    </row>
    <row r="1968" spans="1:2">
      <c r="A1968" s="274">
        <v>40682</v>
      </c>
      <c r="B1968" s="272">
        <v>770</v>
      </c>
    </row>
    <row r="1969" spans="1:2">
      <c r="A1969" s="274">
        <v>40683</v>
      </c>
      <c r="B1969" s="272">
        <v>787</v>
      </c>
    </row>
    <row r="1970" spans="1:2">
      <c r="A1970" s="274">
        <v>40684</v>
      </c>
      <c r="B1970" s="272">
        <v>787</v>
      </c>
    </row>
    <row r="1971" spans="1:2">
      <c r="A1971" s="274">
        <v>40685</v>
      </c>
      <c r="B1971" s="272">
        <v>787</v>
      </c>
    </row>
    <row r="1972" spans="1:2">
      <c r="A1972" s="274">
        <v>40686</v>
      </c>
      <c r="B1972" s="272">
        <v>787</v>
      </c>
    </row>
    <row r="1973" spans="1:2">
      <c r="A1973" s="274">
        <v>40687</v>
      </c>
      <c r="B1973" s="272">
        <v>788</v>
      </c>
    </row>
    <row r="1974" spans="1:2">
      <c r="A1974" s="274">
        <v>40688</v>
      </c>
      <c r="B1974" s="272">
        <v>803</v>
      </c>
    </row>
    <row r="1975" spans="1:2">
      <c r="A1975" s="274">
        <v>40689</v>
      </c>
      <c r="B1975" s="272">
        <v>808</v>
      </c>
    </row>
    <row r="1976" spans="1:2">
      <c r="A1976" s="274">
        <v>40690</v>
      </c>
      <c r="B1976" s="272">
        <v>810</v>
      </c>
    </row>
    <row r="1977" spans="1:2">
      <c r="A1977" s="274">
        <v>40691</v>
      </c>
      <c r="B1977" s="272">
        <v>799</v>
      </c>
    </row>
    <row r="1978" spans="1:2">
      <c r="A1978" s="274">
        <v>40692</v>
      </c>
      <c r="B1978" s="272">
        <v>799</v>
      </c>
    </row>
    <row r="1979" spans="1:2">
      <c r="A1979" s="274">
        <v>40693</v>
      </c>
      <c r="B1979" s="272">
        <v>799</v>
      </c>
    </row>
    <row r="1980" spans="1:2">
      <c r="A1980" s="274">
        <v>40694</v>
      </c>
      <c r="B1980" s="272">
        <v>799</v>
      </c>
    </row>
    <row r="1981" spans="1:2">
      <c r="A1981" s="274">
        <v>40695</v>
      </c>
      <c r="B1981" s="272">
        <v>806</v>
      </c>
    </row>
    <row r="1982" spans="1:2">
      <c r="A1982" s="274">
        <v>40696</v>
      </c>
      <c r="B1982" s="272">
        <v>809</v>
      </c>
    </row>
    <row r="1983" spans="1:2">
      <c r="A1983" s="274">
        <v>40697</v>
      </c>
      <c r="B1983" s="272">
        <v>807</v>
      </c>
    </row>
    <row r="1984" spans="1:2">
      <c r="A1984" s="274">
        <v>40698</v>
      </c>
      <c r="B1984" s="272">
        <v>808</v>
      </c>
    </row>
    <row r="1985" spans="1:2">
      <c r="A1985" s="274">
        <v>40699</v>
      </c>
      <c r="B1985" s="272">
        <v>808</v>
      </c>
    </row>
    <row r="1986" spans="1:2">
      <c r="A1986" s="274">
        <v>40700</v>
      </c>
      <c r="B1986" s="272">
        <v>808</v>
      </c>
    </row>
    <row r="1987" spans="1:2">
      <c r="A1987" s="274">
        <v>40701</v>
      </c>
      <c r="B1987" s="272">
        <v>782</v>
      </c>
    </row>
    <row r="1988" spans="1:2">
      <c r="A1988" s="274">
        <v>40702</v>
      </c>
      <c r="B1988" s="272">
        <v>789</v>
      </c>
    </row>
    <row r="1989" spans="1:2">
      <c r="A1989" s="274">
        <v>40703</v>
      </c>
      <c r="B1989" s="272">
        <v>795</v>
      </c>
    </row>
    <row r="1990" spans="1:2">
      <c r="A1990" s="274">
        <v>40704</v>
      </c>
      <c r="B1990" s="272">
        <v>797</v>
      </c>
    </row>
    <row r="1991" spans="1:2">
      <c r="A1991" s="274">
        <v>40705</v>
      </c>
      <c r="B1991" s="272">
        <v>797</v>
      </c>
    </row>
    <row r="1992" spans="1:2">
      <c r="A1992" s="274">
        <v>40706</v>
      </c>
      <c r="B1992" s="272">
        <v>797</v>
      </c>
    </row>
    <row r="1993" spans="1:2">
      <c r="A1993" s="274">
        <v>40707</v>
      </c>
      <c r="B1993" s="272">
        <v>797</v>
      </c>
    </row>
    <row r="1994" spans="1:2">
      <c r="A1994" s="274">
        <v>40708</v>
      </c>
      <c r="B1994" s="272">
        <v>787</v>
      </c>
    </row>
    <row r="1995" spans="1:2">
      <c r="A1995" s="274">
        <v>40709</v>
      </c>
      <c r="B1995" s="272">
        <v>799</v>
      </c>
    </row>
    <row r="1996" spans="1:2">
      <c r="A1996" s="274">
        <v>40710</v>
      </c>
      <c r="B1996" s="272">
        <v>803</v>
      </c>
    </row>
    <row r="1997" spans="1:2">
      <c r="A1997" s="274">
        <v>40711</v>
      </c>
      <c r="B1997" s="272">
        <v>803</v>
      </c>
    </row>
    <row r="1998" spans="1:2">
      <c r="A1998" s="274">
        <v>40712</v>
      </c>
      <c r="B1998" s="272">
        <v>802</v>
      </c>
    </row>
    <row r="1999" spans="1:2">
      <c r="A1999" s="274">
        <v>40713</v>
      </c>
      <c r="B1999" s="272">
        <v>802</v>
      </c>
    </row>
    <row r="2000" spans="1:2">
      <c r="A2000" s="274">
        <v>40714</v>
      </c>
      <c r="B2000" s="272">
        <v>802</v>
      </c>
    </row>
    <row r="2001" spans="1:2">
      <c r="A2001" s="274">
        <v>40715</v>
      </c>
      <c r="B2001" s="272">
        <v>801</v>
      </c>
    </row>
    <row r="2002" spans="1:2">
      <c r="A2002" s="274">
        <v>40716</v>
      </c>
      <c r="B2002" s="272">
        <v>801</v>
      </c>
    </row>
    <row r="2003" spans="1:2">
      <c r="A2003" s="274">
        <v>40717</v>
      </c>
      <c r="B2003" s="272">
        <v>809</v>
      </c>
    </row>
    <row r="2004" spans="1:2">
      <c r="A2004" s="274">
        <v>40718</v>
      </c>
      <c r="B2004" s="272">
        <v>816</v>
      </c>
    </row>
    <row r="2005" spans="1:2">
      <c r="A2005" s="274">
        <v>40719</v>
      </c>
      <c r="B2005" s="272">
        <v>810</v>
      </c>
    </row>
    <row r="2006" spans="1:2">
      <c r="A2006" s="274">
        <v>40720</v>
      </c>
      <c r="B2006" s="272">
        <v>810</v>
      </c>
    </row>
    <row r="2007" spans="1:2">
      <c r="A2007" s="274">
        <v>40721</v>
      </c>
      <c r="B2007" s="272">
        <v>810</v>
      </c>
    </row>
    <row r="2008" spans="1:2">
      <c r="A2008" s="274">
        <v>40722</v>
      </c>
      <c r="B2008" s="272">
        <v>796</v>
      </c>
    </row>
    <row r="2009" spans="1:2">
      <c r="A2009" s="274">
        <v>40723</v>
      </c>
      <c r="B2009" s="272">
        <v>787</v>
      </c>
    </row>
    <row r="2010" spans="1:2">
      <c r="A2010" s="274">
        <v>40724</v>
      </c>
      <c r="B2010" s="272">
        <v>783</v>
      </c>
    </row>
    <row r="2011" spans="1:2">
      <c r="A2011" s="274">
        <v>40725</v>
      </c>
      <c r="B2011" s="272">
        <v>779</v>
      </c>
    </row>
    <row r="2012" spans="1:2">
      <c r="A2012" s="274">
        <v>40726</v>
      </c>
      <c r="B2012" s="272">
        <v>790</v>
      </c>
    </row>
    <row r="2013" spans="1:2">
      <c r="A2013" s="274">
        <v>40727</v>
      </c>
      <c r="B2013" s="272">
        <v>790</v>
      </c>
    </row>
    <row r="2014" spans="1:2">
      <c r="A2014" s="274">
        <v>40728</v>
      </c>
      <c r="B2014" s="272">
        <v>790</v>
      </c>
    </row>
    <row r="2015" spans="1:2">
      <c r="A2015" s="274">
        <v>40729</v>
      </c>
      <c r="B2015" s="272">
        <v>790</v>
      </c>
    </row>
    <row r="2016" spans="1:2">
      <c r="A2016" s="274">
        <v>40730</v>
      </c>
      <c r="B2016" s="272">
        <v>794</v>
      </c>
    </row>
    <row r="2017" spans="1:2">
      <c r="A2017" s="274">
        <v>40731</v>
      </c>
      <c r="B2017" s="272">
        <v>772</v>
      </c>
    </row>
    <row r="2018" spans="1:2">
      <c r="A2018" s="274">
        <v>40732</v>
      </c>
      <c r="B2018" s="272">
        <v>788</v>
      </c>
    </row>
    <row r="2019" spans="1:2">
      <c r="A2019" s="274">
        <v>40733</v>
      </c>
      <c r="B2019" s="272">
        <v>796</v>
      </c>
    </row>
    <row r="2020" spans="1:2">
      <c r="A2020" s="274">
        <v>40734</v>
      </c>
      <c r="B2020" s="272">
        <v>796</v>
      </c>
    </row>
    <row r="2021" spans="1:2">
      <c r="A2021" s="274">
        <v>40735</v>
      </c>
      <c r="B2021" s="272">
        <v>796</v>
      </c>
    </row>
    <row r="2022" spans="1:2">
      <c r="A2022" s="274">
        <v>40736</v>
      </c>
      <c r="B2022" s="272">
        <v>797</v>
      </c>
    </row>
    <row r="2023" spans="1:2">
      <c r="A2023" s="274">
        <v>40737</v>
      </c>
      <c r="B2023" s="272">
        <v>797</v>
      </c>
    </row>
    <row r="2024" spans="1:2">
      <c r="A2024" s="274">
        <v>40738</v>
      </c>
      <c r="B2024" s="272">
        <v>794</v>
      </c>
    </row>
    <row r="2025" spans="1:2">
      <c r="A2025" s="274">
        <v>40739</v>
      </c>
      <c r="B2025" s="272">
        <v>799</v>
      </c>
    </row>
    <row r="2026" spans="1:2">
      <c r="A2026" s="274">
        <v>40740</v>
      </c>
      <c r="B2026" s="272">
        <v>800</v>
      </c>
    </row>
    <row r="2027" spans="1:2">
      <c r="A2027" s="274">
        <v>40741</v>
      </c>
      <c r="B2027" s="272">
        <v>800</v>
      </c>
    </row>
    <row r="2028" spans="1:2">
      <c r="A2028" s="274">
        <v>40742</v>
      </c>
      <c r="B2028" s="272">
        <v>800</v>
      </c>
    </row>
    <row r="2029" spans="1:2">
      <c r="A2029" s="274">
        <v>40743</v>
      </c>
      <c r="B2029" s="272">
        <v>799</v>
      </c>
    </row>
    <row r="2030" spans="1:2">
      <c r="A2030" s="274">
        <v>40744</v>
      </c>
      <c r="B2030" s="272">
        <v>796</v>
      </c>
    </row>
    <row r="2031" spans="1:2">
      <c r="A2031" s="274">
        <v>40745</v>
      </c>
      <c r="B2031" s="272">
        <v>763</v>
      </c>
    </row>
    <row r="2032" spans="1:2">
      <c r="A2032" s="274">
        <v>40746</v>
      </c>
      <c r="B2032" s="272">
        <v>766</v>
      </c>
    </row>
    <row r="2033" spans="1:2">
      <c r="A2033" s="274">
        <v>40747</v>
      </c>
      <c r="B2033" s="272">
        <v>764</v>
      </c>
    </row>
    <row r="2034" spans="1:2">
      <c r="A2034" s="274">
        <v>40748</v>
      </c>
      <c r="B2034" s="272">
        <v>764</v>
      </c>
    </row>
    <row r="2035" spans="1:2">
      <c r="A2035" s="274">
        <v>40749</v>
      </c>
      <c r="B2035" s="272">
        <v>764</v>
      </c>
    </row>
    <row r="2036" spans="1:2">
      <c r="A2036" s="274">
        <v>40750</v>
      </c>
      <c r="B2036" s="272">
        <v>768</v>
      </c>
    </row>
    <row r="2037" spans="1:2">
      <c r="A2037" s="274">
        <v>40751</v>
      </c>
      <c r="B2037" s="272">
        <v>764</v>
      </c>
    </row>
    <row r="2038" spans="1:2">
      <c r="A2038" s="274">
        <v>40752</v>
      </c>
      <c r="B2038" s="272">
        <v>764</v>
      </c>
    </row>
    <row r="2039" spans="1:2">
      <c r="A2039" s="274">
        <v>40753</v>
      </c>
      <c r="B2039" s="272">
        <v>779</v>
      </c>
    </row>
    <row r="2040" spans="1:2">
      <c r="A2040" s="274">
        <v>40754</v>
      </c>
      <c r="B2040" s="272">
        <v>782</v>
      </c>
    </row>
    <row r="2041" spans="1:2">
      <c r="A2041" s="274">
        <v>40755</v>
      </c>
      <c r="B2041" s="272">
        <v>782</v>
      </c>
    </row>
    <row r="2042" spans="1:2">
      <c r="A2042" s="274">
        <v>40756</v>
      </c>
      <c r="B2042" s="272">
        <v>782</v>
      </c>
    </row>
    <row r="2043" spans="1:2">
      <c r="A2043" s="274">
        <v>40757</v>
      </c>
      <c r="B2043" s="272">
        <v>791</v>
      </c>
    </row>
    <row r="2044" spans="1:2">
      <c r="A2044" s="274">
        <v>40758</v>
      </c>
      <c r="B2044" s="272">
        <v>789</v>
      </c>
    </row>
    <row r="2045" spans="1:2">
      <c r="A2045" s="274">
        <v>40759</v>
      </c>
      <c r="B2045" s="272">
        <v>799</v>
      </c>
    </row>
    <row r="2046" spans="1:2">
      <c r="A2046" s="274">
        <v>40760</v>
      </c>
      <c r="B2046" s="272">
        <v>790</v>
      </c>
    </row>
    <row r="2047" spans="1:2">
      <c r="A2047" s="274">
        <v>40761</v>
      </c>
      <c r="B2047" s="272">
        <v>801</v>
      </c>
    </row>
    <row r="2048" spans="1:2">
      <c r="A2048" s="274">
        <v>40762</v>
      </c>
      <c r="B2048" s="272">
        <v>801</v>
      </c>
    </row>
    <row r="2049" spans="1:2">
      <c r="A2049" s="274">
        <v>40763</v>
      </c>
      <c r="B2049" s="272">
        <v>801</v>
      </c>
    </row>
    <row r="2050" spans="1:2">
      <c r="A2050" s="274">
        <v>40764</v>
      </c>
      <c r="B2050" s="272">
        <v>872</v>
      </c>
    </row>
    <row r="2051" spans="1:2">
      <c r="A2051" s="274">
        <v>40765</v>
      </c>
      <c r="B2051" s="272">
        <v>872</v>
      </c>
    </row>
    <row r="2052" spans="1:2">
      <c r="A2052" s="274">
        <v>40766</v>
      </c>
      <c r="B2052" s="272">
        <v>869</v>
      </c>
    </row>
    <row r="2053" spans="1:2">
      <c r="A2053" s="274">
        <v>40767</v>
      </c>
      <c r="B2053" s="272">
        <v>900</v>
      </c>
    </row>
    <row r="2054" spans="1:2">
      <c r="A2054" s="274">
        <v>40768</v>
      </c>
      <c r="B2054" s="272">
        <v>896</v>
      </c>
    </row>
    <row r="2055" spans="1:2">
      <c r="A2055" s="274">
        <v>40769</v>
      </c>
      <c r="B2055" s="272">
        <v>896</v>
      </c>
    </row>
    <row r="2056" spans="1:2">
      <c r="A2056" s="274">
        <v>40770</v>
      </c>
      <c r="B2056" s="272">
        <v>896</v>
      </c>
    </row>
    <row r="2057" spans="1:2">
      <c r="A2057" s="274">
        <v>40771</v>
      </c>
      <c r="B2057" s="272">
        <v>901</v>
      </c>
    </row>
    <row r="2058" spans="1:2">
      <c r="A2058" s="274">
        <v>40772</v>
      </c>
      <c r="B2058" s="272">
        <v>902</v>
      </c>
    </row>
    <row r="2059" spans="1:2">
      <c r="A2059" s="274">
        <v>40773</v>
      </c>
      <c r="B2059" s="272">
        <v>903</v>
      </c>
    </row>
    <row r="2060" spans="1:2">
      <c r="A2060" s="274">
        <v>40774</v>
      </c>
      <c r="B2060" s="272">
        <v>901</v>
      </c>
    </row>
    <row r="2061" spans="1:2">
      <c r="A2061" s="274">
        <v>40775</v>
      </c>
      <c r="B2061" s="272">
        <v>899</v>
      </c>
    </row>
    <row r="2062" spans="1:2">
      <c r="A2062" s="274">
        <v>40776</v>
      </c>
      <c r="B2062" s="272">
        <v>899</v>
      </c>
    </row>
    <row r="2063" spans="1:2">
      <c r="A2063" s="274">
        <v>40777</v>
      </c>
      <c r="B2063" s="272">
        <v>899</v>
      </c>
    </row>
    <row r="2064" spans="1:2">
      <c r="A2064" s="274">
        <v>40778</v>
      </c>
      <c r="B2064" s="272">
        <v>900</v>
      </c>
    </row>
    <row r="2065" spans="1:2">
      <c r="A2065" s="274">
        <v>40779</v>
      </c>
      <c r="B2065" s="272">
        <v>892</v>
      </c>
    </row>
    <row r="2066" spans="1:2">
      <c r="A2066" s="274">
        <v>40780</v>
      </c>
      <c r="B2066" s="272">
        <v>896</v>
      </c>
    </row>
    <row r="2067" spans="1:2">
      <c r="A2067" s="274">
        <v>40781</v>
      </c>
      <c r="B2067" s="272">
        <v>901</v>
      </c>
    </row>
    <row r="2068" spans="1:2">
      <c r="A2068" s="274">
        <v>40782</v>
      </c>
      <c r="B2068" s="272">
        <v>868</v>
      </c>
    </row>
    <row r="2069" spans="1:2">
      <c r="A2069" s="274">
        <v>40783</v>
      </c>
      <c r="B2069" s="272">
        <v>868</v>
      </c>
    </row>
    <row r="2070" spans="1:2">
      <c r="A2070" s="274">
        <v>40784</v>
      </c>
      <c r="B2070" s="272">
        <v>868</v>
      </c>
    </row>
    <row r="2071" spans="1:2">
      <c r="A2071" s="274">
        <v>40785</v>
      </c>
      <c r="B2071" s="272">
        <v>872</v>
      </c>
    </row>
    <row r="2072" spans="1:2">
      <c r="A2072" s="274">
        <v>40786</v>
      </c>
      <c r="B2072" s="272">
        <v>871</v>
      </c>
    </row>
    <row r="2073" spans="1:2">
      <c r="A2073" s="274">
        <v>40787</v>
      </c>
      <c r="B2073" s="272">
        <v>876</v>
      </c>
    </row>
    <row r="2074" spans="1:2">
      <c r="A2074" s="274">
        <v>40788</v>
      </c>
      <c r="B2074" s="272">
        <v>876</v>
      </c>
    </row>
    <row r="2075" spans="1:2">
      <c r="A2075" s="274">
        <v>40789</v>
      </c>
      <c r="B2075" s="272">
        <v>876</v>
      </c>
    </row>
    <row r="2076" spans="1:2">
      <c r="A2076" s="274">
        <v>40790</v>
      </c>
      <c r="B2076" s="272">
        <v>876</v>
      </c>
    </row>
    <row r="2077" spans="1:2">
      <c r="A2077" s="274">
        <v>40791</v>
      </c>
      <c r="B2077" s="272">
        <v>876</v>
      </c>
    </row>
    <row r="2078" spans="1:2">
      <c r="A2078" s="274">
        <v>40792</v>
      </c>
      <c r="B2078" s="272">
        <v>876</v>
      </c>
    </row>
    <row r="2079" spans="1:2">
      <c r="A2079" s="274">
        <v>40793</v>
      </c>
      <c r="B2079" s="272">
        <v>874</v>
      </c>
    </row>
    <row r="2080" spans="1:2">
      <c r="A2080" s="274">
        <v>40794</v>
      </c>
      <c r="B2080" s="272">
        <v>877</v>
      </c>
    </row>
    <row r="2081" spans="1:2">
      <c r="A2081" s="274">
        <v>40795</v>
      </c>
      <c r="B2081" s="272">
        <v>896</v>
      </c>
    </row>
    <row r="2082" spans="1:2">
      <c r="A2082" s="274">
        <v>40796</v>
      </c>
      <c r="B2082" s="272">
        <v>892</v>
      </c>
    </row>
    <row r="2083" spans="1:2">
      <c r="A2083" s="274">
        <v>40797</v>
      </c>
      <c r="B2083" s="272">
        <v>892</v>
      </c>
    </row>
    <row r="2084" spans="1:2">
      <c r="A2084" s="274">
        <v>40798</v>
      </c>
      <c r="B2084" s="272">
        <v>892</v>
      </c>
    </row>
    <row r="2085" spans="1:2">
      <c r="A2085" s="274">
        <v>40799</v>
      </c>
      <c r="B2085" s="272">
        <v>889</v>
      </c>
    </row>
    <row r="2086" spans="1:2">
      <c r="A2086" s="274">
        <v>40800</v>
      </c>
      <c r="B2086" s="272">
        <v>889</v>
      </c>
    </row>
    <row r="2087" spans="1:2">
      <c r="A2087" s="274">
        <v>40801</v>
      </c>
      <c r="B2087" s="272">
        <v>886</v>
      </c>
    </row>
    <row r="2088" spans="1:2">
      <c r="A2088" s="274">
        <v>40802</v>
      </c>
      <c r="B2088" s="272">
        <v>888</v>
      </c>
    </row>
    <row r="2089" spans="1:2">
      <c r="A2089" s="274">
        <v>40803</v>
      </c>
      <c r="B2089" s="272">
        <v>911</v>
      </c>
    </row>
    <row r="2090" spans="1:2">
      <c r="A2090" s="274">
        <v>40804</v>
      </c>
      <c r="B2090" s="272">
        <v>911</v>
      </c>
    </row>
    <row r="2091" spans="1:2">
      <c r="A2091" s="274">
        <v>40805</v>
      </c>
      <c r="B2091" s="272">
        <v>911</v>
      </c>
    </row>
    <row r="2092" spans="1:2">
      <c r="A2092" s="274">
        <v>40806</v>
      </c>
      <c r="B2092" s="272">
        <v>881</v>
      </c>
    </row>
    <row r="2093" spans="1:2">
      <c r="A2093" s="274">
        <v>40807</v>
      </c>
      <c r="B2093" s="272">
        <v>876</v>
      </c>
    </row>
    <row r="2094" spans="1:2">
      <c r="A2094" s="274">
        <v>40808</v>
      </c>
      <c r="B2094" s="272">
        <v>881</v>
      </c>
    </row>
    <row r="2095" spans="1:2">
      <c r="A2095" s="274">
        <v>40809</v>
      </c>
      <c r="B2095" s="272">
        <v>877</v>
      </c>
    </row>
    <row r="2096" spans="1:2">
      <c r="A2096" s="274">
        <v>40810</v>
      </c>
      <c r="B2096" s="272">
        <v>873</v>
      </c>
    </row>
    <row r="2097" spans="1:2">
      <c r="A2097" s="274">
        <v>40811</v>
      </c>
      <c r="B2097" s="272">
        <v>873</v>
      </c>
    </row>
    <row r="2098" spans="1:2">
      <c r="A2098" s="274">
        <v>40812</v>
      </c>
      <c r="B2098" s="272">
        <v>873</v>
      </c>
    </row>
    <row r="2099" spans="1:2">
      <c r="A2099" s="274">
        <v>40813</v>
      </c>
      <c r="B2099" s="272">
        <v>869</v>
      </c>
    </row>
    <row r="2100" spans="1:2">
      <c r="A2100" s="274">
        <v>40814</v>
      </c>
      <c r="B2100" s="272">
        <v>869</v>
      </c>
    </row>
    <row r="2101" spans="1:2">
      <c r="A2101" s="274">
        <v>40815</v>
      </c>
      <c r="B2101" s="272">
        <v>868</v>
      </c>
    </row>
    <row r="2102" spans="1:2">
      <c r="A2102" s="274">
        <v>40816</v>
      </c>
      <c r="B2102" s="272">
        <v>868</v>
      </c>
    </row>
    <row r="2103" spans="1:2">
      <c r="A2103" s="274">
        <v>40817</v>
      </c>
      <c r="B2103" s="272">
        <v>876</v>
      </c>
    </row>
    <row r="2104" spans="1:2">
      <c r="A2104" s="274">
        <v>40818</v>
      </c>
      <c r="B2104" s="272">
        <v>876</v>
      </c>
    </row>
    <row r="2105" spans="1:2">
      <c r="A2105" s="274">
        <v>40819</v>
      </c>
      <c r="B2105" s="272">
        <v>876</v>
      </c>
    </row>
    <row r="2106" spans="1:2">
      <c r="A2106" s="274">
        <v>40820</v>
      </c>
      <c r="B2106" s="272">
        <v>873</v>
      </c>
    </row>
    <row r="2107" spans="1:2">
      <c r="A2107" s="274">
        <v>40821</v>
      </c>
      <c r="B2107" s="272">
        <v>899</v>
      </c>
    </row>
    <row r="2108" spans="1:2">
      <c r="A2108" s="274">
        <v>40822</v>
      </c>
      <c r="B2108" s="272">
        <v>896</v>
      </c>
    </row>
    <row r="2109" spans="1:2">
      <c r="A2109" s="274">
        <v>40823</v>
      </c>
      <c r="B2109" s="272">
        <v>891</v>
      </c>
    </row>
    <row r="2110" spans="1:2">
      <c r="A2110" s="274">
        <v>40824</v>
      </c>
      <c r="B2110" s="272">
        <v>885</v>
      </c>
    </row>
    <row r="2111" spans="1:2">
      <c r="A2111" s="274">
        <v>40825</v>
      </c>
      <c r="B2111" s="272">
        <v>885</v>
      </c>
    </row>
    <row r="2112" spans="1:2">
      <c r="A2112" s="274">
        <v>40826</v>
      </c>
      <c r="B2112" s="272">
        <v>885</v>
      </c>
    </row>
    <row r="2113" spans="1:2">
      <c r="A2113" s="274">
        <v>40827</v>
      </c>
      <c r="B2113" s="272">
        <v>885</v>
      </c>
    </row>
    <row r="2114" spans="1:2">
      <c r="A2114" s="274">
        <v>40828</v>
      </c>
      <c r="B2114" s="272">
        <v>882</v>
      </c>
    </row>
    <row r="2115" spans="1:2">
      <c r="A2115" s="274">
        <v>40829</v>
      </c>
      <c r="B2115" s="272">
        <v>889</v>
      </c>
    </row>
    <row r="2116" spans="1:2">
      <c r="A2116" s="274">
        <v>40830</v>
      </c>
      <c r="B2116" s="272">
        <v>889</v>
      </c>
    </row>
    <row r="2117" spans="1:2">
      <c r="A2117" s="274">
        <v>40831</v>
      </c>
      <c r="B2117" s="272">
        <v>892</v>
      </c>
    </row>
    <row r="2118" spans="1:2">
      <c r="A2118" s="274">
        <v>40832</v>
      </c>
      <c r="B2118" s="272">
        <v>892</v>
      </c>
    </row>
    <row r="2119" spans="1:2">
      <c r="A2119" s="274">
        <v>40833</v>
      </c>
      <c r="B2119" s="272">
        <v>892</v>
      </c>
    </row>
    <row r="2120" spans="1:2">
      <c r="A2120" s="274">
        <v>40834</v>
      </c>
      <c r="B2120" s="272">
        <v>895</v>
      </c>
    </row>
    <row r="2121" spans="1:2">
      <c r="A2121" s="274">
        <v>40835</v>
      </c>
      <c r="B2121" s="272">
        <v>894</v>
      </c>
    </row>
    <row r="2122" spans="1:2">
      <c r="A2122" s="274">
        <v>40836</v>
      </c>
      <c r="B2122" s="272">
        <v>894</v>
      </c>
    </row>
    <row r="2123" spans="1:2">
      <c r="A2123" s="274">
        <v>40837</v>
      </c>
      <c r="B2123" s="272">
        <v>894</v>
      </c>
    </row>
    <row r="2124" spans="1:2">
      <c r="A2124" s="274">
        <v>40838</v>
      </c>
      <c r="B2124" s="272">
        <v>892</v>
      </c>
    </row>
    <row r="2125" spans="1:2">
      <c r="A2125" s="274">
        <v>40839</v>
      </c>
      <c r="B2125" s="272">
        <v>892</v>
      </c>
    </row>
    <row r="2126" spans="1:2">
      <c r="A2126" s="274">
        <v>40840</v>
      </c>
      <c r="B2126" s="272">
        <v>892</v>
      </c>
    </row>
    <row r="2127" spans="1:2">
      <c r="A2127" s="274">
        <v>40841</v>
      </c>
      <c r="B2127" s="272">
        <v>899</v>
      </c>
    </row>
    <row r="2128" spans="1:2">
      <c r="A2128" s="274">
        <v>40842</v>
      </c>
      <c r="B2128" s="272">
        <v>894</v>
      </c>
    </row>
    <row r="2129" spans="1:2">
      <c r="A2129" s="274">
        <v>40843</v>
      </c>
      <c r="B2129" s="272">
        <v>870</v>
      </c>
    </row>
    <row r="2130" spans="1:2">
      <c r="A2130" s="274">
        <v>40844</v>
      </c>
      <c r="B2130" s="272">
        <v>876</v>
      </c>
    </row>
    <row r="2131" spans="1:2">
      <c r="A2131" s="274">
        <v>40845</v>
      </c>
      <c r="B2131" s="272">
        <v>886</v>
      </c>
    </row>
    <row r="2132" spans="1:2">
      <c r="A2132" s="274">
        <v>40846</v>
      </c>
      <c r="B2132" s="272">
        <v>886</v>
      </c>
    </row>
    <row r="2133" spans="1:2">
      <c r="A2133" s="274">
        <v>40847</v>
      </c>
      <c r="B2133" s="272">
        <v>886</v>
      </c>
    </row>
    <row r="2134" spans="1:2">
      <c r="A2134" s="274">
        <v>40848</v>
      </c>
      <c r="B2134" s="272">
        <v>891</v>
      </c>
    </row>
    <row r="2135" spans="1:2">
      <c r="A2135" s="274">
        <v>40849</v>
      </c>
      <c r="B2135" s="272">
        <v>893</v>
      </c>
    </row>
    <row r="2136" spans="1:2">
      <c r="A2136" s="274">
        <v>40850</v>
      </c>
      <c r="B2136" s="272">
        <v>892</v>
      </c>
    </row>
    <row r="2137" spans="1:2">
      <c r="A2137" s="274">
        <v>40851</v>
      </c>
      <c r="B2137" s="272">
        <v>894</v>
      </c>
    </row>
    <row r="2138" spans="1:2">
      <c r="A2138" s="274">
        <v>40852</v>
      </c>
      <c r="B2138" s="272">
        <v>895</v>
      </c>
    </row>
    <row r="2139" spans="1:2">
      <c r="A2139" s="274">
        <v>40853</v>
      </c>
      <c r="B2139" s="272">
        <v>895</v>
      </c>
    </row>
    <row r="2140" spans="1:2">
      <c r="A2140" s="274">
        <v>40854</v>
      </c>
      <c r="B2140" s="272">
        <v>895</v>
      </c>
    </row>
    <row r="2141" spans="1:2">
      <c r="A2141" s="274">
        <v>40855</v>
      </c>
      <c r="B2141" s="272">
        <v>847</v>
      </c>
    </row>
    <row r="2142" spans="1:2">
      <c r="A2142" s="274">
        <v>40856</v>
      </c>
      <c r="B2142" s="272">
        <v>865</v>
      </c>
    </row>
    <row r="2143" spans="1:2">
      <c r="A2143" s="274">
        <v>40857</v>
      </c>
      <c r="B2143" s="272">
        <v>862</v>
      </c>
    </row>
    <row r="2144" spans="1:2">
      <c r="A2144" s="274">
        <v>40858</v>
      </c>
      <c r="B2144" s="272">
        <v>863</v>
      </c>
    </row>
    <row r="2145" spans="1:2">
      <c r="A2145" s="274">
        <v>40859</v>
      </c>
      <c r="B2145" s="272">
        <v>863</v>
      </c>
    </row>
    <row r="2146" spans="1:2">
      <c r="A2146" s="274">
        <v>40860</v>
      </c>
      <c r="B2146" s="272">
        <v>863</v>
      </c>
    </row>
    <row r="2147" spans="1:2">
      <c r="A2147" s="274">
        <v>40861</v>
      </c>
      <c r="B2147" s="272">
        <v>863</v>
      </c>
    </row>
    <row r="2148" spans="1:2">
      <c r="A2148" s="274">
        <v>40862</v>
      </c>
      <c r="B2148" s="272">
        <v>862</v>
      </c>
    </row>
    <row r="2149" spans="1:2">
      <c r="A2149" s="274">
        <v>40863</v>
      </c>
      <c r="B2149" s="272">
        <v>862</v>
      </c>
    </row>
    <row r="2150" spans="1:2">
      <c r="A2150" s="274">
        <v>40864</v>
      </c>
      <c r="B2150" s="272">
        <v>864</v>
      </c>
    </row>
    <row r="2151" spans="1:2">
      <c r="A2151" s="274">
        <v>40865</v>
      </c>
      <c r="B2151" s="272">
        <v>860</v>
      </c>
    </row>
    <row r="2152" spans="1:2">
      <c r="A2152" s="274">
        <v>40866</v>
      </c>
      <c r="B2152" s="272">
        <v>861</v>
      </c>
    </row>
    <row r="2153" spans="1:2">
      <c r="A2153" s="274">
        <v>40867</v>
      </c>
      <c r="B2153" s="272">
        <v>861</v>
      </c>
    </row>
    <row r="2154" spans="1:2">
      <c r="A2154" s="274">
        <v>40868</v>
      </c>
      <c r="B2154" s="272">
        <v>861</v>
      </c>
    </row>
    <row r="2155" spans="1:2">
      <c r="A2155" s="274">
        <v>40869</v>
      </c>
      <c r="B2155" s="272">
        <v>863</v>
      </c>
    </row>
    <row r="2156" spans="1:2">
      <c r="A2156" s="274">
        <v>40870</v>
      </c>
      <c r="B2156" s="272">
        <v>863</v>
      </c>
    </row>
    <row r="2157" spans="1:2">
      <c r="A2157" s="274">
        <v>40871</v>
      </c>
      <c r="B2157" s="272">
        <v>862</v>
      </c>
    </row>
    <row r="2158" spans="1:2">
      <c r="A2158" s="274">
        <v>40872</v>
      </c>
      <c r="B2158" s="272">
        <v>862</v>
      </c>
    </row>
    <row r="2159" spans="1:2">
      <c r="A2159" s="274">
        <v>40873</v>
      </c>
      <c r="B2159" s="272">
        <v>862</v>
      </c>
    </row>
    <row r="2160" spans="1:2">
      <c r="A2160" s="274">
        <v>40874</v>
      </c>
      <c r="B2160" s="272">
        <v>862</v>
      </c>
    </row>
    <row r="2161" spans="1:2">
      <c r="A2161" s="274">
        <v>40875</v>
      </c>
      <c r="B2161" s="272">
        <v>862</v>
      </c>
    </row>
    <row r="2162" spans="1:2">
      <c r="A2162" s="274">
        <v>40876</v>
      </c>
      <c r="B2162" s="272">
        <v>861</v>
      </c>
    </row>
    <row r="2163" spans="1:2">
      <c r="A2163" s="274">
        <v>40877</v>
      </c>
      <c r="B2163" s="272">
        <v>838</v>
      </c>
    </row>
    <row r="2164" spans="1:2">
      <c r="A2164" s="274">
        <v>40878</v>
      </c>
      <c r="B2164" s="272">
        <v>837</v>
      </c>
    </row>
    <row r="2165" spans="1:2">
      <c r="A2165" s="274">
        <v>40879</v>
      </c>
      <c r="B2165" s="272">
        <v>840</v>
      </c>
    </row>
    <row r="2166" spans="1:2">
      <c r="A2166" s="274">
        <v>40880</v>
      </c>
      <c r="B2166" s="272">
        <v>840</v>
      </c>
    </row>
    <row r="2167" spans="1:2">
      <c r="A2167" s="274">
        <v>40881</v>
      </c>
      <c r="B2167" s="272">
        <v>840</v>
      </c>
    </row>
    <row r="2168" spans="1:2">
      <c r="A2168" s="274">
        <v>40882</v>
      </c>
      <c r="B2168" s="272">
        <v>840</v>
      </c>
    </row>
    <row r="2169" spans="1:2">
      <c r="A2169" s="274">
        <v>40883</v>
      </c>
      <c r="B2169" s="272">
        <v>839</v>
      </c>
    </row>
    <row r="2170" spans="1:2">
      <c r="A2170" s="274">
        <v>40884</v>
      </c>
      <c r="B2170" s="272">
        <v>844</v>
      </c>
    </row>
    <row r="2171" spans="1:2">
      <c r="A2171" s="274">
        <v>40885</v>
      </c>
      <c r="B2171" s="272">
        <v>847</v>
      </c>
    </row>
    <row r="2172" spans="1:2">
      <c r="A2172" s="274">
        <v>40886</v>
      </c>
      <c r="B2172" s="272">
        <v>844</v>
      </c>
    </row>
    <row r="2173" spans="1:2">
      <c r="A2173" s="274">
        <v>40887</v>
      </c>
      <c r="B2173" s="272">
        <v>846</v>
      </c>
    </row>
    <row r="2174" spans="1:2">
      <c r="A2174" s="274">
        <v>40888</v>
      </c>
      <c r="B2174" s="272">
        <v>846</v>
      </c>
    </row>
    <row r="2175" spans="1:2">
      <c r="A2175" s="274">
        <v>40889</v>
      </c>
      <c r="B2175" s="272">
        <v>846</v>
      </c>
    </row>
    <row r="2176" spans="1:2">
      <c r="A2176" s="274">
        <v>40890</v>
      </c>
      <c r="B2176" s="272">
        <v>846</v>
      </c>
    </row>
    <row r="2177" spans="1:2">
      <c r="A2177" s="274">
        <v>40891</v>
      </c>
      <c r="B2177" s="272">
        <v>845</v>
      </c>
    </row>
    <row r="2178" spans="1:2">
      <c r="A2178" s="274">
        <v>40892</v>
      </c>
      <c r="B2178" s="272">
        <v>845</v>
      </c>
    </row>
    <row r="2179" spans="1:2">
      <c r="A2179" s="274">
        <v>40893</v>
      </c>
      <c r="B2179" s="272">
        <v>848</v>
      </c>
    </row>
    <row r="2180" spans="1:2">
      <c r="A2180" s="274">
        <v>40894</v>
      </c>
      <c r="B2180" s="272">
        <v>847</v>
      </c>
    </row>
    <row r="2181" spans="1:2">
      <c r="A2181" s="274">
        <v>40895</v>
      </c>
      <c r="B2181" s="272">
        <v>847</v>
      </c>
    </row>
    <row r="2182" spans="1:2">
      <c r="A2182" s="274">
        <v>40896</v>
      </c>
      <c r="B2182" s="272">
        <v>847</v>
      </c>
    </row>
    <row r="2183" spans="1:2">
      <c r="A2183" s="274">
        <v>40897</v>
      </c>
      <c r="B2183" s="272">
        <v>844</v>
      </c>
    </row>
    <row r="2184" spans="1:2">
      <c r="A2184" s="274">
        <v>40898</v>
      </c>
      <c r="B2184" s="272">
        <v>840</v>
      </c>
    </row>
    <row r="2185" spans="1:2">
      <c r="A2185" s="274">
        <v>40899</v>
      </c>
      <c r="B2185" s="272">
        <v>840</v>
      </c>
    </row>
    <row r="2186" spans="1:2">
      <c r="A2186" s="274">
        <v>40900</v>
      </c>
      <c r="B2186" s="272">
        <v>835</v>
      </c>
    </row>
    <row r="2187" spans="1:2">
      <c r="A2187" s="274">
        <v>40901</v>
      </c>
      <c r="B2187" s="272">
        <v>836</v>
      </c>
    </row>
    <row r="2188" spans="1:2">
      <c r="A2188" s="274">
        <v>40902</v>
      </c>
      <c r="B2188" s="272">
        <v>836</v>
      </c>
    </row>
    <row r="2189" spans="1:2">
      <c r="A2189" s="274">
        <v>40903</v>
      </c>
      <c r="B2189" s="272">
        <v>836</v>
      </c>
    </row>
    <row r="2190" spans="1:2">
      <c r="A2190" s="274">
        <v>40904</v>
      </c>
      <c r="B2190" s="272">
        <v>836</v>
      </c>
    </row>
    <row r="2191" spans="1:2">
      <c r="A2191" s="274">
        <v>40905</v>
      </c>
      <c r="B2191" s="272">
        <v>840</v>
      </c>
    </row>
    <row r="2192" spans="1:2">
      <c r="A2192" s="274">
        <v>40906</v>
      </c>
      <c r="B2192" s="272">
        <v>843</v>
      </c>
    </row>
    <row r="2193" spans="1:2">
      <c r="A2193" s="274">
        <v>40907</v>
      </c>
      <c r="B2193" s="272">
        <v>846</v>
      </c>
    </row>
    <row r="2194" spans="1:2">
      <c r="A2194" s="274">
        <v>40908</v>
      </c>
      <c r="B2194" s="272">
        <v>790</v>
      </c>
    </row>
    <row r="2195" spans="1:2">
      <c r="A2195" s="274">
        <v>40909</v>
      </c>
      <c r="B2195" s="272">
        <v>790</v>
      </c>
    </row>
    <row r="2196" spans="1:2">
      <c r="A2196" s="274">
        <v>40910</v>
      </c>
      <c r="B2196" s="272">
        <v>790</v>
      </c>
    </row>
    <row r="2197" spans="1:2">
      <c r="A2197" s="274">
        <v>40911</v>
      </c>
      <c r="B2197" s="272">
        <v>790</v>
      </c>
    </row>
    <row r="2198" spans="1:2">
      <c r="A2198" s="274">
        <v>40912</v>
      </c>
      <c r="B2198" s="272">
        <v>790</v>
      </c>
    </row>
    <row r="2199" spans="1:2">
      <c r="A2199" s="274">
        <v>40913</v>
      </c>
      <c r="B2199" s="272">
        <v>791</v>
      </c>
    </row>
    <row r="2200" spans="1:2">
      <c r="A2200" s="274">
        <v>40914</v>
      </c>
      <c r="B2200" s="272">
        <v>792</v>
      </c>
    </row>
    <row r="2201" spans="1:2">
      <c r="A2201" s="274">
        <v>40915</v>
      </c>
      <c r="B2201" s="272">
        <v>793</v>
      </c>
    </row>
    <row r="2202" spans="1:2">
      <c r="A2202" s="274">
        <v>40916</v>
      </c>
      <c r="B2202" s="272">
        <v>793</v>
      </c>
    </row>
    <row r="2203" spans="1:2">
      <c r="A2203" s="274">
        <v>40917</v>
      </c>
      <c r="B2203" s="272">
        <v>793</v>
      </c>
    </row>
    <row r="2204" spans="1:2">
      <c r="A2204" s="274">
        <v>40918</v>
      </c>
      <c r="B2204" s="272">
        <v>793</v>
      </c>
    </row>
    <row r="2205" spans="1:2">
      <c r="A2205" s="274">
        <v>40919</v>
      </c>
      <c r="B2205" s="272">
        <v>795</v>
      </c>
    </row>
    <row r="2206" spans="1:2">
      <c r="A2206" s="274">
        <v>40920</v>
      </c>
      <c r="B2206" s="272">
        <v>810</v>
      </c>
    </row>
    <row r="2207" spans="1:2">
      <c r="A2207" s="274">
        <v>40921</v>
      </c>
      <c r="B2207" s="272">
        <v>812</v>
      </c>
    </row>
    <row r="2208" spans="1:2">
      <c r="A2208" s="274">
        <v>40922</v>
      </c>
      <c r="B2208" s="272">
        <v>813</v>
      </c>
    </row>
    <row r="2209" spans="1:2">
      <c r="A2209" s="274">
        <v>40923</v>
      </c>
      <c r="B2209" s="272">
        <v>813</v>
      </c>
    </row>
    <row r="2210" spans="1:2">
      <c r="A2210" s="274">
        <v>40924</v>
      </c>
      <c r="B2210" s="272">
        <v>813</v>
      </c>
    </row>
    <row r="2211" spans="1:2">
      <c r="A2211" s="274">
        <v>40925</v>
      </c>
      <c r="B2211" s="272">
        <v>813</v>
      </c>
    </row>
    <row r="2212" spans="1:2">
      <c r="A2212" s="274">
        <v>40926</v>
      </c>
      <c r="B2212" s="272">
        <v>811</v>
      </c>
    </row>
    <row r="2213" spans="1:2">
      <c r="A2213" s="274">
        <v>40927</v>
      </c>
      <c r="B2213" s="272">
        <v>808</v>
      </c>
    </row>
    <row r="2214" spans="1:2">
      <c r="A2214" s="274">
        <v>40928</v>
      </c>
      <c r="B2214" s="272">
        <v>806</v>
      </c>
    </row>
    <row r="2215" spans="1:2">
      <c r="A2215" s="274">
        <v>40929</v>
      </c>
      <c r="B2215" s="272">
        <v>805</v>
      </c>
    </row>
    <row r="2216" spans="1:2">
      <c r="A2216" s="274">
        <v>40930</v>
      </c>
      <c r="B2216" s="272">
        <v>805</v>
      </c>
    </row>
    <row r="2217" spans="1:2">
      <c r="A2217" s="274">
        <v>40931</v>
      </c>
      <c r="B2217" s="272">
        <v>805</v>
      </c>
    </row>
    <row r="2218" spans="1:2">
      <c r="A2218" s="274">
        <v>40932</v>
      </c>
      <c r="B2218" s="272">
        <v>805</v>
      </c>
    </row>
    <row r="2219" spans="1:2">
      <c r="A2219" s="274">
        <v>40933</v>
      </c>
      <c r="B2219" s="272">
        <v>813</v>
      </c>
    </row>
    <row r="2220" spans="1:2">
      <c r="A2220" s="274">
        <v>40934</v>
      </c>
      <c r="B2220" s="272">
        <v>815</v>
      </c>
    </row>
    <row r="2221" spans="1:2">
      <c r="A2221" s="274">
        <v>40935</v>
      </c>
      <c r="B2221" s="272">
        <v>816</v>
      </c>
    </row>
    <row r="2222" spans="1:2">
      <c r="A2222" s="274">
        <v>40936</v>
      </c>
      <c r="B2222" s="272">
        <v>817</v>
      </c>
    </row>
    <row r="2223" spans="1:2">
      <c r="A2223" s="274">
        <v>40937</v>
      </c>
      <c r="B2223" s="272">
        <v>817</v>
      </c>
    </row>
    <row r="2224" spans="1:2">
      <c r="A2224" s="274">
        <v>40938</v>
      </c>
      <c r="B2224" s="272">
        <v>817</v>
      </c>
    </row>
    <row r="2225" spans="1:2">
      <c r="A2225" s="274">
        <v>40939</v>
      </c>
      <c r="B2225" s="272">
        <v>818</v>
      </c>
    </row>
    <row r="2226" spans="1:2">
      <c r="A2226" s="274">
        <v>40940</v>
      </c>
      <c r="B2226" s="272">
        <v>817</v>
      </c>
    </row>
    <row r="2227" spans="1:2">
      <c r="A2227" s="274">
        <v>40941</v>
      </c>
      <c r="B2227" s="272">
        <v>818</v>
      </c>
    </row>
    <row r="2228" spans="1:2">
      <c r="A2228" s="274">
        <v>40942</v>
      </c>
      <c r="B2228" s="272">
        <v>783</v>
      </c>
    </row>
    <row r="2229" spans="1:2">
      <c r="A2229" s="274">
        <v>40943</v>
      </c>
      <c r="B2229" s="272">
        <v>785</v>
      </c>
    </row>
    <row r="2230" spans="1:2">
      <c r="A2230" s="274">
        <v>40944</v>
      </c>
      <c r="B2230" s="272">
        <v>785</v>
      </c>
    </row>
    <row r="2231" spans="1:2">
      <c r="A2231" s="274">
        <v>40945</v>
      </c>
      <c r="B2231" s="272">
        <v>785</v>
      </c>
    </row>
    <row r="2232" spans="1:2">
      <c r="A2232" s="274">
        <v>40946</v>
      </c>
      <c r="B2232" s="272">
        <v>781</v>
      </c>
    </row>
    <row r="2233" spans="1:2">
      <c r="A2233" s="274">
        <v>40947</v>
      </c>
      <c r="B2233" s="272">
        <v>779</v>
      </c>
    </row>
    <row r="2234" spans="1:2">
      <c r="A2234" s="274">
        <v>40948</v>
      </c>
      <c r="B2234" s="272">
        <v>776</v>
      </c>
    </row>
    <row r="2235" spans="1:2">
      <c r="A2235" s="274">
        <v>40949</v>
      </c>
      <c r="B2235" s="272">
        <v>795</v>
      </c>
    </row>
    <row r="2236" spans="1:2">
      <c r="A2236" s="274">
        <v>40950</v>
      </c>
      <c r="B2236" s="272">
        <v>792</v>
      </c>
    </row>
    <row r="2237" spans="1:2">
      <c r="A2237" s="274">
        <v>40951</v>
      </c>
      <c r="B2237" s="272">
        <v>792</v>
      </c>
    </row>
    <row r="2238" spans="1:2">
      <c r="A2238" s="274">
        <v>40952</v>
      </c>
      <c r="B2238" s="272">
        <v>792</v>
      </c>
    </row>
    <row r="2239" spans="1:2">
      <c r="A2239" s="274">
        <v>40953</v>
      </c>
      <c r="B2239" s="272">
        <v>793</v>
      </c>
    </row>
    <row r="2240" spans="1:2">
      <c r="A2240" s="274">
        <v>40954</v>
      </c>
      <c r="B2240" s="272">
        <v>795</v>
      </c>
    </row>
    <row r="2241" spans="1:2">
      <c r="A2241" s="274">
        <v>40955</v>
      </c>
      <c r="B2241" s="272">
        <v>790</v>
      </c>
    </row>
    <row r="2242" spans="1:2">
      <c r="A2242" s="274">
        <v>40956</v>
      </c>
      <c r="B2242" s="272">
        <v>787</v>
      </c>
    </row>
    <row r="2243" spans="1:2">
      <c r="A2243" s="274">
        <v>40957</v>
      </c>
      <c r="B2243" s="272">
        <v>786</v>
      </c>
    </row>
    <row r="2244" spans="1:2">
      <c r="A2244" s="274">
        <v>40958</v>
      </c>
      <c r="B2244" s="272">
        <v>786</v>
      </c>
    </row>
    <row r="2245" spans="1:2">
      <c r="A2245" s="274">
        <v>40959</v>
      </c>
      <c r="B2245" s="272">
        <v>786</v>
      </c>
    </row>
    <row r="2246" spans="1:2">
      <c r="A2246" s="274">
        <v>40960</v>
      </c>
      <c r="B2246" s="272">
        <v>786</v>
      </c>
    </row>
    <row r="2247" spans="1:2">
      <c r="A2247" s="274">
        <v>40961</v>
      </c>
      <c r="B2247" s="272">
        <v>788</v>
      </c>
    </row>
    <row r="2248" spans="1:2">
      <c r="A2248" s="274">
        <v>40962</v>
      </c>
      <c r="B2248" s="272">
        <v>787</v>
      </c>
    </row>
    <row r="2249" spans="1:2">
      <c r="A2249" s="274">
        <v>40963</v>
      </c>
      <c r="B2249" s="272">
        <v>787</v>
      </c>
    </row>
    <row r="2250" spans="1:2">
      <c r="A2250" s="274">
        <v>40964</v>
      </c>
      <c r="B2250" s="272">
        <v>790</v>
      </c>
    </row>
    <row r="2251" spans="1:2">
      <c r="A2251" s="274">
        <v>40965</v>
      </c>
      <c r="B2251" s="272">
        <v>790</v>
      </c>
    </row>
    <row r="2252" spans="1:2">
      <c r="A2252" s="274">
        <v>40966</v>
      </c>
      <c r="B2252" s="272">
        <v>790</v>
      </c>
    </row>
    <row r="2253" spans="1:2">
      <c r="A2253" s="274">
        <v>40967</v>
      </c>
      <c r="B2253" s="272">
        <v>791</v>
      </c>
    </row>
    <row r="2254" spans="1:2">
      <c r="A2254" s="274">
        <v>40968</v>
      </c>
      <c r="B2254" s="272">
        <v>788</v>
      </c>
    </row>
    <row r="2255" spans="1:2">
      <c r="A2255" s="274">
        <v>40969</v>
      </c>
      <c r="B2255" s="272">
        <v>787</v>
      </c>
    </row>
    <row r="2256" spans="1:2">
      <c r="A2256" s="274">
        <v>40970</v>
      </c>
      <c r="B2256" s="272">
        <v>791</v>
      </c>
    </row>
    <row r="2257" spans="1:2">
      <c r="A2257" s="274">
        <v>40971</v>
      </c>
      <c r="B2257" s="272">
        <v>789</v>
      </c>
    </row>
    <row r="2258" spans="1:2">
      <c r="A2258" s="274">
        <v>40972</v>
      </c>
      <c r="B2258" s="272">
        <v>789</v>
      </c>
    </row>
    <row r="2259" spans="1:2">
      <c r="A2259" s="274">
        <v>40973</v>
      </c>
      <c r="B2259" s="272">
        <v>789</v>
      </c>
    </row>
    <row r="2260" spans="1:2">
      <c r="A2260" s="274">
        <v>40974</v>
      </c>
      <c r="B2260" s="272">
        <v>808</v>
      </c>
    </row>
    <row r="2261" spans="1:2">
      <c r="A2261" s="274">
        <v>40975</v>
      </c>
      <c r="B2261" s="272">
        <v>805</v>
      </c>
    </row>
    <row r="2262" spans="1:2">
      <c r="A2262" s="274">
        <v>40976</v>
      </c>
      <c r="B2262" s="272">
        <v>803</v>
      </c>
    </row>
    <row r="2263" spans="1:2">
      <c r="A2263" s="274">
        <v>40977</v>
      </c>
      <c r="B2263" s="272">
        <v>802</v>
      </c>
    </row>
    <row r="2264" spans="1:2">
      <c r="A2264" s="274">
        <v>40978</v>
      </c>
      <c r="B2264" s="272">
        <v>800</v>
      </c>
    </row>
    <row r="2265" spans="1:2">
      <c r="A2265" s="274">
        <v>40979</v>
      </c>
      <c r="B2265" s="272">
        <v>800</v>
      </c>
    </row>
    <row r="2266" spans="1:2">
      <c r="A2266" s="274">
        <v>40980</v>
      </c>
      <c r="B2266" s="272">
        <v>800</v>
      </c>
    </row>
    <row r="2267" spans="1:2">
      <c r="A2267" s="274">
        <v>40981</v>
      </c>
      <c r="B2267" s="272">
        <v>796</v>
      </c>
    </row>
    <row r="2268" spans="1:2">
      <c r="A2268" s="274">
        <v>40982</v>
      </c>
      <c r="B2268" s="272">
        <v>800</v>
      </c>
    </row>
    <row r="2269" spans="1:2">
      <c r="A2269" s="274">
        <v>40983</v>
      </c>
      <c r="B2269" s="272">
        <v>803</v>
      </c>
    </row>
    <row r="2270" spans="1:2">
      <c r="A2270" s="274">
        <v>40984</v>
      </c>
      <c r="B2270" s="272">
        <v>802</v>
      </c>
    </row>
    <row r="2271" spans="1:2">
      <c r="A2271" s="274">
        <v>40985</v>
      </c>
      <c r="B2271" s="272">
        <v>797</v>
      </c>
    </row>
    <row r="2272" spans="1:2">
      <c r="A2272" s="274">
        <v>40986</v>
      </c>
      <c r="B2272" s="272">
        <v>797</v>
      </c>
    </row>
    <row r="2273" spans="1:2">
      <c r="A2273" s="274">
        <v>40987</v>
      </c>
      <c r="B2273" s="272">
        <v>797</v>
      </c>
    </row>
    <row r="2274" spans="1:2">
      <c r="A2274" s="274">
        <v>40988</v>
      </c>
      <c r="B2274" s="272">
        <v>795</v>
      </c>
    </row>
    <row r="2275" spans="1:2">
      <c r="A2275" s="274">
        <v>40989</v>
      </c>
      <c r="B2275" s="272">
        <v>800</v>
      </c>
    </row>
    <row r="2276" spans="1:2">
      <c r="A2276" s="274">
        <v>40990</v>
      </c>
      <c r="B2276" s="272">
        <v>803</v>
      </c>
    </row>
    <row r="2277" spans="1:2">
      <c r="A2277" s="274">
        <v>40991</v>
      </c>
      <c r="B2277" s="272">
        <v>804</v>
      </c>
    </row>
    <row r="2278" spans="1:2">
      <c r="A2278" s="274">
        <v>40992</v>
      </c>
      <c r="B2278" s="272">
        <v>806</v>
      </c>
    </row>
    <row r="2279" spans="1:2">
      <c r="A2279" s="274">
        <v>40993</v>
      </c>
      <c r="B2279" s="272">
        <v>806</v>
      </c>
    </row>
    <row r="2280" spans="1:2">
      <c r="A2280" s="274">
        <v>40994</v>
      </c>
      <c r="B2280" s="272">
        <v>806</v>
      </c>
    </row>
    <row r="2281" spans="1:2">
      <c r="A2281" s="274">
        <v>40995</v>
      </c>
      <c r="B2281" s="272">
        <v>810</v>
      </c>
    </row>
    <row r="2282" spans="1:2">
      <c r="A2282" s="274">
        <v>40996</v>
      </c>
      <c r="B2282" s="272">
        <v>809</v>
      </c>
    </row>
    <row r="2283" spans="1:2">
      <c r="A2283" s="274">
        <v>40997</v>
      </c>
      <c r="B2283" s="272">
        <v>826</v>
      </c>
    </row>
    <row r="2284" spans="1:2">
      <c r="A2284" s="274">
        <v>40998</v>
      </c>
      <c r="B2284" s="272">
        <v>824</v>
      </c>
    </row>
    <row r="2285" spans="1:2">
      <c r="A2285" s="274">
        <v>40999</v>
      </c>
      <c r="B2285" s="272">
        <v>827</v>
      </c>
    </row>
    <row r="2286" spans="1:2">
      <c r="A2286" s="274">
        <v>41000</v>
      </c>
      <c r="B2286" s="272">
        <v>827</v>
      </c>
    </row>
    <row r="2287" spans="1:2">
      <c r="A2287" s="274">
        <v>41001</v>
      </c>
      <c r="B2287" s="272">
        <v>827</v>
      </c>
    </row>
    <row r="2288" spans="1:2">
      <c r="A2288" s="274">
        <v>41002</v>
      </c>
      <c r="B2288" s="272">
        <v>804</v>
      </c>
    </row>
    <row r="2289" spans="1:2">
      <c r="A2289" s="274">
        <v>41003</v>
      </c>
      <c r="B2289" s="272">
        <v>807</v>
      </c>
    </row>
    <row r="2290" spans="1:2">
      <c r="A2290" s="274">
        <v>41004</v>
      </c>
      <c r="B2290" s="272">
        <v>811</v>
      </c>
    </row>
    <row r="2291" spans="1:2">
      <c r="A2291" s="274">
        <v>41005</v>
      </c>
      <c r="B2291" s="272">
        <v>818</v>
      </c>
    </row>
    <row r="2292" spans="1:2">
      <c r="A2292" s="274">
        <v>41006</v>
      </c>
      <c r="B2292" s="272">
        <v>818</v>
      </c>
    </row>
    <row r="2293" spans="1:2">
      <c r="A2293" s="274">
        <v>41007</v>
      </c>
      <c r="B2293" s="272">
        <v>818</v>
      </c>
    </row>
    <row r="2294" spans="1:2">
      <c r="A2294" s="274">
        <v>41008</v>
      </c>
      <c r="B2294" s="272">
        <v>818</v>
      </c>
    </row>
    <row r="2295" spans="1:2">
      <c r="A2295" s="274">
        <v>41009</v>
      </c>
      <c r="B2295" s="272">
        <v>821</v>
      </c>
    </row>
    <row r="2296" spans="1:2">
      <c r="A2296" s="274">
        <v>41010</v>
      </c>
      <c r="B2296" s="272">
        <v>819</v>
      </c>
    </row>
    <row r="2297" spans="1:2">
      <c r="A2297" s="274">
        <v>41011</v>
      </c>
      <c r="B2297" s="272">
        <v>819</v>
      </c>
    </row>
    <row r="2298" spans="1:2">
      <c r="A2298" s="274">
        <v>41012</v>
      </c>
      <c r="B2298" s="272">
        <v>838</v>
      </c>
    </row>
    <row r="2299" spans="1:2">
      <c r="A2299" s="274">
        <v>41013</v>
      </c>
      <c r="B2299" s="272">
        <v>830</v>
      </c>
    </row>
    <row r="2300" spans="1:2">
      <c r="A2300" s="274">
        <v>41014</v>
      </c>
      <c r="B2300" s="272">
        <v>830</v>
      </c>
    </row>
    <row r="2301" spans="1:2">
      <c r="A2301" s="274">
        <v>41015</v>
      </c>
      <c r="B2301" s="272">
        <v>830</v>
      </c>
    </row>
    <row r="2302" spans="1:2">
      <c r="A2302" s="274">
        <v>41016</v>
      </c>
      <c r="B2302" s="272">
        <v>789</v>
      </c>
    </row>
    <row r="2303" spans="1:2">
      <c r="A2303" s="274">
        <v>41017</v>
      </c>
      <c r="B2303" s="272">
        <v>790</v>
      </c>
    </row>
    <row r="2304" spans="1:2">
      <c r="A2304" s="274">
        <v>41018</v>
      </c>
      <c r="B2304" s="272">
        <v>790</v>
      </c>
    </row>
    <row r="2305" spans="1:2">
      <c r="A2305" s="274">
        <v>41019</v>
      </c>
      <c r="B2305" s="272">
        <v>790</v>
      </c>
    </row>
    <row r="2306" spans="1:2">
      <c r="A2306" s="274">
        <v>41020</v>
      </c>
      <c r="B2306" s="272">
        <v>792</v>
      </c>
    </row>
    <row r="2307" spans="1:2">
      <c r="A2307" s="274">
        <v>41021</v>
      </c>
      <c r="B2307" s="272">
        <v>792</v>
      </c>
    </row>
    <row r="2308" spans="1:2">
      <c r="A2308" s="274">
        <v>41022</v>
      </c>
      <c r="B2308" s="272">
        <v>792</v>
      </c>
    </row>
    <row r="2309" spans="1:2">
      <c r="A2309" s="274">
        <v>41023</v>
      </c>
      <c r="B2309" s="272">
        <v>790</v>
      </c>
    </row>
    <row r="2310" spans="1:2">
      <c r="A2310" s="274">
        <v>41024</v>
      </c>
      <c r="B2310" s="272">
        <v>790</v>
      </c>
    </row>
    <row r="2311" spans="1:2">
      <c r="A2311" s="274">
        <v>41025</v>
      </c>
      <c r="B2311" s="272">
        <v>791</v>
      </c>
    </row>
    <row r="2312" spans="1:2">
      <c r="A2312" s="274">
        <v>41026</v>
      </c>
      <c r="B2312" s="272">
        <v>792</v>
      </c>
    </row>
    <row r="2313" spans="1:2">
      <c r="A2313" s="274">
        <v>41027</v>
      </c>
      <c r="B2313" s="272">
        <v>792</v>
      </c>
    </row>
    <row r="2314" spans="1:2">
      <c r="A2314" s="274">
        <v>41028</v>
      </c>
      <c r="B2314" s="272">
        <v>792</v>
      </c>
    </row>
    <row r="2315" spans="1:2">
      <c r="A2315" s="274">
        <v>41029</v>
      </c>
      <c r="B2315" s="272">
        <v>792</v>
      </c>
    </row>
    <row r="2316" spans="1:2">
      <c r="A2316" s="274">
        <v>41030</v>
      </c>
      <c r="B2316" s="272">
        <v>791</v>
      </c>
    </row>
    <row r="2317" spans="1:2">
      <c r="A2317" s="274">
        <v>41031</v>
      </c>
      <c r="B2317" s="272">
        <v>792</v>
      </c>
    </row>
    <row r="2318" spans="1:2">
      <c r="A2318" s="274">
        <v>41032</v>
      </c>
      <c r="B2318" s="272">
        <v>792</v>
      </c>
    </row>
    <row r="2319" spans="1:2">
      <c r="A2319" s="274">
        <v>41033</v>
      </c>
      <c r="B2319" s="272">
        <v>794</v>
      </c>
    </row>
    <row r="2320" spans="1:2">
      <c r="A2320" s="274">
        <v>41034</v>
      </c>
      <c r="B2320" s="272">
        <v>794</v>
      </c>
    </row>
    <row r="2321" spans="1:2">
      <c r="A2321" s="274">
        <v>41035</v>
      </c>
      <c r="B2321" s="272">
        <v>794</v>
      </c>
    </row>
    <row r="2322" spans="1:2">
      <c r="A2322" s="274">
        <v>41036</v>
      </c>
      <c r="B2322" s="272">
        <v>794</v>
      </c>
    </row>
    <row r="2323" spans="1:2">
      <c r="A2323" s="274">
        <v>41037</v>
      </c>
      <c r="B2323" s="272">
        <v>795</v>
      </c>
    </row>
    <row r="2324" spans="1:2">
      <c r="A2324" s="274">
        <v>41038</v>
      </c>
      <c r="B2324" s="272">
        <v>794</v>
      </c>
    </row>
    <row r="2325" spans="1:2">
      <c r="A2325" s="274">
        <v>41039</v>
      </c>
      <c r="B2325" s="272">
        <v>793</v>
      </c>
    </row>
    <row r="2326" spans="1:2">
      <c r="A2326" s="274">
        <v>41040</v>
      </c>
      <c r="B2326" s="272">
        <v>811</v>
      </c>
    </row>
    <row r="2327" spans="1:2">
      <c r="A2327" s="274">
        <v>41041</v>
      </c>
      <c r="B2327" s="272">
        <v>828</v>
      </c>
    </row>
    <row r="2328" spans="1:2">
      <c r="A2328" s="274">
        <v>41042</v>
      </c>
      <c r="B2328" s="272">
        <v>828</v>
      </c>
    </row>
    <row r="2329" spans="1:2">
      <c r="A2329" s="274">
        <v>41043</v>
      </c>
      <c r="B2329" s="272">
        <v>828</v>
      </c>
    </row>
    <row r="2330" spans="1:2">
      <c r="A2330" s="274">
        <v>41044</v>
      </c>
      <c r="B2330" s="272">
        <v>860</v>
      </c>
    </row>
    <row r="2331" spans="1:2">
      <c r="A2331" s="274">
        <v>41045</v>
      </c>
      <c r="B2331" s="272">
        <v>858</v>
      </c>
    </row>
    <row r="2332" spans="1:2">
      <c r="A2332" s="274">
        <v>41046</v>
      </c>
      <c r="B2332" s="272">
        <v>858</v>
      </c>
    </row>
    <row r="2333" spans="1:2">
      <c r="A2333" s="274">
        <v>41047</v>
      </c>
      <c r="B2333" s="272">
        <v>857</v>
      </c>
    </row>
    <row r="2334" spans="1:2">
      <c r="A2334" s="274">
        <v>41048</v>
      </c>
      <c r="B2334" s="272">
        <v>858</v>
      </c>
    </row>
    <row r="2335" spans="1:2">
      <c r="A2335" s="274">
        <v>41049</v>
      </c>
      <c r="B2335" s="272">
        <v>858</v>
      </c>
    </row>
    <row r="2336" spans="1:2">
      <c r="A2336" s="274">
        <v>41050</v>
      </c>
      <c r="B2336" s="272">
        <v>858</v>
      </c>
    </row>
    <row r="2337" spans="1:2">
      <c r="A2337" s="274">
        <v>41051</v>
      </c>
      <c r="B2337" s="272">
        <v>890</v>
      </c>
    </row>
    <row r="2338" spans="1:2">
      <c r="A2338" s="274">
        <v>41052</v>
      </c>
      <c r="B2338" s="272">
        <v>909</v>
      </c>
    </row>
    <row r="2339" spans="1:2">
      <c r="A2339" s="274">
        <v>41053</v>
      </c>
      <c r="B2339" s="272">
        <v>906</v>
      </c>
    </row>
    <row r="2340" spans="1:2">
      <c r="A2340" s="274">
        <v>41054</v>
      </c>
      <c r="B2340" s="272">
        <v>907</v>
      </c>
    </row>
    <row r="2341" spans="1:2">
      <c r="A2341" s="274">
        <v>41055</v>
      </c>
      <c r="B2341" s="272">
        <v>924</v>
      </c>
    </row>
    <row r="2342" spans="1:2">
      <c r="A2342" s="274">
        <v>41056</v>
      </c>
      <c r="B2342" s="272">
        <v>924</v>
      </c>
    </row>
    <row r="2343" spans="1:2">
      <c r="A2343" s="274">
        <v>41057</v>
      </c>
      <c r="B2343" s="272">
        <v>924</v>
      </c>
    </row>
    <row r="2344" spans="1:2">
      <c r="A2344" s="274">
        <v>41058</v>
      </c>
      <c r="B2344" s="272">
        <v>924</v>
      </c>
    </row>
    <row r="2345" spans="1:2">
      <c r="A2345" s="274">
        <v>41059</v>
      </c>
      <c r="B2345" s="272">
        <v>946</v>
      </c>
    </row>
    <row r="2346" spans="1:2">
      <c r="A2346" s="274">
        <v>41060</v>
      </c>
      <c r="B2346" s="272">
        <v>948</v>
      </c>
    </row>
    <row r="2347" spans="1:2">
      <c r="A2347" s="274">
        <v>41061</v>
      </c>
      <c r="B2347" s="272">
        <v>951</v>
      </c>
    </row>
    <row r="2348" spans="1:2">
      <c r="A2348" s="274">
        <v>41062</v>
      </c>
      <c r="B2348" s="272">
        <v>949</v>
      </c>
    </row>
    <row r="2349" spans="1:2">
      <c r="A2349" s="274">
        <v>41063</v>
      </c>
      <c r="B2349" s="272">
        <v>949</v>
      </c>
    </row>
    <row r="2350" spans="1:2">
      <c r="A2350" s="274">
        <v>41064</v>
      </c>
      <c r="B2350" s="272">
        <v>949</v>
      </c>
    </row>
    <row r="2351" spans="1:2">
      <c r="A2351" s="274">
        <v>41065</v>
      </c>
      <c r="B2351" s="272">
        <v>881</v>
      </c>
    </row>
    <row r="2352" spans="1:2">
      <c r="A2352" s="274">
        <v>41066</v>
      </c>
      <c r="B2352" s="272">
        <v>878</v>
      </c>
    </row>
    <row r="2353" spans="1:2">
      <c r="A2353" s="274">
        <v>41067</v>
      </c>
      <c r="B2353" s="272">
        <v>878</v>
      </c>
    </row>
    <row r="2354" spans="1:2">
      <c r="A2354" s="274">
        <v>41068</v>
      </c>
      <c r="B2354" s="272">
        <v>878</v>
      </c>
    </row>
    <row r="2355" spans="1:2">
      <c r="A2355" s="274">
        <v>41069</v>
      </c>
      <c r="B2355" s="272">
        <v>879</v>
      </c>
    </row>
    <row r="2356" spans="1:2">
      <c r="A2356" s="274">
        <v>41070</v>
      </c>
      <c r="B2356" s="272">
        <v>879</v>
      </c>
    </row>
    <row r="2357" spans="1:2">
      <c r="A2357" s="274">
        <v>41071</v>
      </c>
      <c r="B2357" s="272">
        <v>879</v>
      </c>
    </row>
    <row r="2358" spans="1:2">
      <c r="A2358" s="274">
        <v>41072</v>
      </c>
      <c r="B2358" s="272">
        <v>875</v>
      </c>
    </row>
    <row r="2359" spans="1:2">
      <c r="A2359" s="274">
        <v>41073</v>
      </c>
      <c r="B2359" s="272">
        <v>876</v>
      </c>
    </row>
    <row r="2360" spans="1:2">
      <c r="A2360" s="274">
        <v>41074</v>
      </c>
      <c r="B2360" s="272">
        <v>876</v>
      </c>
    </row>
    <row r="2361" spans="1:2">
      <c r="A2361" s="274">
        <v>41075</v>
      </c>
      <c r="B2361" s="272">
        <v>875</v>
      </c>
    </row>
    <row r="2362" spans="1:2">
      <c r="A2362" s="274">
        <v>41076</v>
      </c>
      <c r="B2362" s="272">
        <v>878</v>
      </c>
    </row>
    <row r="2363" spans="1:2">
      <c r="A2363" s="274">
        <v>41077</v>
      </c>
      <c r="B2363" s="272">
        <v>878</v>
      </c>
    </row>
    <row r="2364" spans="1:2">
      <c r="A2364" s="274">
        <v>41078</v>
      </c>
      <c r="B2364" s="272">
        <v>878</v>
      </c>
    </row>
    <row r="2365" spans="1:2">
      <c r="A2365" s="274">
        <v>41079</v>
      </c>
      <c r="B2365" s="272">
        <v>877</v>
      </c>
    </row>
    <row r="2366" spans="1:2">
      <c r="A2366" s="274">
        <v>41080</v>
      </c>
      <c r="B2366" s="272">
        <v>891</v>
      </c>
    </row>
    <row r="2367" spans="1:2">
      <c r="A2367" s="274">
        <v>41081</v>
      </c>
      <c r="B2367" s="272">
        <v>892</v>
      </c>
    </row>
    <row r="2368" spans="1:2">
      <c r="A2368" s="274">
        <v>41082</v>
      </c>
      <c r="B2368" s="272">
        <v>891</v>
      </c>
    </row>
    <row r="2369" spans="1:2">
      <c r="A2369" s="274">
        <v>41083</v>
      </c>
      <c r="B2369" s="272">
        <v>893</v>
      </c>
    </row>
    <row r="2370" spans="1:2">
      <c r="A2370" s="274">
        <v>41084</v>
      </c>
      <c r="B2370" s="272">
        <v>893</v>
      </c>
    </row>
    <row r="2371" spans="1:2">
      <c r="A2371" s="274">
        <v>41085</v>
      </c>
      <c r="B2371" s="272">
        <v>893</v>
      </c>
    </row>
    <row r="2372" spans="1:2">
      <c r="A2372" s="274">
        <v>41086</v>
      </c>
      <c r="B2372" s="272">
        <v>892</v>
      </c>
    </row>
    <row r="2373" spans="1:2">
      <c r="A2373" s="274">
        <v>41087</v>
      </c>
      <c r="B2373" s="272">
        <v>892</v>
      </c>
    </row>
    <row r="2374" spans="1:2">
      <c r="A2374" s="274">
        <v>41088</v>
      </c>
      <c r="B2374" s="272">
        <v>893</v>
      </c>
    </row>
    <row r="2375" spans="1:2">
      <c r="A2375" s="274">
        <v>41089</v>
      </c>
      <c r="B2375" s="272">
        <v>892</v>
      </c>
    </row>
    <row r="2376" spans="1:2">
      <c r="A2376" s="274">
        <v>41090</v>
      </c>
      <c r="B2376" s="272">
        <v>887</v>
      </c>
    </row>
    <row r="2377" spans="1:2">
      <c r="A2377" s="274">
        <v>41091</v>
      </c>
      <c r="B2377" s="272">
        <v>887</v>
      </c>
    </row>
    <row r="2378" spans="1:2">
      <c r="A2378" s="274">
        <v>41092</v>
      </c>
      <c r="B2378" s="272">
        <v>887</v>
      </c>
    </row>
    <row r="2379" spans="1:2">
      <c r="A2379" s="274">
        <v>41093</v>
      </c>
      <c r="B2379" s="272">
        <v>877</v>
      </c>
    </row>
    <row r="2380" spans="1:2">
      <c r="A2380" s="274">
        <v>41094</v>
      </c>
      <c r="B2380" s="272">
        <v>870</v>
      </c>
    </row>
    <row r="2381" spans="1:2">
      <c r="A2381" s="274">
        <v>41095</v>
      </c>
      <c r="B2381" s="272">
        <v>870</v>
      </c>
    </row>
    <row r="2382" spans="1:2">
      <c r="A2382" s="274">
        <v>41096</v>
      </c>
      <c r="B2382" s="272">
        <v>872</v>
      </c>
    </row>
    <row r="2383" spans="1:2">
      <c r="A2383" s="274">
        <v>41097</v>
      </c>
      <c r="B2383" s="272">
        <v>864</v>
      </c>
    </row>
    <row r="2384" spans="1:2">
      <c r="A2384" s="274">
        <v>41098</v>
      </c>
      <c r="B2384" s="272">
        <v>864</v>
      </c>
    </row>
    <row r="2385" spans="1:2">
      <c r="A2385" s="274">
        <v>41099</v>
      </c>
      <c r="B2385" s="272">
        <v>864</v>
      </c>
    </row>
    <row r="2386" spans="1:2">
      <c r="A2386" s="274">
        <v>41100</v>
      </c>
      <c r="B2386" s="272">
        <v>864</v>
      </c>
    </row>
    <row r="2387" spans="1:2">
      <c r="A2387" s="274">
        <v>41101</v>
      </c>
      <c r="B2387" s="272">
        <v>863</v>
      </c>
    </row>
    <row r="2388" spans="1:2">
      <c r="A2388" s="274">
        <v>41102</v>
      </c>
      <c r="B2388" s="272">
        <v>864</v>
      </c>
    </row>
    <row r="2389" spans="1:2">
      <c r="A2389" s="274">
        <v>41103</v>
      </c>
      <c r="B2389" s="272">
        <v>847</v>
      </c>
    </row>
    <row r="2390" spans="1:2">
      <c r="A2390" s="274">
        <v>41104</v>
      </c>
      <c r="B2390" s="272">
        <v>850</v>
      </c>
    </row>
    <row r="2391" spans="1:2">
      <c r="A2391" s="274">
        <v>41105</v>
      </c>
      <c r="B2391" s="272">
        <v>850</v>
      </c>
    </row>
    <row r="2392" spans="1:2">
      <c r="A2392" s="274">
        <v>41106</v>
      </c>
      <c r="B2392" s="272">
        <v>850</v>
      </c>
    </row>
    <row r="2393" spans="1:2">
      <c r="A2393" s="274">
        <v>41107</v>
      </c>
      <c r="B2393" s="272">
        <v>849</v>
      </c>
    </row>
    <row r="2394" spans="1:2">
      <c r="A2394" s="274">
        <v>41108</v>
      </c>
      <c r="B2394" s="272">
        <v>851</v>
      </c>
    </row>
    <row r="2395" spans="1:2">
      <c r="A2395" s="274">
        <v>41109</v>
      </c>
      <c r="B2395" s="272">
        <v>834</v>
      </c>
    </row>
    <row r="2396" spans="1:2">
      <c r="A2396" s="274">
        <v>41110</v>
      </c>
      <c r="B2396" s="272">
        <v>836</v>
      </c>
    </row>
    <row r="2397" spans="1:2">
      <c r="A2397" s="274">
        <v>41111</v>
      </c>
      <c r="B2397" s="272">
        <v>837</v>
      </c>
    </row>
    <row r="2398" spans="1:2">
      <c r="A2398" s="274">
        <v>41112</v>
      </c>
      <c r="B2398" s="272">
        <v>837</v>
      </c>
    </row>
    <row r="2399" spans="1:2">
      <c r="A2399" s="274">
        <v>41113</v>
      </c>
      <c r="B2399" s="272">
        <v>837</v>
      </c>
    </row>
    <row r="2400" spans="1:2">
      <c r="A2400" s="274">
        <v>41114</v>
      </c>
      <c r="B2400" s="272">
        <v>854</v>
      </c>
    </row>
    <row r="2401" spans="1:2">
      <c r="A2401" s="274">
        <v>41115</v>
      </c>
      <c r="B2401" s="272">
        <v>853</v>
      </c>
    </row>
    <row r="2402" spans="1:2">
      <c r="A2402" s="274">
        <v>41116</v>
      </c>
      <c r="B2402" s="272">
        <v>852</v>
      </c>
    </row>
    <row r="2403" spans="1:2">
      <c r="A2403" s="274">
        <v>41117</v>
      </c>
      <c r="B2403" s="272">
        <v>847</v>
      </c>
    </row>
    <row r="2404" spans="1:2">
      <c r="A2404" s="274">
        <v>41118</v>
      </c>
      <c r="B2404" s="272">
        <v>851</v>
      </c>
    </row>
    <row r="2405" spans="1:2">
      <c r="A2405" s="274">
        <v>41119</v>
      </c>
      <c r="B2405" s="272">
        <v>851</v>
      </c>
    </row>
    <row r="2406" spans="1:2">
      <c r="A2406" s="274">
        <v>41120</v>
      </c>
      <c r="B2406" s="272">
        <v>851</v>
      </c>
    </row>
    <row r="2407" spans="1:2">
      <c r="A2407" s="274">
        <v>41121</v>
      </c>
      <c r="B2407" s="272">
        <v>852</v>
      </c>
    </row>
    <row r="2408" spans="1:2">
      <c r="A2408" s="274">
        <v>41122</v>
      </c>
      <c r="B2408" s="272">
        <v>849</v>
      </c>
    </row>
    <row r="2409" spans="1:2">
      <c r="A2409" s="274">
        <v>41123</v>
      </c>
      <c r="B2409" s="272">
        <v>851</v>
      </c>
    </row>
    <row r="2410" spans="1:2">
      <c r="A2410" s="274">
        <v>41124</v>
      </c>
      <c r="B2410" s="272">
        <v>831</v>
      </c>
    </row>
    <row r="2411" spans="1:2">
      <c r="A2411" s="274">
        <v>41125</v>
      </c>
      <c r="B2411" s="272">
        <v>832</v>
      </c>
    </row>
    <row r="2412" spans="1:2">
      <c r="A2412" s="274">
        <v>41126</v>
      </c>
      <c r="B2412" s="272">
        <v>832</v>
      </c>
    </row>
    <row r="2413" spans="1:2">
      <c r="A2413" s="274">
        <v>41127</v>
      </c>
      <c r="B2413" s="272">
        <v>832</v>
      </c>
    </row>
    <row r="2414" spans="1:2">
      <c r="A2414" s="274">
        <v>41128</v>
      </c>
      <c r="B2414" s="272">
        <v>827</v>
      </c>
    </row>
    <row r="2415" spans="1:2">
      <c r="A2415" s="274">
        <v>41129</v>
      </c>
      <c r="B2415" s="272">
        <v>825</v>
      </c>
    </row>
    <row r="2416" spans="1:2">
      <c r="A2416" s="274">
        <v>41130</v>
      </c>
      <c r="B2416" s="272">
        <v>825</v>
      </c>
    </row>
    <row r="2417" spans="1:2">
      <c r="A2417" s="274">
        <v>41131</v>
      </c>
      <c r="B2417" s="272">
        <v>827</v>
      </c>
    </row>
    <row r="2418" spans="1:2">
      <c r="A2418" s="274">
        <v>41132</v>
      </c>
      <c r="B2418" s="272">
        <v>827</v>
      </c>
    </row>
    <row r="2419" spans="1:2">
      <c r="A2419" s="274">
        <v>41133</v>
      </c>
      <c r="B2419" s="272">
        <v>827</v>
      </c>
    </row>
    <row r="2420" spans="1:2">
      <c r="A2420" s="274">
        <v>41134</v>
      </c>
      <c r="B2420" s="272">
        <v>827</v>
      </c>
    </row>
    <row r="2421" spans="1:2">
      <c r="A2421" s="274">
        <v>41135</v>
      </c>
      <c r="B2421" s="272">
        <v>825</v>
      </c>
    </row>
    <row r="2422" spans="1:2">
      <c r="A2422" s="274">
        <v>41136</v>
      </c>
      <c r="B2422" s="272">
        <v>796</v>
      </c>
    </row>
    <row r="2423" spans="1:2">
      <c r="A2423" s="274">
        <v>41137</v>
      </c>
      <c r="B2423" s="272">
        <v>795</v>
      </c>
    </row>
    <row r="2424" spans="1:2">
      <c r="A2424" s="274">
        <v>41138</v>
      </c>
      <c r="B2424" s="272">
        <v>795</v>
      </c>
    </row>
    <row r="2425" spans="1:2">
      <c r="A2425" s="274">
        <v>41139</v>
      </c>
      <c r="B2425" s="272">
        <v>796</v>
      </c>
    </row>
    <row r="2426" spans="1:2">
      <c r="A2426" s="274">
        <v>41140</v>
      </c>
      <c r="B2426" s="272">
        <v>796</v>
      </c>
    </row>
    <row r="2427" spans="1:2">
      <c r="A2427" s="274">
        <v>41141</v>
      </c>
      <c r="B2427" s="272">
        <v>796</v>
      </c>
    </row>
    <row r="2428" spans="1:2">
      <c r="A2428" s="274">
        <v>41142</v>
      </c>
      <c r="B2428" s="272">
        <v>770</v>
      </c>
    </row>
    <row r="2429" spans="1:2">
      <c r="A2429" s="274">
        <v>41143</v>
      </c>
      <c r="B2429" s="272">
        <v>774</v>
      </c>
    </row>
    <row r="2430" spans="1:2">
      <c r="A2430" s="274">
        <v>41144</v>
      </c>
      <c r="B2430" s="272">
        <v>775</v>
      </c>
    </row>
    <row r="2431" spans="1:2">
      <c r="A2431" s="274">
        <v>41145</v>
      </c>
      <c r="B2431" s="272">
        <v>774</v>
      </c>
    </row>
    <row r="2432" spans="1:2">
      <c r="A2432" s="274">
        <v>41146</v>
      </c>
      <c r="B2432" s="272">
        <v>775</v>
      </c>
    </row>
    <row r="2433" spans="1:2">
      <c r="A2433" s="274">
        <v>41147</v>
      </c>
      <c r="B2433" s="272">
        <v>775</v>
      </c>
    </row>
    <row r="2434" spans="1:2">
      <c r="A2434" s="274">
        <v>41148</v>
      </c>
      <c r="B2434" s="272">
        <v>775</v>
      </c>
    </row>
    <row r="2435" spans="1:2">
      <c r="A2435" s="274">
        <v>41149</v>
      </c>
      <c r="B2435" s="272">
        <v>775</v>
      </c>
    </row>
    <row r="2436" spans="1:2">
      <c r="A2436" s="274">
        <v>41150</v>
      </c>
      <c r="B2436" s="272">
        <v>783</v>
      </c>
    </row>
    <row r="2437" spans="1:2">
      <c r="A2437" s="274">
        <v>41151</v>
      </c>
      <c r="B2437" s="272">
        <v>786</v>
      </c>
    </row>
    <row r="2438" spans="1:2">
      <c r="A2438" s="274">
        <v>41152</v>
      </c>
      <c r="B2438" s="272">
        <v>791</v>
      </c>
    </row>
    <row r="2439" spans="1:2">
      <c r="A2439" s="274">
        <v>41153</v>
      </c>
      <c r="B2439" s="272">
        <v>789</v>
      </c>
    </row>
    <row r="2440" spans="1:2">
      <c r="A2440" s="274">
        <v>41154</v>
      </c>
      <c r="B2440" s="272">
        <v>789</v>
      </c>
    </row>
    <row r="2441" spans="1:2">
      <c r="A2441" s="274">
        <v>41155</v>
      </c>
      <c r="B2441" s="272">
        <v>789</v>
      </c>
    </row>
    <row r="2442" spans="1:2">
      <c r="A2442" s="274">
        <v>41156</v>
      </c>
      <c r="B2442" s="272">
        <v>789</v>
      </c>
    </row>
    <row r="2443" spans="1:2">
      <c r="A2443" s="274">
        <v>41157</v>
      </c>
      <c r="B2443" s="272">
        <v>788</v>
      </c>
    </row>
    <row r="2444" spans="1:2">
      <c r="A2444" s="274">
        <v>41158</v>
      </c>
      <c r="B2444" s="272">
        <v>776</v>
      </c>
    </row>
    <row r="2445" spans="1:2">
      <c r="A2445" s="274">
        <v>41159</v>
      </c>
      <c r="B2445" s="272">
        <v>778</v>
      </c>
    </row>
    <row r="2446" spans="1:2">
      <c r="A2446" s="274">
        <v>41160</v>
      </c>
      <c r="B2446" s="272">
        <v>778</v>
      </c>
    </row>
    <row r="2447" spans="1:2">
      <c r="A2447" s="274">
        <v>41161</v>
      </c>
      <c r="B2447" s="272">
        <v>778</v>
      </c>
    </row>
    <row r="2448" spans="1:2">
      <c r="A2448" s="274">
        <v>41162</v>
      </c>
      <c r="B2448" s="272">
        <v>778</v>
      </c>
    </row>
    <row r="2449" spans="1:2">
      <c r="A2449" s="274">
        <v>41163</v>
      </c>
      <c r="B2449" s="272">
        <v>778</v>
      </c>
    </row>
    <row r="2450" spans="1:2">
      <c r="A2450" s="274">
        <v>41164</v>
      </c>
      <c r="B2450" s="272">
        <v>776</v>
      </c>
    </row>
    <row r="2451" spans="1:2">
      <c r="A2451" s="274">
        <v>41165</v>
      </c>
      <c r="B2451" s="272">
        <v>778</v>
      </c>
    </row>
    <row r="2452" spans="1:2">
      <c r="A2452" s="274">
        <v>41166</v>
      </c>
      <c r="B2452" s="272">
        <v>723</v>
      </c>
    </row>
    <row r="2453" spans="1:2">
      <c r="A2453" s="274">
        <v>41167</v>
      </c>
      <c r="B2453" s="272">
        <v>722</v>
      </c>
    </row>
    <row r="2454" spans="1:2">
      <c r="A2454" s="274">
        <v>41168</v>
      </c>
      <c r="B2454" s="272">
        <v>722</v>
      </c>
    </row>
    <row r="2455" spans="1:2">
      <c r="A2455" s="274">
        <v>41169</v>
      </c>
      <c r="B2455" s="272">
        <v>722</v>
      </c>
    </row>
    <row r="2456" spans="1:2">
      <c r="A2456" s="274">
        <v>41170</v>
      </c>
      <c r="B2456" s="272">
        <v>723</v>
      </c>
    </row>
    <row r="2457" spans="1:2">
      <c r="A2457" s="274">
        <v>41171</v>
      </c>
      <c r="B2457" s="272">
        <v>722</v>
      </c>
    </row>
    <row r="2458" spans="1:2">
      <c r="A2458" s="274">
        <v>41172</v>
      </c>
      <c r="B2458" s="272">
        <v>722</v>
      </c>
    </row>
    <row r="2459" spans="1:2">
      <c r="A2459" s="274">
        <v>41173</v>
      </c>
      <c r="B2459" s="272">
        <v>723</v>
      </c>
    </row>
    <row r="2460" spans="1:2">
      <c r="A2460" s="274">
        <v>41174</v>
      </c>
      <c r="B2460" s="272">
        <v>732</v>
      </c>
    </row>
    <row r="2461" spans="1:2">
      <c r="A2461" s="274">
        <v>41175</v>
      </c>
      <c r="B2461" s="272">
        <v>732</v>
      </c>
    </row>
    <row r="2462" spans="1:2">
      <c r="A2462" s="274">
        <v>41176</v>
      </c>
      <c r="B2462" s="272">
        <v>732</v>
      </c>
    </row>
    <row r="2463" spans="1:2">
      <c r="A2463" s="274">
        <v>41177</v>
      </c>
      <c r="B2463" s="272">
        <v>740</v>
      </c>
    </row>
    <row r="2464" spans="1:2">
      <c r="A2464" s="274">
        <v>41178</v>
      </c>
      <c r="B2464" s="272">
        <v>741</v>
      </c>
    </row>
    <row r="2465" spans="1:2">
      <c r="A2465" s="274">
        <v>41179</v>
      </c>
      <c r="B2465" s="272">
        <v>741</v>
      </c>
    </row>
    <row r="2466" spans="1:2">
      <c r="A2466" s="274">
        <v>41180</v>
      </c>
      <c r="B2466" s="272">
        <v>743</v>
      </c>
    </row>
    <row r="2467" spans="1:2">
      <c r="A2467" s="274">
        <v>41181</v>
      </c>
      <c r="B2467" s="272">
        <v>743</v>
      </c>
    </row>
    <row r="2468" spans="1:2">
      <c r="A2468" s="274">
        <v>41182</v>
      </c>
      <c r="B2468" s="272">
        <v>743</v>
      </c>
    </row>
    <row r="2469" spans="1:2">
      <c r="A2469" s="274">
        <v>41183</v>
      </c>
      <c r="B2469" s="272">
        <v>743</v>
      </c>
    </row>
    <row r="2470" spans="1:2">
      <c r="A2470" s="274">
        <v>41184</v>
      </c>
      <c r="B2470" s="272">
        <v>743</v>
      </c>
    </row>
    <row r="2471" spans="1:2">
      <c r="A2471" s="274">
        <v>41185</v>
      </c>
      <c r="B2471" s="272">
        <v>743</v>
      </c>
    </row>
    <row r="2472" spans="1:2">
      <c r="A2472" s="274">
        <v>41186</v>
      </c>
      <c r="B2472" s="272">
        <v>751</v>
      </c>
    </row>
    <row r="2473" spans="1:2">
      <c r="A2473" s="274">
        <v>41187</v>
      </c>
      <c r="B2473" s="272">
        <v>748</v>
      </c>
    </row>
    <row r="2474" spans="1:2">
      <c r="A2474" s="274">
        <v>41188</v>
      </c>
      <c r="B2474" s="272">
        <v>748</v>
      </c>
    </row>
    <row r="2475" spans="1:2">
      <c r="A2475" s="274">
        <v>41189</v>
      </c>
      <c r="B2475" s="272">
        <v>748</v>
      </c>
    </row>
    <row r="2476" spans="1:2">
      <c r="A2476" s="274">
        <v>41190</v>
      </c>
      <c r="B2476" s="272">
        <v>748</v>
      </c>
    </row>
    <row r="2477" spans="1:2">
      <c r="A2477" s="274">
        <v>41191</v>
      </c>
      <c r="B2477" s="272">
        <v>748</v>
      </c>
    </row>
    <row r="2478" spans="1:2">
      <c r="A2478" s="274">
        <v>41192</v>
      </c>
      <c r="B2478" s="272">
        <v>756</v>
      </c>
    </row>
    <row r="2479" spans="1:2">
      <c r="A2479" s="274">
        <v>41193</v>
      </c>
      <c r="B2479" s="272">
        <v>756</v>
      </c>
    </row>
    <row r="2480" spans="1:2">
      <c r="A2480" s="274">
        <v>41194</v>
      </c>
      <c r="B2480" s="272">
        <v>765</v>
      </c>
    </row>
    <row r="2481" spans="1:2">
      <c r="A2481" s="274">
        <v>41195</v>
      </c>
      <c r="B2481" s="272">
        <v>765</v>
      </c>
    </row>
    <row r="2482" spans="1:2">
      <c r="A2482" s="274">
        <v>41196</v>
      </c>
      <c r="B2482" s="272">
        <v>765</v>
      </c>
    </row>
    <row r="2483" spans="1:2">
      <c r="A2483" s="274">
        <v>41197</v>
      </c>
      <c r="B2483" s="272">
        <v>765</v>
      </c>
    </row>
    <row r="2484" spans="1:2">
      <c r="A2484" s="274">
        <v>41198</v>
      </c>
      <c r="B2484" s="272">
        <v>763</v>
      </c>
    </row>
    <row r="2485" spans="1:2">
      <c r="A2485" s="274">
        <v>41199</v>
      </c>
      <c r="B2485" s="272">
        <v>759</v>
      </c>
    </row>
    <row r="2486" spans="1:2">
      <c r="A2486" s="274">
        <v>41200</v>
      </c>
      <c r="B2486" s="272">
        <v>767</v>
      </c>
    </row>
    <row r="2487" spans="1:2">
      <c r="A2487" s="274">
        <v>41201</v>
      </c>
      <c r="B2487" s="272">
        <v>768</v>
      </c>
    </row>
    <row r="2488" spans="1:2">
      <c r="A2488" s="274">
        <v>41202</v>
      </c>
      <c r="B2488" s="272">
        <v>766</v>
      </c>
    </row>
    <row r="2489" spans="1:2">
      <c r="A2489" s="274">
        <v>41203</v>
      </c>
      <c r="B2489" s="272">
        <v>766</v>
      </c>
    </row>
    <row r="2490" spans="1:2">
      <c r="A2490" s="274">
        <v>41204</v>
      </c>
      <c r="B2490" s="272">
        <v>766</v>
      </c>
    </row>
    <row r="2491" spans="1:2">
      <c r="A2491" s="274">
        <v>41205</v>
      </c>
      <c r="B2491" s="272">
        <v>786</v>
      </c>
    </row>
    <row r="2492" spans="1:2">
      <c r="A2492" s="274">
        <v>41206</v>
      </c>
      <c r="B2492" s="272">
        <v>786</v>
      </c>
    </row>
    <row r="2493" spans="1:2">
      <c r="A2493" s="274">
        <v>41207</v>
      </c>
      <c r="B2493" s="272">
        <v>782</v>
      </c>
    </row>
    <row r="2494" spans="1:2">
      <c r="A2494" s="274">
        <v>41208</v>
      </c>
      <c r="B2494" s="272">
        <v>785</v>
      </c>
    </row>
    <row r="2495" spans="1:2">
      <c r="A2495" s="274">
        <v>41209</v>
      </c>
      <c r="B2495" s="272">
        <v>786</v>
      </c>
    </row>
    <row r="2496" spans="1:2">
      <c r="A2496" s="274">
        <v>41210</v>
      </c>
      <c r="B2496" s="272">
        <v>786</v>
      </c>
    </row>
    <row r="2497" spans="1:2">
      <c r="A2497" s="274">
        <v>41211</v>
      </c>
      <c r="B2497" s="272">
        <v>786</v>
      </c>
    </row>
    <row r="2498" spans="1:2">
      <c r="A2498" s="274">
        <v>41212</v>
      </c>
      <c r="B2498" s="272">
        <v>824</v>
      </c>
    </row>
    <row r="2499" spans="1:2">
      <c r="A2499" s="274">
        <v>41213</v>
      </c>
      <c r="B2499" s="272">
        <v>824</v>
      </c>
    </row>
    <row r="2500" spans="1:2">
      <c r="A2500" s="274">
        <v>41214</v>
      </c>
      <c r="B2500" s="272">
        <v>824</v>
      </c>
    </row>
    <row r="2501" spans="1:2">
      <c r="A2501" s="274">
        <v>41215</v>
      </c>
      <c r="B2501" s="272">
        <v>824</v>
      </c>
    </row>
    <row r="2502" spans="1:2">
      <c r="A2502" s="274">
        <v>41216</v>
      </c>
      <c r="B2502" s="272">
        <v>826</v>
      </c>
    </row>
    <row r="2503" spans="1:2">
      <c r="A2503" s="274">
        <v>41217</v>
      </c>
      <c r="B2503" s="272">
        <v>826</v>
      </c>
    </row>
    <row r="2504" spans="1:2">
      <c r="A2504" s="274">
        <v>41218</v>
      </c>
      <c r="B2504" s="272">
        <v>826</v>
      </c>
    </row>
    <row r="2505" spans="1:2">
      <c r="A2505" s="274">
        <v>41219</v>
      </c>
      <c r="B2505" s="272">
        <v>804</v>
      </c>
    </row>
    <row r="2506" spans="1:2">
      <c r="A2506" s="274">
        <v>41220</v>
      </c>
      <c r="B2506" s="272">
        <v>808</v>
      </c>
    </row>
    <row r="2507" spans="1:2">
      <c r="A2507" s="274">
        <v>41221</v>
      </c>
      <c r="B2507" s="272">
        <v>809</v>
      </c>
    </row>
    <row r="2508" spans="1:2">
      <c r="A2508" s="274">
        <v>41222</v>
      </c>
      <c r="B2508" s="272">
        <v>809</v>
      </c>
    </row>
    <row r="2509" spans="1:2">
      <c r="A2509" s="274">
        <v>41223</v>
      </c>
      <c r="B2509" s="272">
        <v>810</v>
      </c>
    </row>
    <row r="2510" spans="1:2">
      <c r="A2510" s="274">
        <v>41224</v>
      </c>
      <c r="B2510" s="272">
        <v>810</v>
      </c>
    </row>
    <row r="2511" spans="1:2">
      <c r="A2511" s="274">
        <v>41225</v>
      </c>
      <c r="B2511" s="272">
        <v>810</v>
      </c>
    </row>
    <row r="2512" spans="1:2">
      <c r="A2512" s="274">
        <v>41226</v>
      </c>
      <c r="B2512" s="272">
        <v>810</v>
      </c>
    </row>
    <row r="2513" spans="1:2">
      <c r="A2513" s="274">
        <v>41227</v>
      </c>
      <c r="B2513" s="272">
        <v>810</v>
      </c>
    </row>
    <row r="2514" spans="1:2">
      <c r="A2514" s="274">
        <v>41228</v>
      </c>
      <c r="B2514" s="272">
        <v>811</v>
      </c>
    </row>
    <row r="2515" spans="1:2">
      <c r="A2515" s="274">
        <v>41229</v>
      </c>
      <c r="B2515" s="272">
        <v>811</v>
      </c>
    </row>
    <row r="2516" spans="1:2">
      <c r="A2516" s="274">
        <v>41230</v>
      </c>
      <c r="B2516" s="272">
        <v>810</v>
      </c>
    </row>
    <row r="2517" spans="1:2">
      <c r="A2517" s="274">
        <v>41231</v>
      </c>
      <c r="B2517" s="272">
        <v>810</v>
      </c>
    </row>
    <row r="2518" spans="1:2">
      <c r="A2518" s="274">
        <v>41232</v>
      </c>
      <c r="B2518" s="272">
        <v>810</v>
      </c>
    </row>
    <row r="2519" spans="1:2">
      <c r="A2519" s="274">
        <v>41233</v>
      </c>
      <c r="B2519" s="272">
        <v>809</v>
      </c>
    </row>
    <row r="2520" spans="1:2">
      <c r="A2520" s="274">
        <v>41234</v>
      </c>
      <c r="B2520" s="272">
        <v>807</v>
      </c>
    </row>
    <row r="2521" spans="1:2">
      <c r="A2521" s="274">
        <v>41235</v>
      </c>
      <c r="B2521" s="272">
        <v>826</v>
      </c>
    </row>
    <row r="2522" spans="1:2">
      <c r="A2522" s="274">
        <v>41236</v>
      </c>
      <c r="B2522" s="272">
        <v>826</v>
      </c>
    </row>
    <row r="2523" spans="1:2">
      <c r="A2523" s="274">
        <v>41237</v>
      </c>
      <c r="B2523" s="272">
        <v>826</v>
      </c>
    </row>
    <row r="2524" spans="1:2">
      <c r="A2524" s="274">
        <v>41238</v>
      </c>
      <c r="B2524" s="272">
        <v>826</v>
      </c>
    </row>
    <row r="2525" spans="1:2">
      <c r="A2525" s="274">
        <v>41239</v>
      </c>
      <c r="B2525" s="272">
        <v>826</v>
      </c>
    </row>
    <row r="2526" spans="1:2">
      <c r="A2526" s="274">
        <v>41240</v>
      </c>
      <c r="B2526" s="272">
        <v>827</v>
      </c>
    </row>
    <row r="2527" spans="1:2">
      <c r="A2527" s="274">
        <v>41241</v>
      </c>
      <c r="B2527" s="272">
        <v>828</v>
      </c>
    </row>
    <row r="2528" spans="1:2">
      <c r="A2528" s="274">
        <v>41242</v>
      </c>
      <c r="B2528" s="272">
        <v>828</v>
      </c>
    </row>
    <row r="2529" spans="1:2">
      <c r="A2529" s="274">
        <v>41243</v>
      </c>
      <c r="B2529" s="272">
        <v>829</v>
      </c>
    </row>
    <row r="2530" spans="1:2">
      <c r="A2530" s="274">
        <v>41244</v>
      </c>
      <c r="B2530" s="272">
        <v>829</v>
      </c>
    </row>
    <row r="2531" spans="1:2">
      <c r="A2531" s="274">
        <v>41245</v>
      </c>
      <c r="B2531" s="272">
        <v>829</v>
      </c>
    </row>
    <row r="2532" spans="1:2">
      <c r="A2532" s="274">
        <v>41246</v>
      </c>
      <c r="B2532" s="272">
        <v>829</v>
      </c>
    </row>
    <row r="2533" spans="1:2">
      <c r="A2533" s="274">
        <v>41247</v>
      </c>
      <c r="B2533" s="272">
        <v>830</v>
      </c>
    </row>
    <row r="2534" spans="1:2">
      <c r="A2534" s="274">
        <v>41248</v>
      </c>
      <c r="B2534" s="272">
        <v>830</v>
      </c>
    </row>
    <row r="2535" spans="1:2">
      <c r="A2535" s="274">
        <v>41249</v>
      </c>
      <c r="B2535" s="272">
        <v>831</v>
      </c>
    </row>
    <row r="2536" spans="1:2">
      <c r="A2536" s="274">
        <v>41250</v>
      </c>
      <c r="B2536" s="272">
        <v>830</v>
      </c>
    </row>
    <row r="2537" spans="1:2">
      <c r="A2537" s="274">
        <v>41251</v>
      </c>
      <c r="B2537" s="272">
        <v>830</v>
      </c>
    </row>
    <row r="2538" spans="1:2">
      <c r="A2538" s="274">
        <v>41252</v>
      </c>
      <c r="B2538" s="272">
        <v>830</v>
      </c>
    </row>
    <row r="2539" spans="1:2">
      <c r="A2539" s="274">
        <v>41253</v>
      </c>
      <c r="B2539" s="272">
        <v>830</v>
      </c>
    </row>
    <row r="2540" spans="1:2">
      <c r="A2540" s="274">
        <v>41254</v>
      </c>
      <c r="B2540" s="272">
        <v>830</v>
      </c>
    </row>
    <row r="2541" spans="1:2">
      <c r="A2541" s="274">
        <v>41255</v>
      </c>
      <c r="B2541" s="272">
        <v>829</v>
      </c>
    </row>
    <row r="2542" spans="1:2">
      <c r="A2542" s="274">
        <v>41256</v>
      </c>
      <c r="B2542" s="272">
        <v>827</v>
      </c>
    </row>
    <row r="2543" spans="1:2">
      <c r="A2543" s="274">
        <v>41257</v>
      </c>
      <c r="B2543" s="272">
        <v>828</v>
      </c>
    </row>
    <row r="2544" spans="1:2">
      <c r="A2544" s="274">
        <v>41258</v>
      </c>
      <c r="B2544" s="272">
        <v>826</v>
      </c>
    </row>
    <row r="2545" spans="1:2">
      <c r="A2545" s="274">
        <v>41259</v>
      </c>
      <c r="B2545" s="272">
        <v>826</v>
      </c>
    </row>
    <row r="2546" spans="1:2">
      <c r="A2546" s="274">
        <v>41260</v>
      </c>
      <c r="B2546" s="272">
        <v>826</v>
      </c>
    </row>
    <row r="2547" spans="1:2">
      <c r="A2547" s="274">
        <v>41261</v>
      </c>
      <c r="B2547" s="272">
        <v>823</v>
      </c>
    </row>
    <row r="2548" spans="1:2">
      <c r="A2548" s="274">
        <v>41262</v>
      </c>
      <c r="B2548" s="272">
        <v>823</v>
      </c>
    </row>
    <row r="2549" spans="1:2">
      <c r="A2549" s="274">
        <v>41263</v>
      </c>
      <c r="B2549" s="272">
        <v>823</v>
      </c>
    </row>
    <row r="2550" spans="1:2">
      <c r="A2550" s="274">
        <v>41264</v>
      </c>
      <c r="B2550" s="272">
        <v>824</v>
      </c>
    </row>
    <row r="2551" spans="1:2">
      <c r="A2551" s="274">
        <v>41265</v>
      </c>
      <c r="B2551" s="272">
        <v>823</v>
      </c>
    </row>
    <row r="2552" spans="1:2">
      <c r="A2552" s="274">
        <v>41266</v>
      </c>
      <c r="B2552" s="272">
        <v>823</v>
      </c>
    </row>
    <row r="2553" spans="1:2">
      <c r="A2553" s="274">
        <v>41267</v>
      </c>
      <c r="B2553" s="272">
        <v>823</v>
      </c>
    </row>
    <row r="2554" spans="1:2">
      <c r="A2554" s="274">
        <v>41268</v>
      </c>
      <c r="B2554" s="272">
        <v>823</v>
      </c>
    </row>
    <row r="2555" spans="1:2">
      <c r="A2555" s="274">
        <v>41269</v>
      </c>
      <c r="B2555" s="272">
        <v>823</v>
      </c>
    </row>
    <row r="2556" spans="1:2">
      <c r="A2556" s="274">
        <v>41270</v>
      </c>
      <c r="B2556" s="272">
        <v>825</v>
      </c>
    </row>
    <row r="2557" spans="1:2">
      <c r="A2557" s="274">
        <v>41271</v>
      </c>
      <c r="B2557" s="272">
        <v>825</v>
      </c>
    </row>
    <row r="2558" spans="1:2">
      <c r="A2558" s="274">
        <v>41272</v>
      </c>
      <c r="B2558" s="272">
        <v>826</v>
      </c>
    </row>
    <row r="2559" spans="1:2">
      <c r="A2559" s="274">
        <v>41273</v>
      </c>
      <c r="B2559" s="272">
        <v>826</v>
      </c>
    </row>
    <row r="2560" spans="1:2">
      <c r="A2560" s="274">
        <v>41274</v>
      </c>
      <c r="B2560" s="272">
        <v>826</v>
      </c>
    </row>
    <row r="2561" spans="1:2">
      <c r="A2561" s="274">
        <v>41275</v>
      </c>
      <c r="B2561" s="272">
        <v>826</v>
      </c>
    </row>
    <row r="2562" spans="1:2">
      <c r="A2562" s="274">
        <v>41276</v>
      </c>
      <c r="B2562" s="272">
        <v>767</v>
      </c>
    </row>
    <row r="2563" spans="1:2">
      <c r="A2563" s="274">
        <v>41277</v>
      </c>
      <c r="B2563" s="272">
        <v>765</v>
      </c>
    </row>
    <row r="2564" spans="1:2">
      <c r="A2564" s="274">
        <v>41278</v>
      </c>
      <c r="B2564" s="272">
        <v>764</v>
      </c>
    </row>
    <row r="2565" spans="1:2">
      <c r="A2565" s="274">
        <v>41279</v>
      </c>
      <c r="B2565" s="272">
        <v>765</v>
      </c>
    </row>
    <row r="2566" spans="1:2">
      <c r="A2566" s="274">
        <v>41280</v>
      </c>
      <c r="B2566" s="272">
        <v>765</v>
      </c>
    </row>
    <row r="2567" spans="1:2">
      <c r="A2567" s="274">
        <v>41281</v>
      </c>
      <c r="B2567" s="272">
        <v>765</v>
      </c>
    </row>
    <row r="2568" spans="1:2">
      <c r="A2568" s="274">
        <v>41282</v>
      </c>
      <c r="B2568" s="272">
        <v>766</v>
      </c>
    </row>
    <row r="2569" spans="1:2">
      <c r="A2569" s="274">
        <v>41283</v>
      </c>
      <c r="B2569" s="272">
        <v>757</v>
      </c>
    </row>
    <row r="2570" spans="1:2">
      <c r="A2570" s="274">
        <v>41284</v>
      </c>
      <c r="B2570" s="272">
        <v>746</v>
      </c>
    </row>
    <row r="2571" spans="1:2">
      <c r="A2571" s="274">
        <v>41285</v>
      </c>
      <c r="B2571" s="272">
        <v>746</v>
      </c>
    </row>
    <row r="2572" spans="1:2">
      <c r="A2572" s="274">
        <v>41286</v>
      </c>
      <c r="B2572" s="272">
        <v>747</v>
      </c>
    </row>
    <row r="2573" spans="1:2">
      <c r="A2573" s="274">
        <v>41287</v>
      </c>
      <c r="B2573" s="272">
        <v>747</v>
      </c>
    </row>
    <row r="2574" spans="1:2">
      <c r="A2574" s="274">
        <v>41288</v>
      </c>
      <c r="B2574" s="272">
        <v>747</v>
      </c>
    </row>
    <row r="2575" spans="1:2">
      <c r="A2575" s="274">
        <v>41289</v>
      </c>
      <c r="B2575" s="272">
        <v>710</v>
      </c>
    </row>
    <row r="2576" spans="1:2">
      <c r="A2576" s="274">
        <v>41290</v>
      </c>
      <c r="B2576" s="272">
        <v>709</v>
      </c>
    </row>
    <row r="2577" spans="1:2">
      <c r="A2577" s="274">
        <v>41291</v>
      </c>
      <c r="B2577" s="272">
        <v>707</v>
      </c>
    </row>
    <row r="2578" spans="1:2">
      <c r="A2578" s="274">
        <v>41292</v>
      </c>
      <c r="B2578" s="272">
        <v>708</v>
      </c>
    </row>
    <row r="2579" spans="1:2">
      <c r="A2579" s="274">
        <v>41293</v>
      </c>
      <c r="B2579" s="272">
        <v>708</v>
      </c>
    </row>
    <row r="2580" spans="1:2">
      <c r="A2580" s="274">
        <v>41294</v>
      </c>
      <c r="B2580" s="272">
        <v>708</v>
      </c>
    </row>
    <row r="2581" spans="1:2">
      <c r="A2581" s="274">
        <v>41295</v>
      </c>
      <c r="B2581" s="272">
        <v>708</v>
      </c>
    </row>
    <row r="2582" spans="1:2">
      <c r="A2582" s="274">
        <v>41296</v>
      </c>
      <c r="B2582" s="272">
        <v>708</v>
      </c>
    </row>
    <row r="2583" spans="1:2">
      <c r="A2583" s="274">
        <v>41297</v>
      </c>
      <c r="B2583" s="272">
        <v>708</v>
      </c>
    </row>
    <row r="2584" spans="1:2">
      <c r="A2584" s="274">
        <v>41298</v>
      </c>
      <c r="B2584" s="272">
        <v>708</v>
      </c>
    </row>
    <row r="2585" spans="1:2">
      <c r="A2585" s="274">
        <v>41299</v>
      </c>
      <c r="B2585" s="272">
        <v>703</v>
      </c>
    </row>
    <row r="2586" spans="1:2">
      <c r="A2586" s="274">
        <v>41300</v>
      </c>
      <c r="B2586" s="272">
        <v>701</v>
      </c>
    </row>
    <row r="2587" spans="1:2">
      <c r="A2587" s="274">
        <v>41301</v>
      </c>
      <c r="B2587" s="272">
        <v>701</v>
      </c>
    </row>
    <row r="2588" spans="1:2">
      <c r="A2588" s="274">
        <v>41302</v>
      </c>
      <c r="B2588" s="272">
        <v>701</v>
      </c>
    </row>
    <row r="2589" spans="1:2">
      <c r="A2589" s="274">
        <v>41303</v>
      </c>
      <c r="B2589" s="272">
        <v>702</v>
      </c>
    </row>
    <row r="2590" spans="1:2">
      <c r="A2590" s="274">
        <v>41304</v>
      </c>
      <c r="B2590" s="272">
        <v>703</v>
      </c>
    </row>
    <row r="2591" spans="1:2">
      <c r="A2591" s="274">
        <v>41305</v>
      </c>
      <c r="B2591" s="272">
        <v>704</v>
      </c>
    </row>
    <row r="2592" spans="1:2">
      <c r="A2592" s="274">
        <v>41306</v>
      </c>
      <c r="B2592" s="272">
        <v>704</v>
      </c>
    </row>
    <row r="2593" spans="1:2">
      <c r="A2593" s="274">
        <v>41307</v>
      </c>
      <c r="B2593" s="272">
        <v>706</v>
      </c>
    </row>
    <row r="2594" spans="1:2">
      <c r="A2594" s="274">
        <v>41308</v>
      </c>
      <c r="B2594" s="272">
        <v>706</v>
      </c>
    </row>
    <row r="2595" spans="1:2">
      <c r="A2595" s="274">
        <v>41309</v>
      </c>
      <c r="B2595" s="272">
        <v>706</v>
      </c>
    </row>
    <row r="2596" spans="1:2">
      <c r="A2596" s="274">
        <v>41310</v>
      </c>
      <c r="B2596" s="272">
        <v>704</v>
      </c>
    </row>
    <row r="2597" spans="1:2">
      <c r="A2597" s="274">
        <v>41311</v>
      </c>
      <c r="B2597" s="272">
        <v>705</v>
      </c>
    </row>
    <row r="2598" spans="1:2">
      <c r="A2598" s="274">
        <v>41312</v>
      </c>
      <c r="B2598" s="272">
        <v>705</v>
      </c>
    </row>
    <row r="2599" spans="1:2">
      <c r="A2599" s="274">
        <v>41313</v>
      </c>
      <c r="B2599" s="272">
        <v>705</v>
      </c>
    </row>
    <row r="2600" spans="1:2">
      <c r="A2600" s="274">
        <v>41314</v>
      </c>
      <c r="B2600" s="272">
        <v>704</v>
      </c>
    </row>
    <row r="2601" spans="1:2">
      <c r="A2601" s="274">
        <v>41315</v>
      </c>
      <c r="B2601" s="272">
        <v>704</v>
      </c>
    </row>
    <row r="2602" spans="1:2">
      <c r="A2602" s="274">
        <v>41316</v>
      </c>
      <c r="B2602" s="272">
        <v>704</v>
      </c>
    </row>
    <row r="2603" spans="1:2">
      <c r="A2603" s="274">
        <v>41317</v>
      </c>
      <c r="B2603" s="272">
        <v>703</v>
      </c>
    </row>
    <row r="2604" spans="1:2">
      <c r="A2604" s="274">
        <v>41318</v>
      </c>
      <c r="B2604" s="272">
        <v>699</v>
      </c>
    </row>
    <row r="2605" spans="1:2">
      <c r="A2605" s="274">
        <v>41319</v>
      </c>
      <c r="B2605" s="272">
        <v>710</v>
      </c>
    </row>
    <row r="2606" spans="1:2">
      <c r="A2606" s="274">
        <v>41320</v>
      </c>
      <c r="B2606" s="272">
        <v>710</v>
      </c>
    </row>
    <row r="2607" spans="1:2">
      <c r="A2607" s="274">
        <v>41321</v>
      </c>
      <c r="B2607" s="272">
        <v>700</v>
      </c>
    </row>
    <row r="2608" spans="1:2">
      <c r="A2608" s="274">
        <v>41322</v>
      </c>
      <c r="B2608" s="272">
        <v>700</v>
      </c>
    </row>
    <row r="2609" spans="1:2">
      <c r="A2609" s="274">
        <v>41323</v>
      </c>
      <c r="B2609" s="272">
        <v>700</v>
      </c>
    </row>
    <row r="2610" spans="1:2">
      <c r="A2610" s="274">
        <v>41324</v>
      </c>
      <c r="B2610" s="272">
        <v>700</v>
      </c>
    </row>
    <row r="2611" spans="1:2">
      <c r="A2611" s="274">
        <v>41325</v>
      </c>
      <c r="B2611" s="272">
        <v>700</v>
      </c>
    </row>
    <row r="2612" spans="1:2">
      <c r="A2612" s="274">
        <v>41326</v>
      </c>
      <c r="B2612" s="272">
        <v>701</v>
      </c>
    </row>
    <row r="2613" spans="1:2">
      <c r="A2613" s="274">
        <v>41327</v>
      </c>
      <c r="B2613" s="272">
        <v>702</v>
      </c>
    </row>
    <row r="2614" spans="1:2">
      <c r="A2614" s="274">
        <v>41328</v>
      </c>
      <c r="B2614" s="272">
        <v>704</v>
      </c>
    </row>
    <row r="2615" spans="1:2">
      <c r="A2615" s="274">
        <v>41329</v>
      </c>
      <c r="B2615" s="272">
        <v>704</v>
      </c>
    </row>
    <row r="2616" spans="1:2">
      <c r="A2616" s="274">
        <v>41330</v>
      </c>
      <c r="B2616" s="272">
        <v>704</v>
      </c>
    </row>
    <row r="2617" spans="1:2">
      <c r="A2617" s="274">
        <v>41331</v>
      </c>
      <c r="B2617" s="272">
        <v>704</v>
      </c>
    </row>
    <row r="2618" spans="1:2">
      <c r="A2618" s="274">
        <v>41332</v>
      </c>
      <c r="B2618" s="272">
        <v>703</v>
      </c>
    </row>
    <row r="2619" spans="1:2">
      <c r="A2619" s="274">
        <v>41333</v>
      </c>
      <c r="B2619" s="272">
        <v>704</v>
      </c>
    </row>
    <row r="2620" spans="1:2">
      <c r="A2620" s="274">
        <v>41334</v>
      </c>
      <c r="B2620" s="272">
        <v>705</v>
      </c>
    </row>
    <row r="2621" spans="1:2">
      <c r="A2621" s="274">
        <v>41335</v>
      </c>
      <c r="B2621" s="272">
        <v>704</v>
      </c>
    </row>
    <row r="2622" spans="1:2">
      <c r="A2622" s="274">
        <v>41336</v>
      </c>
      <c r="B2622" s="272">
        <v>704</v>
      </c>
    </row>
    <row r="2623" spans="1:2">
      <c r="A2623" s="274">
        <v>41337</v>
      </c>
      <c r="B2623" s="272">
        <v>704</v>
      </c>
    </row>
    <row r="2624" spans="1:2">
      <c r="A2624" s="274">
        <v>41338</v>
      </c>
      <c r="B2624" s="272">
        <v>703</v>
      </c>
    </row>
    <row r="2625" spans="1:2">
      <c r="A2625" s="274">
        <v>41339</v>
      </c>
      <c r="B2625" s="272">
        <v>701</v>
      </c>
    </row>
    <row r="2626" spans="1:2">
      <c r="A2626" s="274">
        <v>41340</v>
      </c>
      <c r="B2626" s="272">
        <v>700</v>
      </c>
    </row>
    <row r="2627" spans="1:2">
      <c r="A2627" s="274">
        <v>41341</v>
      </c>
      <c r="B2627" s="272">
        <v>699</v>
      </c>
    </row>
    <row r="2628" spans="1:2">
      <c r="A2628" s="274">
        <v>41342</v>
      </c>
      <c r="B2628" s="272">
        <v>699</v>
      </c>
    </row>
    <row r="2629" spans="1:2">
      <c r="A2629" s="274">
        <v>41343</v>
      </c>
      <c r="B2629" s="272">
        <v>699</v>
      </c>
    </row>
    <row r="2630" spans="1:2">
      <c r="A2630" s="274">
        <v>41344</v>
      </c>
      <c r="B2630" s="272">
        <v>699</v>
      </c>
    </row>
    <row r="2631" spans="1:2">
      <c r="A2631" s="274">
        <v>41345</v>
      </c>
      <c r="B2631" s="272">
        <v>699</v>
      </c>
    </row>
    <row r="2632" spans="1:2">
      <c r="A2632" s="274">
        <v>41346</v>
      </c>
      <c r="B2632" s="272">
        <v>697</v>
      </c>
    </row>
    <row r="2633" spans="1:2">
      <c r="A2633" s="274">
        <v>41347</v>
      </c>
      <c r="B2633" s="272">
        <v>697</v>
      </c>
    </row>
    <row r="2634" spans="1:2">
      <c r="A2634" s="274">
        <v>41348</v>
      </c>
      <c r="B2634" s="272">
        <v>698</v>
      </c>
    </row>
    <row r="2635" spans="1:2">
      <c r="A2635" s="274">
        <v>41349</v>
      </c>
      <c r="B2635" s="272">
        <v>699</v>
      </c>
    </row>
    <row r="2636" spans="1:2">
      <c r="A2636" s="274">
        <v>41350</v>
      </c>
      <c r="B2636" s="272">
        <v>699</v>
      </c>
    </row>
    <row r="2637" spans="1:2">
      <c r="A2637" s="274">
        <v>41351</v>
      </c>
      <c r="B2637" s="272">
        <v>699</v>
      </c>
    </row>
    <row r="2638" spans="1:2">
      <c r="A2638" s="274">
        <v>41352</v>
      </c>
      <c r="B2638" s="272">
        <v>700</v>
      </c>
    </row>
    <row r="2639" spans="1:2">
      <c r="A2639" s="274">
        <v>41353</v>
      </c>
      <c r="B2639" s="272">
        <v>699</v>
      </c>
    </row>
    <row r="2640" spans="1:2">
      <c r="A2640" s="274">
        <v>41354</v>
      </c>
      <c r="B2640" s="272">
        <v>698</v>
      </c>
    </row>
    <row r="2641" spans="1:2">
      <c r="A2641" s="274">
        <v>41355</v>
      </c>
      <c r="B2641" s="272">
        <v>698</v>
      </c>
    </row>
    <row r="2642" spans="1:2">
      <c r="A2642" s="274">
        <v>41356</v>
      </c>
      <c r="B2642" s="272">
        <v>699</v>
      </c>
    </row>
    <row r="2643" spans="1:2">
      <c r="A2643" s="274">
        <v>41357</v>
      </c>
      <c r="B2643" s="272">
        <v>699</v>
      </c>
    </row>
    <row r="2644" spans="1:2">
      <c r="A2644" s="274">
        <v>41358</v>
      </c>
      <c r="B2644" s="272">
        <v>699</v>
      </c>
    </row>
    <row r="2645" spans="1:2">
      <c r="A2645" s="274">
        <v>41359</v>
      </c>
      <c r="B2645" s="272">
        <v>698</v>
      </c>
    </row>
    <row r="2646" spans="1:2">
      <c r="A2646" s="274">
        <v>41360</v>
      </c>
      <c r="B2646" s="272">
        <v>699</v>
      </c>
    </row>
    <row r="2647" spans="1:2">
      <c r="A2647" s="274">
        <v>41361</v>
      </c>
      <c r="B2647" s="272">
        <v>700</v>
      </c>
    </row>
    <row r="2648" spans="1:2">
      <c r="A2648" s="274">
        <v>41362</v>
      </c>
      <c r="B2648" s="272">
        <v>700</v>
      </c>
    </row>
    <row r="2649" spans="1:2">
      <c r="A2649" s="274">
        <v>41363</v>
      </c>
      <c r="B2649" s="272">
        <v>700</v>
      </c>
    </row>
    <row r="2650" spans="1:2">
      <c r="A2650" s="274">
        <v>41364</v>
      </c>
      <c r="B2650" s="272">
        <v>700</v>
      </c>
    </row>
    <row r="2651" spans="1:2">
      <c r="A2651" s="274">
        <v>41365</v>
      </c>
      <c r="B2651" s="272">
        <v>700</v>
      </c>
    </row>
    <row r="2652" spans="1:2">
      <c r="A2652" s="274">
        <v>41366</v>
      </c>
      <c r="B2652" s="272">
        <v>699</v>
      </c>
    </row>
    <row r="2653" spans="1:2">
      <c r="A2653" s="274">
        <v>41367</v>
      </c>
      <c r="B2653" s="272">
        <v>680</v>
      </c>
    </row>
    <row r="2654" spans="1:2">
      <c r="A2654" s="274">
        <v>41368</v>
      </c>
      <c r="B2654" s="272">
        <v>681</v>
      </c>
    </row>
    <row r="2655" spans="1:2">
      <c r="A2655" s="274">
        <v>41369</v>
      </c>
      <c r="B2655" s="272">
        <v>680</v>
      </c>
    </row>
    <row r="2656" spans="1:2">
      <c r="A2656" s="274">
        <v>41370</v>
      </c>
      <c r="B2656" s="272">
        <v>680</v>
      </c>
    </row>
    <row r="2657" spans="1:2">
      <c r="A2657" s="274">
        <v>41371</v>
      </c>
      <c r="B2657" s="272">
        <v>680</v>
      </c>
    </row>
    <row r="2658" spans="1:2">
      <c r="A2658" s="274">
        <v>41372</v>
      </c>
      <c r="B2658" s="272">
        <v>680</v>
      </c>
    </row>
    <row r="2659" spans="1:2">
      <c r="A2659" s="274">
        <v>41373</v>
      </c>
      <c r="B2659" s="272">
        <v>679</v>
      </c>
    </row>
    <row r="2660" spans="1:2">
      <c r="A2660" s="274">
        <v>41374</v>
      </c>
      <c r="B2660" s="272">
        <v>677</v>
      </c>
    </row>
    <row r="2661" spans="1:2">
      <c r="A2661" s="274">
        <v>41375</v>
      </c>
      <c r="B2661" s="272">
        <v>677</v>
      </c>
    </row>
    <row r="2662" spans="1:2">
      <c r="A2662" s="274">
        <v>41376</v>
      </c>
      <c r="B2662" s="272">
        <v>679</v>
      </c>
    </row>
    <row r="2663" spans="1:2">
      <c r="A2663" s="274">
        <v>41377</v>
      </c>
      <c r="B2663" s="272">
        <v>679</v>
      </c>
    </row>
    <row r="2664" spans="1:2">
      <c r="A2664" s="274">
        <v>41378</v>
      </c>
      <c r="B2664" s="272">
        <v>679</v>
      </c>
    </row>
    <row r="2665" spans="1:2">
      <c r="A2665" s="274">
        <v>41379</v>
      </c>
      <c r="B2665" s="272">
        <v>679</v>
      </c>
    </row>
    <row r="2666" spans="1:2">
      <c r="A2666" s="274">
        <v>41380</v>
      </c>
      <c r="B2666" s="272">
        <v>678</v>
      </c>
    </row>
    <row r="2667" spans="1:2">
      <c r="A2667" s="274">
        <v>41381</v>
      </c>
      <c r="B2667" s="272">
        <v>677</v>
      </c>
    </row>
    <row r="2668" spans="1:2">
      <c r="A2668" s="274">
        <v>41382</v>
      </c>
      <c r="B2668" s="272">
        <v>677</v>
      </c>
    </row>
    <row r="2669" spans="1:2">
      <c r="A2669" s="274">
        <v>41383</v>
      </c>
      <c r="B2669" s="272">
        <v>676</v>
      </c>
    </row>
    <row r="2670" spans="1:2">
      <c r="A2670" s="274">
        <v>41384</v>
      </c>
      <c r="B2670" s="272">
        <v>677</v>
      </c>
    </row>
    <row r="2671" spans="1:2">
      <c r="A2671" s="274">
        <v>41385</v>
      </c>
      <c r="B2671" s="272">
        <v>677</v>
      </c>
    </row>
    <row r="2672" spans="1:2">
      <c r="A2672" s="274">
        <v>41386</v>
      </c>
      <c r="B2672" s="272">
        <v>677</v>
      </c>
    </row>
    <row r="2673" spans="1:2">
      <c r="A2673" s="274">
        <v>41387</v>
      </c>
      <c r="B2673" s="272">
        <v>677</v>
      </c>
    </row>
    <row r="2674" spans="1:2">
      <c r="A2674" s="274">
        <v>41388</v>
      </c>
      <c r="B2674" s="272">
        <v>676</v>
      </c>
    </row>
    <row r="2675" spans="1:2">
      <c r="A2675" s="274">
        <v>41389</v>
      </c>
      <c r="B2675" s="272">
        <v>676</v>
      </c>
    </row>
    <row r="2676" spans="1:2">
      <c r="A2676" s="274">
        <v>41390</v>
      </c>
      <c r="B2676" s="272">
        <v>677</v>
      </c>
    </row>
    <row r="2677" spans="1:2">
      <c r="A2677" s="274">
        <v>41391</v>
      </c>
      <c r="B2677" s="272">
        <v>668</v>
      </c>
    </row>
    <row r="2678" spans="1:2">
      <c r="A2678" s="274">
        <v>41392</v>
      </c>
      <c r="B2678" s="272">
        <v>668</v>
      </c>
    </row>
    <row r="2679" spans="1:2">
      <c r="A2679" s="274">
        <v>41393</v>
      </c>
      <c r="B2679" s="272">
        <v>668</v>
      </c>
    </row>
    <row r="2680" spans="1:2">
      <c r="A2680" s="274">
        <v>41394</v>
      </c>
      <c r="B2680" s="272">
        <v>647</v>
      </c>
    </row>
    <row r="2681" spans="1:2">
      <c r="A2681" s="274">
        <v>41395</v>
      </c>
      <c r="B2681" s="272">
        <v>647</v>
      </c>
    </row>
    <row r="2682" spans="1:2">
      <c r="A2682" s="274">
        <v>41396</v>
      </c>
      <c r="B2682" s="272">
        <v>647</v>
      </c>
    </row>
    <row r="2683" spans="1:2">
      <c r="A2683" s="274">
        <v>41397</v>
      </c>
      <c r="B2683" s="272">
        <v>645</v>
      </c>
    </row>
    <row r="2684" spans="1:2">
      <c r="A2684" s="274">
        <v>41398</v>
      </c>
      <c r="B2684" s="272">
        <v>644</v>
      </c>
    </row>
    <row r="2685" spans="1:2">
      <c r="A2685" s="274">
        <v>41399</v>
      </c>
      <c r="B2685" s="272">
        <v>644</v>
      </c>
    </row>
    <row r="2686" spans="1:2">
      <c r="A2686" s="274">
        <v>41400</v>
      </c>
      <c r="B2686" s="272">
        <v>644</v>
      </c>
    </row>
    <row r="2687" spans="1:2">
      <c r="A2687" s="274">
        <v>41401</v>
      </c>
      <c r="B2687" s="272">
        <v>643</v>
      </c>
    </row>
    <row r="2688" spans="1:2">
      <c r="A2688" s="274">
        <v>41402</v>
      </c>
      <c r="B2688" s="272">
        <v>642</v>
      </c>
    </row>
    <row r="2689" spans="1:2">
      <c r="A2689" s="274">
        <v>41403</v>
      </c>
      <c r="B2689" s="272">
        <v>642</v>
      </c>
    </row>
    <row r="2690" spans="1:2">
      <c r="A2690" s="274">
        <v>41404</v>
      </c>
      <c r="B2690" s="272">
        <v>639</v>
      </c>
    </row>
    <row r="2691" spans="1:2">
      <c r="A2691" s="274">
        <v>41405</v>
      </c>
      <c r="B2691" s="272">
        <v>639</v>
      </c>
    </row>
    <row r="2692" spans="1:2">
      <c r="A2692" s="274">
        <v>41406</v>
      </c>
      <c r="B2692" s="272">
        <v>639</v>
      </c>
    </row>
    <row r="2693" spans="1:2">
      <c r="A2693" s="274">
        <v>41407</v>
      </c>
      <c r="B2693" s="272">
        <v>639</v>
      </c>
    </row>
    <row r="2694" spans="1:2">
      <c r="A2694" s="274">
        <v>41408</v>
      </c>
      <c r="B2694" s="272">
        <v>638</v>
      </c>
    </row>
    <row r="2695" spans="1:2">
      <c r="A2695" s="274">
        <v>41409</v>
      </c>
      <c r="B2695" s="272">
        <v>638</v>
      </c>
    </row>
    <row r="2696" spans="1:2">
      <c r="A2696" s="274">
        <v>41410</v>
      </c>
      <c r="B2696" s="272">
        <v>639</v>
      </c>
    </row>
    <row r="2697" spans="1:2">
      <c r="A2697" s="274">
        <v>41411</v>
      </c>
      <c r="B2697" s="272">
        <v>637</v>
      </c>
    </row>
    <row r="2698" spans="1:2">
      <c r="A2698" s="274">
        <v>41412</v>
      </c>
      <c r="B2698" s="272">
        <v>637</v>
      </c>
    </row>
    <row r="2699" spans="1:2">
      <c r="A2699" s="274">
        <v>41413</v>
      </c>
      <c r="B2699" s="272">
        <v>637</v>
      </c>
    </row>
    <row r="2700" spans="1:2">
      <c r="A2700" s="274">
        <v>41414</v>
      </c>
      <c r="B2700" s="272">
        <v>637</v>
      </c>
    </row>
    <row r="2701" spans="1:2">
      <c r="A2701" s="274">
        <v>41415</v>
      </c>
      <c r="B2701" s="272">
        <v>637</v>
      </c>
    </row>
    <row r="2702" spans="1:2">
      <c r="A2702" s="274">
        <v>41416</v>
      </c>
      <c r="B2702" s="272">
        <v>635</v>
      </c>
    </row>
    <row r="2703" spans="1:2">
      <c r="A2703" s="274">
        <v>41417</v>
      </c>
      <c r="B2703" s="272">
        <v>635</v>
      </c>
    </row>
    <row r="2704" spans="1:2">
      <c r="A2704" s="274">
        <v>41418</v>
      </c>
      <c r="B2704" s="272">
        <v>634</v>
      </c>
    </row>
    <row r="2705" spans="1:2">
      <c r="A2705" s="274">
        <v>41419</v>
      </c>
      <c r="B2705" s="272">
        <v>629</v>
      </c>
    </row>
    <row r="2706" spans="1:2">
      <c r="A2706" s="274">
        <v>41420</v>
      </c>
      <c r="B2706" s="272">
        <v>629</v>
      </c>
    </row>
    <row r="2707" spans="1:2">
      <c r="A2707" s="274">
        <v>41421</v>
      </c>
      <c r="B2707" s="272">
        <v>629</v>
      </c>
    </row>
    <row r="2708" spans="1:2">
      <c r="A2708" s="274">
        <v>41422</v>
      </c>
      <c r="B2708" s="272">
        <v>629</v>
      </c>
    </row>
    <row r="2709" spans="1:2">
      <c r="A2709" s="274">
        <v>41423</v>
      </c>
      <c r="B2709" s="272">
        <v>627</v>
      </c>
    </row>
    <row r="2710" spans="1:2">
      <c r="A2710" s="274">
        <v>41424</v>
      </c>
      <c r="B2710" s="272">
        <v>628</v>
      </c>
    </row>
    <row r="2711" spans="1:2">
      <c r="A2711" s="274">
        <v>41425</v>
      </c>
      <c r="B2711" s="272">
        <v>626</v>
      </c>
    </row>
    <row r="2712" spans="1:2">
      <c r="A2712" s="274">
        <v>41426</v>
      </c>
      <c r="B2712" s="272">
        <v>628</v>
      </c>
    </row>
    <row r="2713" spans="1:2">
      <c r="A2713" s="274">
        <v>41427</v>
      </c>
      <c r="B2713" s="272">
        <v>628</v>
      </c>
    </row>
    <row r="2714" spans="1:2">
      <c r="A2714" s="274">
        <v>41428</v>
      </c>
      <c r="B2714" s="272">
        <v>628</v>
      </c>
    </row>
    <row r="2715" spans="1:2">
      <c r="A2715" s="274">
        <v>41429</v>
      </c>
      <c r="B2715" s="272">
        <v>628</v>
      </c>
    </row>
    <row r="2716" spans="1:2">
      <c r="A2716" s="274">
        <v>41430</v>
      </c>
      <c r="B2716" s="272">
        <v>628</v>
      </c>
    </row>
    <row r="2717" spans="1:2">
      <c r="A2717" s="274">
        <v>41431</v>
      </c>
      <c r="B2717" s="272">
        <v>628</v>
      </c>
    </row>
    <row r="2718" spans="1:2">
      <c r="A2718" s="274">
        <v>41432</v>
      </c>
      <c r="B2718" s="272">
        <v>625</v>
      </c>
    </row>
    <row r="2719" spans="1:2">
      <c r="A2719" s="274">
        <v>41433</v>
      </c>
      <c r="B2719" s="272">
        <v>623</v>
      </c>
    </row>
    <row r="2720" spans="1:2">
      <c r="A2720" s="274">
        <v>41434</v>
      </c>
      <c r="B2720" s="272">
        <v>623</v>
      </c>
    </row>
    <row r="2721" spans="1:2">
      <c r="A2721" s="274">
        <v>41435</v>
      </c>
      <c r="B2721" s="272">
        <v>623</v>
      </c>
    </row>
    <row r="2722" spans="1:2">
      <c r="A2722" s="274">
        <v>41436</v>
      </c>
      <c r="B2722" s="272">
        <v>654</v>
      </c>
    </row>
    <row r="2723" spans="1:2">
      <c r="A2723" s="274">
        <v>41437</v>
      </c>
      <c r="B2723" s="272">
        <v>651</v>
      </c>
    </row>
    <row r="2724" spans="1:2">
      <c r="A2724" s="274">
        <v>41438</v>
      </c>
      <c r="B2724" s="272">
        <v>631</v>
      </c>
    </row>
    <row r="2725" spans="1:2">
      <c r="A2725" s="274">
        <v>41439</v>
      </c>
      <c r="B2725" s="272">
        <v>636</v>
      </c>
    </row>
    <row r="2726" spans="1:2">
      <c r="A2726" s="274">
        <v>41440</v>
      </c>
      <c r="B2726" s="272">
        <v>637</v>
      </c>
    </row>
    <row r="2727" spans="1:2">
      <c r="A2727" s="274">
        <v>41441</v>
      </c>
      <c r="B2727" s="272">
        <v>637</v>
      </c>
    </row>
    <row r="2728" spans="1:2">
      <c r="A2728" s="274">
        <v>41442</v>
      </c>
      <c r="B2728" s="272">
        <v>637</v>
      </c>
    </row>
    <row r="2729" spans="1:2">
      <c r="A2729" s="274">
        <v>41443</v>
      </c>
      <c r="B2729" s="272">
        <v>637</v>
      </c>
    </row>
    <row r="2730" spans="1:2">
      <c r="A2730" s="274">
        <v>41444</v>
      </c>
      <c r="B2730" s="272">
        <v>630</v>
      </c>
    </row>
    <row r="2731" spans="1:2">
      <c r="A2731" s="274">
        <v>41445</v>
      </c>
      <c r="B2731" s="272">
        <v>648</v>
      </c>
    </row>
    <row r="2732" spans="1:2">
      <c r="A2732" s="274">
        <v>41446</v>
      </c>
      <c r="B2732" s="272">
        <v>664</v>
      </c>
    </row>
    <row r="2733" spans="1:2">
      <c r="A2733" s="274">
        <v>41447</v>
      </c>
      <c r="B2733" s="272">
        <v>661</v>
      </c>
    </row>
    <row r="2734" spans="1:2">
      <c r="A2734" s="274">
        <v>41448</v>
      </c>
      <c r="B2734" s="272">
        <v>661</v>
      </c>
    </row>
    <row r="2735" spans="1:2">
      <c r="A2735" s="274">
        <v>41449</v>
      </c>
      <c r="B2735" s="272">
        <v>661</v>
      </c>
    </row>
    <row r="2736" spans="1:2">
      <c r="A2736" s="274">
        <v>41450</v>
      </c>
      <c r="B2736" s="272">
        <v>660</v>
      </c>
    </row>
    <row r="2737" spans="1:2">
      <c r="A2737" s="274">
        <v>41451</v>
      </c>
      <c r="B2737" s="272">
        <v>662</v>
      </c>
    </row>
    <row r="2738" spans="1:2">
      <c r="A2738" s="274">
        <v>41452</v>
      </c>
      <c r="B2738" s="272">
        <v>665</v>
      </c>
    </row>
    <row r="2739" spans="1:2">
      <c r="A2739" s="274">
        <v>41453</v>
      </c>
      <c r="B2739" s="272">
        <v>665</v>
      </c>
    </row>
    <row r="2740" spans="1:2">
      <c r="A2740" s="274">
        <v>41454</v>
      </c>
      <c r="B2740" s="272">
        <v>665</v>
      </c>
    </row>
    <row r="2741" spans="1:2">
      <c r="A2741" s="274">
        <v>41455</v>
      </c>
      <c r="B2741" s="272">
        <v>665</v>
      </c>
    </row>
    <row r="2742" spans="1:2">
      <c r="A2742" s="274">
        <v>41456</v>
      </c>
      <c r="B2742" s="272">
        <v>665</v>
      </c>
    </row>
    <row r="2743" spans="1:2">
      <c r="A2743" s="274">
        <v>41457</v>
      </c>
      <c r="B2743" s="272">
        <v>665</v>
      </c>
    </row>
    <row r="2744" spans="1:2">
      <c r="A2744" s="274">
        <v>41458</v>
      </c>
      <c r="B2744" s="272">
        <v>664</v>
      </c>
    </row>
    <row r="2745" spans="1:2">
      <c r="A2745" s="274">
        <v>41459</v>
      </c>
      <c r="B2745" s="272">
        <v>658</v>
      </c>
    </row>
    <row r="2746" spans="1:2">
      <c r="A2746" s="274">
        <v>41460</v>
      </c>
      <c r="B2746" s="272">
        <v>658</v>
      </c>
    </row>
    <row r="2747" spans="1:2">
      <c r="A2747" s="274">
        <v>41461</v>
      </c>
      <c r="B2747" s="272">
        <v>663</v>
      </c>
    </row>
    <row r="2748" spans="1:2">
      <c r="A2748" s="274">
        <v>41462</v>
      </c>
      <c r="B2748" s="272">
        <v>663</v>
      </c>
    </row>
    <row r="2749" spans="1:2">
      <c r="A2749" s="274">
        <v>41463</v>
      </c>
      <c r="B2749" s="272">
        <v>663</v>
      </c>
    </row>
    <row r="2750" spans="1:2">
      <c r="A2750" s="274">
        <v>41464</v>
      </c>
      <c r="B2750" s="272">
        <v>662</v>
      </c>
    </row>
    <row r="2751" spans="1:2">
      <c r="A2751" s="274">
        <v>41465</v>
      </c>
      <c r="B2751" s="272">
        <v>659</v>
      </c>
    </row>
    <row r="2752" spans="1:2">
      <c r="A2752" s="274">
        <v>41466</v>
      </c>
      <c r="B2752" s="272">
        <v>664</v>
      </c>
    </row>
    <row r="2753" spans="1:2">
      <c r="A2753" s="274">
        <v>41467</v>
      </c>
      <c r="B2753" s="272">
        <v>662</v>
      </c>
    </row>
    <row r="2754" spans="1:2">
      <c r="A2754" s="274">
        <v>41468</v>
      </c>
      <c r="B2754" s="272">
        <v>664</v>
      </c>
    </row>
    <row r="2755" spans="1:2">
      <c r="A2755" s="274">
        <v>41469</v>
      </c>
      <c r="B2755" s="272">
        <v>664</v>
      </c>
    </row>
    <row r="2756" spans="1:2">
      <c r="A2756" s="274">
        <v>41470</v>
      </c>
      <c r="B2756" s="272">
        <v>664</v>
      </c>
    </row>
    <row r="2757" spans="1:2">
      <c r="A2757" s="274">
        <v>41471</v>
      </c>
      <c r="B2757" s="272">
        <v>665</v>
      </c>
    </row>
    <row r="2758" spans="1:2">
      <c r="A2758" s="274">
        <v>41472</v>
      </c>
      <c r="B2758" s="272">
        <v>667</v>
      </c>
    </row>
    <row r="2759" spans="1:2">
      <c r="A2759" s="274">
        <v>41473</v>
      </c>
      <c r="B2759" s="272">
        <v>622</v>
      </c>
    </row>
    <row r="2760" spans="1:2">
      <c r="A2760" s="274">
        <v>41474</v>
      </c>
      <c r="B2760" s="272">
        <v>623</v>
      </c>
    </row>
    <row r="2761" spans="1:2">
      <c r="A2761" s="274">
        <v>41475</v>
      </c>
      <c r="B2761" s="272">
        <v>622</v>
      </c>
    </row>
    <row r="2762" spans="1:2">
      <c r="A2762" s="274">
        <v>41476</v>
      </c>
      <c r="B2762" s="272">
        <v>622</v>
      </c>
    </row>
    <row r="2763" spans="1:2">
      <c r="A2763" s="274">
        <v>41477</v>
      </c>
      <c r="B2763" s="272">
        <v>622</v>
      </c>
    </row>
    <row r="2764" spans="1:2">
      <c r="A2764" s="274">
        <v>41478</v>
      </c>
      <c r="B2764" s="272">
        <v>621</v>
      </c>
    </row>
    <row r="2765" spans="1:2">
      <c r="A2765" s="274">
        <v>41479</v>
      </c>
      <c r="B2765" s="272">
        <v>617</v>
      </c>
    </row>
    <row r="2766" spans="1:2">
      <c r="A2766" s="274">
        <v>41480</v>
      </c>
      <c r="B2766" s="272">
        <v>618</v>
      </c>
    </row>
    <row r="2767" spans="1:2">
      <c r="A2767" s="274">
        <v>41481</v>
      </c>
      <c r="B2767" s="272">
        <v>621</v>
      </c>
    </row>
    <row r="2768" spans="1:2">
      <c r="A2768" s="274">
        <v>41482</v>
      </c>
      <c r="B2768" s="272">
        <v>621</v>
      </c>
    </row>
    <row r="2769" spans="1:2">
      <c r="A2769" s="274">
        <v>41483</v>
      </c>
      <c r="B2769" s="272">
        <v>621</v>
      </c>
    </row>
    <row r="2770" spans="1:2">
      <c r="A2770" s="274">
        <v>41484</v>
      </c>
      <c r="B2770" s="272">
        <v>621</v>
      </c>
    </row>
    <row r="2771" spans="1:2">
      <c r="A2771" s="274">
        <v>41485</v>
      </c>
      <c r="B2771" s="272">
        <v>620</v>
      </c>
    </row>
    <row r="2772" spans="1:2">
      <c r="A2772" s="274">
        <v>41486</v>
      </c>
      <c r="B2772" s="272">
        <v>620</v>
      </c>
    </row>
    <row r="2773" spans="1:2">
      <c r="A2773" s="274">
        <v>41487</v>
      </c>
      <c r="B2773" s="272">
        <v>617</v>
      </c>
    </row>
    <row r="2774" spans="1:2">
      <c r="A2774" s="274">
        <v>41488</v>
      </c>
      <c r="B2774" s="272">
        <v>621</v>
      </c>
    </row>
    <row r="2775" spans="1:2">
      <c r="A2775" s="274">
        <v>41489</v>
      </c>
      <c r="B2775" s="272">
        <v>620</v>
      </c>
    </row>
    <row r="2776" spans="1:2">
      <c r="A2776" s="274">
        <v>41490</v>
      </c>
      <c r="B2776" s="272">
        <v>620</v>
      </c>
    </row>
    <row r="2777" spans="1:2">
      <c r="A2777" s="274">
        <v>41491</v>
      </c>
      <c r="B2777" s="272">
        <v>620</v>
      </c>
    </row>
    <row r="2778" spans="1:2">
      <c r="A2778" s="274">
        <v>41492</v>
      </c>
      <c r="B2778" s="272">
        <v>619</v>
      </c>
    </row>
    <row r="2779" spans="1:2">
      <c r="A2779" s="274">
        <v>41493</v>
      </c>
      <c r="B2779" s="272">
        <v>617</v>
      </c>
    </row>
    <row r="2780" spans="1:2">
      <c r="A2780" s="274">
        <v>41494</v>
      </c>
      <c r="B2780" s="272">
        <v>618</v>
      </c>
    </row>
    <row r="2781" spans="1:2">
      <c r="A2781" s="274">
        <v>41495</v>
      </c>
      <c r="B2781" s="272">
        <v>617</v>
      </c>
    </row>
    <row r="2782" spans="1:2">
      <c r="A2782" s="274">
        <v>41496</v>
      </c>
      <c r="B2782" s="272">
        <v>617</v>
      </c>
    </row>
    <row r="2783" spans="1:2">
      <c r="A2783" s="274">
        <v>41497</v>
      </c>
      <c r="B2783" s="272">
        <v>617</v>
      </c>
    </row>
    <row r="2784" spans="1:2">
      <c r="A2784" s="274">
        <v>41498</v>
      </c>
      <c r="B2784" s="272">
        <v>617</v>
      </c>
    </row>
    <row r="2785" spans="1:2">
      <c r="A2785" s="274">
        <v>41499</v>
      </c>
      <c r="B2785" s="272">
        <v>613</v>
      </c>
    </row>
    <row r="2786" spans="1:2">
      <c r="A2786" s="274">
        <v>41500</v>
      </c>
      <c r="B2786" s="272">
        <v>613</v>
      </c>
    </row>
    <row r="2787" spans="1:2">
      <c r="A2787" s="274">
        <v>41501</v>
      </c>
      <c r="B2787" s="272">
        <v>611</v>
      </c>
    </row>
    <row r="2788" spans="1:2">
      <c r="A2788" s="274">
        <v>41502</v>
      </c>
      <c r="B2788" s="272">
        <v>610</v>
      </c>
    </row>
    <row r="2789" spans="1:2">
      <c r="A2789" s="274">
        <v>41503</v>
      </c>
      <c r="B2789" s="272">
        <v>631</v>
      </c>
    </row>
    <row r="2790" spans="1:2">
      <c r="A2790" s="274">
        <v>41504</v>
      </c>
      <c r="B2790" s="272">
        <v>631</v>
      </c>
    </row>
    <row r="2791" spans="1:2">
      <c r="A2791" s="274">
        <v>41505</v>
      </c>
      <c r="B2791" s="272">
        <v>631</v>
      </c>
    </row>
    <row r="2792" spans="1:2">
      <c r="A2792" s="274">
        <v>41506</v>
      </c>
      <c r="B2792" s="272">
        <v>656</v>
      </c>
    </row>
    <row r="2793" spans="1:2">
      <c r="A2793" s="274">
        <v>41507</v>
      </c>
      <c r="B2793" s="272">
        <v>652</v>
      </c>
    </row>
    <row r="2794" spans="1:2">
      <c r="A2794" s="274">
        <v>41508</v>
      </c>
      <c r="B2794" s="272">
        <v>648</v>
      </c>
    </row>
    <row r="2795" spans="1:2">
      <c r="A2795" s="274">
        <v>41509</v>
      </c>
      <c r="B2795" s="272">
        <v>650</v>
      </c>
    </row>
    <row r="2796" spans="1:2">
      <c r="A2796" s="274">
        <v>41510</v>
      </c>
      <c r="B2796" s="272">
        <v>651</v>
      </c>
    </row>
    <row r="2797" spans="1:2">
      <c r="A2797" s="274">
        <v>41511</v>
      </c>
      <c r="B2797" s="272">
        <v>651</v>
      </c>
    </row>
    <row r="2798" spans="1:2">
      <c r="A2798" s="274">
        <v>41512</v>
      </c>
      <c r="B2798" s="272">
        <v>651</v>
      </c>
    </row>
    <row r="2799" spans="1:2">
      <c r="A2799" s="274">
        <v>41513</v>
      </c>
      <c r="B2799" s="272">
        <v>653</v>
      </c>
    </row>
    <row r="2800" spans="1:2">
      <c r="A2800" s="274">
        <v>41514</v>
      </c>
      <c r="B2800" s="272">
        <v>648</v>
      </c>
    </row>
    <row r="2801" spans="1:2">
      <c r="A2801" s="274">
        <v>41515</v>
      </c>
      <c r="B2801" s="272">
        <v>649</v>
      </c>
    </row>
    <row r="2802" spans="1:2">
      <c r="A2802" s="274">
        <v>41516</v>
      </c>
      <c r="B2802" s="272">
        <v>649</v>
      </c>
    </row>
    <row r="2803" spans="1:2">
      <c r="A2803" s="274">
        <v>41517</v>
      </c>
      <c r="B2803" s="272">
        <v>646</v>
      </c>
    </row>
    <row r="2804" spans="1:2">
      <c r="A2804" s="274">
        <v>41518</v>
      </c>
      <c r="B2804" s="272">
        <v>646</v>
      </c>
    </row>
    <row r="2805" spans="1:2">
      <c r="A2805" s="274">
        <v>41519</v>
      </c>
      <c r="B2805" s="272">
        <v>646</v>
      </c>
    </row>
    <row r="2806" spans="1:2">
      <c r="A2806" s="274">
        <v>41520</v>
      </c>
      <c r="B2806" s="272">
        <v>646</v>
      </c>
    </row>
    <row r="2807" spans="1:2">
      <c r="A2807" s="274">
        <v>41521</v>
      </c>
      <c r="B2807" s="272">
        <v>640</v>
      </c>
    </row>
    <row r="2808" spans="1:2">
      <c r="A2808" s="274">
        <v>41522</v>
      </c>
      <c r="B2808" s="272">
        <v>634</v>
      </c>
    </row>
    <row r="2809" spans="1:2">
      <c r="A2809" s="274">
        <v>41523</v>
      </c>
      <c r="B2809" s="272">
        <v>640</v>
      </c>
    </row>
    <row r="2810" spans="1:2">
      <c r="A2810" s="274">
        <v>41524</v>
      </c>
      <c r="B2810" s="272">
        <v>642</v>
      </c>
    </row>
    <row r="2811" spans="1:2">
      <c r="A2811" s="274">
        <v>41525</v>
      </c>
      <c r="B2811" s="272">
        <v>642</v>
      </c>
    </row>
    <row r="2812" spans="1:2">
      <c r="A2812" s="274">
        <v>41526</v>
      </c>
      <c r="B2812" s="272">
        <v>642</v>
      </c>
    </row>
    <row r="2813" spans="1:2">
      <c r="A2813" s="274">
        <v>41527</v>
      </c>
      <c r="B2813" s="272">
        <v>639</v>
      </c>
    </row>
    <row r="2814" spans="1:2">
      <c r="A2814" s="274">
        <v>41528</v>
      </c>
      <c r="B2814" s="272">
        <v>640</v>
      </c>
    </row>
    <row r="2815" spans="1:2">
      <c r="A2815" s="274">
        <v>41529</v>
      </c>
      <c r="B2815" s="272">
        <v>641</v>
      </c>
    </row>
    <row r="2816" spans="1:2">
      <c r="A2816" s="274">
        <v>41530</v>
      </c>
      <c r="B2816" s="272">
        <v>640</v>
      </c>
    </row>
    <row r="2817" spans="1:2">
      <c r="A2817" s="274">
        <v>41531</v>
      </c>
      <c r="B2817" s="272">
        <v>645</v>
      </c>
    </row>
    <row r="2818" spans="1:2">
      <c r="A2818" s="274">
        <v>41532</v>
      </c>
      <c r="B2818" s="272">
        <v>645</v>
      </c>
    </row>
    <row r="2819" spans="1:2">
      <c r="A2819" s="274">
        <v>41533</v>
      </c>
      <c r="B2819" s="272">
        <v>645</v>
      </c>
    </row>
    <row r="2820" spans="1:2">
      <c r="A2820" s="274">
        <v>41534</v>
      </c>
      <c r="B2820" s="272">
        <v>647</v>
      </c>
    </row>
    <row r="2821" spans="1:2">
      <c r="A2821" s="274">
        <v>41535</v>
      </c>
      <c r="B2821" s="272">
        <v>652</v>
      </c>
    </row>
    <row r="2822" spans="1:2">
      <c r="A2822" s="274">
        <v>41536</v>
      </c>
      <c r="B2822" s="272">
        <v>651</v>
      </c>
    </row>
    <row r="2823" spans="1:2">
      <c r="A2823" s="274">
        <v>41537</v>
      </c>
      <c r="B2823" s="272">
        <v>651</v>
      </c>
    </row>
    <row r="2824" spans="1:2">
      <c r="A2824" s="274">
        <v>41538</v>
      </c>
      <c r="B2824" s="272">
        <v>652</v>
      </c>
    </row>
    <row r="2825" spans="1:2">
      <c r="A2825" s="274">
        <v>41539</v>
      </c>
      <c r="B2825" s="272">
        <v>652</v>
      </c>
    </row>
    <row r="2826" spans="1:2">
      <c r="A2826" s="274">
        <v>41540</v>
      </c>
      <c r="B2826" s="272">
        <v>652</v>
      </c>
    </row>
    <row r="2827" spans="1:2">
      <c r="A2827" s="274">
        <v>41541</v>
      </c>
      <c r="B2827" s="272">
        <v>652</v>
      </c>
    </row>
    <row r="2828" spans="1:2">
      <c r="A2828" s="274">
        <v>41542</v>
      </c>
      <c r="B2828" s="272">
        <v>674</v>
      </c>
    </row>
    <row r="2829" spans="1:2">
      <c r="A2829" s="274">
        <v>41543</v>
      </c>
      <c r="B2829" s="272">
        <v>674</v>
      </c>
    </row>
    <row r="2830" spans="1:2">
      <c r="A2830" s="274">
        <v>41544</v>
      </c>
      <c r="B2830" s="272">
        <v>627</v>
      </c>
    </row>
    <row r="2831" spans="1:2">
      <c r="A2831" s="274">
        <v>41545</v>
      </c>
      <c r="B2831" s="272">
        <v>628</v>
      </c>
    </row>
    <row r="2832" spans="1:2">
      <c r="A2832" s="274">
        <v>41546</v>
      </c>
      <c r="B2832" s="272">
        <v>628</v>
      </c>
    </row>
    <row r="2833" spans="1:2">
      <c r="A2833" s="274">
        <v>41547</v>
      </c>
      <c r="B2833" s="272">
        <v>628</v>
      </c>
    </row>
    <row r="2834" spans="1:2">
      <c r="A2834" s="274">
        <v>41548</v>
      </c>
      <c r="B2834" s="272">
        <v>626</v>
      </c>
    </row>
    <row r="2835" spans="1:2">
      <c r="A2835" s="274">
        <v>41549</v>
      </c>
      <c r="B2835" s="272">
        <v>627</v>
      </c>
    </row>
    <row r="2836" spans="1:2">
      <c r="A2836" s="274">
        <v>41550</v>
      </c>
      <c r="B2836" s="272">
        <v>627</v>
      </c>
    </row>
    <row r="2837" spans="1:2">
      <c r="A2837" s="274">
        <v>41551</v>
      </c>
      <c r="B2837" s="272">
        <v>626</v>
      </c>
    </row>
    <row r="2838" spans="1:2">
      <c r="A2838" s="274">
        <v>41552</v>
      </c>
      <c r="B2838" s="272">
        <v>624</v>
      </c>
    </row>
    <row r="2839" spans="1:2">
      <c r="A2839" s="274">
        <v>41553</v>
      </c>
      <c r="B2839" s="272">
        <v>624</v>
      </c>
    </row>
    <row r="2840" spans="1:2">
      <c r="A2840" s="274">
        <v>41554</v>
      </c>
      <c r="B2840" s="272">
        <v>624</v>
      </c>
    </row>
    <row r="2841" spans="1:2">
      <c r="A2841" s="274">
        <v>41555</v>
      </c>
      <c r="B2841" s="272">
        <v>620</v>
      </c>
    </row>
    <row r="2842" spans="1:2">
      <c r="A2842" s="274">
        <v>41556</v>
      </c>
      <c r="B2842" s="272">
        <v>620</v>
      </c>
    </row>
    <row r="2843" spans="1:2">
      <c r="A2843" s="274">
        <v>41557</v>
      </c>
      <c r="B2843" s="272">
        <v>621</v>
      </c>
    </row>
    <row r="2844" spans="1:2">
      <c r="A2844" s="274">
        <v>41558</v>
      </c>
      <c r="B2844" s="272">
        <v>622</v>
      </c>
    </row>
    <row r="2845" spans="1:2">
      <c r="A2845" s="274">
        <v>41559</v>
      </c>
      <c r="B2845" s="272">
        <v>621</v>
      </c>
    </row>
    <row r="2846" spans="1:2">
      <c r="A2846" s="274">
        <v>41560</v>
      </c>
      <c r="B2846" s="272">
        <v>621</v>
      </c>
    </row>
    <row r="2847" spans="1:2">
      <c r="A2847" s="274">
        <v>41561</v>
      </c>
      <c r="B2847" s="272">
        <v>621</v>
      </c>
    </row>
    <row r="2848" spans="1:2">
      <c r="A2848" s="274">
        <v>41562</v>
      </c>
      <c r="B2848" s="272">
        <v>621</v>
      </c>
    </row>
    <row r="2849" spans="1:2">
      <c r="A2849" s="274">
        <v>41563</v>
      </c>
      <c r="B2849" s="272">
        <v>622</v>
      </c>
    </row>
    <row r="2850" spans="1:2">
      <c r="A2850" s="274">
        <v>41564</v>
      </c>
      <c r="B2850" s="272">
        <v>624</v>
      </c>
    </row>
    <row r="2851" spans="1:2">
      <c r="A2851" s="274">
        <v>41565</v>
      </c>
      <c r="B2851" s="272">
        <v>503</v>
      </c>
    </row>
    <row r="2852" spans="1:2">
      <c r="A2852" s="274">
        <v>41566</v>
      </c>
      <c r="B2852" s="272">
        <v>503</v>
      </c>
    </row>
    <row r="2853" spans="1:2">
      <c r="A2853" s="274">
        <v>41567</v>
      </c>
      <c r="B2853" s="272">
        <v>503</v>
      </c>
    </row>
    <row r="2854" spans="1:2">
      <c r="A2854" s="274">
        <v>41568</v>
      </c>
      <c r="B2854" s="272">
        <v>503</v>
      </c>
    </row>
    <row r="2855" spans="1:2">
      <c r="A2855" s="274">
        <v>41569</v>
      </c>
      <c r="B2855" s="272">
        <v>504</v>
      </c>
    </row>
    <row r="2856" spans="1:2">
      <c r="A2856" s="274">
        <v>41570</v>
      </c>
      <c r="B2856" s="272">
        <v>502</v>
      </c>
    </row>
    <row r="2857" spans="1:2">
      <c r="A2857" s="274">
        <v>41571</v>
      </c>
      <c r="B2857" s="272">
        <v>502</v>
      </c>
    </row>
    <row r="2858" spans="1:2">
      <c r="A2858" s="274">
        <v>41572</v>
      </c>
      <c r="B2858" s="272">
        <v>502</v>
      </c>
    </row>
    <row r="2859" spans="1:2">
      <c r="A2859" s="274">
        <v>41573</v>
      </c>
      <c r="B2859" s="272">
        <v>501</v>
      </c>
    </row>
    <row r="2860" spans="1:2">
      <c r="A2860" s="274">
        <v>41574</v>
      </c>
      <c r="B2860" s="272">
        <v>501</v>
      </c>
    </row>
    <row r="2861" spans="1:2">
      <c r="A2861" s="274">
        <v>41575</v>
      </c>
      <c r="B2861" s="272">
        <v>501</v>
      </c>
    </row>
    <row r="2862" spans="1:2">
      <c r="A2862" s="274">
        <v>41576</v>
      </c>
      <c r="B2862" s="272">
        <v>500</v>
      </c>
    </row>
    <row r="2863" spans="1:2">
      <c r="A2863" s="274">
        <v>41577</v>
      </c>
      <c r="B2863" s="272">
        <v>499</v>
      </c>
    </row>
    <row r="2864" spans="1:2">
      <c r="A2864" s="274">
        <v>41578</v>
      </c>
      <c r="B2864" s="272">
        <v>499</v>
      </c>
    </row>
    <row r="2865" spans="1:2">
      <c r="A2865" s="274">
        <v>41579</v>
      </c>
      <c r="B2865" s="272">
        <v>523</v>
      </c>
    </row>
    <row r="2866" spans="1:2">
      <c r="A2866" s="274">
        <v>41580</v>
      </c>
      <c r="B2866" s="272">
        <v>523</v>
      </c>
    </row>
    <row r="2867" spans="1:2">
      <c r="A2867" s="274">
        <v>41581</v>
      </c>
      <c r="B2867" s="272">
        <v>523</v>
      </c>
    </row>
    <row r="2868" spans="1:2">
      <c r="A2868" s="274">
        <v>41582</v>
      </c>
      <c r="B2868" s="272">
        <v>523</v>
      </c>
    </row>
    <row r="2869" spans="1:2">
      <c r="A2869" s="274">
        <v>41583</v>
      </c>
      <c r="B2869" s="272">
        <v>523</v>
      </c>
    </row>
    <row r="2870" spans="1:2">
      <c r="A2870" s="274">
        <v>41584</v>
      </c>
      <c r="B2870" s="272">
        <v>522</v>
      </c>
    </row>
    <row r="2871" spans="1:2">
      <c r="A2871" s="274">
        <v>41585</v>
      </c>
      <c r="B2871" s="272">
        <v>523</v>
      </c>
    </row>
    <row r="2872" spans="1:2">
      <c r="A2872" s="274">
        <v>41586</v>
      </c>
      <c r="B2872" s="272">
        <v>520</v>
      </c>
    </row>
    <row r="2873" spans="1:2">
      <c r="A2873" s="274">
        <v>41587</v>
      </c>
      <c r="B2873" s="272">
        <v>518</v>
      </c>
    </row>
    <row r="2874" spans="1:2">
      <c r="A2874" s="274">
        <v>41588</v>
      </c>
      <c r="B2874" s="272">
        <v>518</v>
      </c>
    </row>
    <row r="2875" spans="1:2">
      <c r="A2875" s="274">
        <v>41589</v>
      </c>
      <c r="B2875" s="272">
        <v>518</v>
      </c>
    </row>
    <row r="2876" spans="1:2">
      <c r="A2876" s="274">
        <v>41590</v>
      </c>
      <c r="B2876" s="272">
        <v>518</v>
      </c>
    </row>
    <row r="2877" spans="1:2">
      <c r="A2877" s="274">
        <v>41591</v>
      </c>
      <c r="B2877" s="272">
        <v>518</v>
      </c>
    </row>
    <row r="2878" spans="1:2">
      <c r="A2878" s="274">
        <v>41592</v>
      </c>
      <c r="B2878" s="272">
        <v>519</v>
      </c>
    </row>
    <row r="2879" spans="1:2">
      <c r="A2879" s="274">
        <v>41593</v>
      </c>
      <c r="B2879" s="272">
        <v>519</v>
      </c>
    </row>
    <row r="2880" spans="1:2">
      <c r="A2880" s="274">
        <v>41594</v>
      </c>
      <c r="B2880" s="272">
        <v>544</v>
      </c>
    </row>
    <row r="2881" spans="1:2">
      <c r="A2881" s="274">
        <v>41595</v>
      </c>
      <c r="B2881" s="272">
        <v>544</v>
      </c>
    </row>
    <row r="2882" spans="1:2">
      <c r="A2882" s="274">
        <v>41596</v>
      </c>
      <c r="B2882" s="272">
        <v>544</v>
      </c>
    </row>
    <row r="2883" spans="1:2">
      <c r="A2883" s="274">
        <v>41597</v>
      </c>
      <c r="B2883" s="272">
        <v>544</v>
      </c>
    </row>
    <row r="2884" spans="1:2">
      <c r="A2884" s="274">
        <v>41598</v>
      </c>
      <c r="B2884" s="272">
        <v>544</v>
      </c>
    </row>
    <row r="2885" spans="1:2">
      <c r="A2885" s="274">
        <v>41599</v>
      </c>
      <c r="B2885" s="272">
        <v>544</v>
      </c>
    </row>
    <row r="2886" spans="1:2">
      <c r="A2886" s="274">
        <v>41600</v>
      </c>
      <c r="B2886" s="272">
        <v>542</v>
      </c>
    </row>
    <row r="2887" spans="1:2">
      <c r="A2887" s="274">
        <v>41601</v>
      </c>
      <c r="B2887" s="272">
        <v>540</v>
      </c>
    </row>
    <row r="2888" spans="1:2">
      <c r="A2888" s="274">
        <v>41602</v>
      </c>
      <c r="B2888" s="272">
        <v>540</v>
      </c>
    </row>
    <row r="2889" spans="1:2">
      <c r="A2889" s="274">
        <v>41603</v>
      </c>
      <c r="B2889" s="272">
        <v>540</v>
      </c>
    </row>
    <row r="2890" spans="1:2">
      <c r="A2890" s="274">
        <v>41604</v>
      </c>
      <c r="B2890" s="272">
        <v>539</v>
      </c>
    </row>
    <row r="2891" spans="1:2">
      <c r="A2891" s="274">
        <v>41605</v>
      </c>
      <c r="B2891" s="272">
        <v>539</v>
      </c>
    </row>
    <row r="2892" spans="1:2">
      <c r="A2892" s="274">
        <v>41606</v>
      </c>
      <c r="B2892" s="272">
        <v>539</v>
      </c>
    </row>
    <row r="2893" spans="1:2">
      <c r="A2893" s="274">
        <v>41607</v>
      </c>
      <c r="B2893" s="272">
        <v>539</v>
      </c>
    </row>
    <row r="2894" spans="1:2">
      <c r="A2894" s="274">
        <v>41608</v>
      </c>
      <c r="B2894" s="272">
        <v>539</v>
      </c>
    </row>
    <row r="2895" spans="1:2">
      <c r="A2895" s="274">
        <v>41609</v>
      </c>
      <c r="B2895" s="272">
        <v>539</v>
      </c>
    </row>
    <row r="2896" spans="1:2">
      <c r="A2896" s="274">
        <v>41610</v>
      </c>
      <c r="B2896" s="272">
        <v>539</v>
      </c>
    </row>
    <row r="2897" spans="1:2">
      <c r="A2897" s="274">
        <v>41611</v>
      </c>
      <c r="B2897" s="272">
        <v>539</v>
      </c>
    </row>
    <row r="2898" spans="1:2">
      <c r="A2898" s="274">
        <v>41612</v>
      </c>
      <c r="B2898" s="272">
        <v>537</v>
      </c>
    </row>
    <row r="2899" spans="1:2">
      <c r="A2899" s="274">
        <v>41613</v>
      </c>
      <c r="B2899" s="272">
        <v>536</v>
      </c>
    </row>
    <row r="2900" spans="1:2">
      <c r="A2900" s="274">
        <v>41614</v>
      </c>
      <c r="B2900" s="272">
        <v>535</v>
      </c>
    </row>
    <row r="2901" spans="1:2">
      <c r="A2901" s="274">
        <v>41615</v>
      </c>
      <c r="B2901" s="272">
        <v>534</v>
      </c>
    </row>
    <row r="2902" spans="1:2">
      <c r="A2902" s="274">
        <v>41616</v>
      </c>
      <c r="B2902" s="272">
        <v>534</v>
      </c>
    </row>
    <row r="2903" spans="1:2">
      <c r="A2903" s="274">
        <v>41617</v>
      </c>
      <c r="B2903" s="272">
        <v>534</v>
      </c>
    </row>
    <row r="2904" spans="1:2">
      <c r="A2904" s="274">
        <v>41618</v>
      </c>
      <c r="B2904" s="272">
        <v>535</v>
      </c>
    </row>
    <row r="2905" spans="1:2">
      <c r="A2905" s="274">
        <v>41619</v>
      </c>
      <c r="B2905" s="272">
        <v>533</v>
      </c>
    </row>
    <row r="2906" spans="1:2">
      <c r="A2906" s="274">
        <v>41620</v>
      </c>
      <c r="B2906" s="272">
        <v>530</v>
      </c>
    </row>
    <row r="2907" spans="1:2">
      <c r="A2907" s="274">
        <v>41621</v>
      </c>
      <c r="B2907" s="272">
        <v>530</v>
      </c>
    </row>
    <row r="2908" spans="1:2">
      <c r="A2908" s="274">
        <v>41622</v>
      </c>
      <c r="B2908" s="272">
        <v>529</v>
      </c>
    </row>
    <row r="2909" spans="1:2">
      <c r="A2909" s="274">
        <v>41623</v>
      </c>
      <c r="B2909" s="272">
        <v>529</v>
      </c>
    </row>
    <row r="2910" spans="1:2">
      <c r="A2910" s="274">
        <v>41624</v>
      </c>
      <c r="B2910" s="272">
        <v>529</v>
      </c>
    </row>
    <row r="2911" spans="1:2">
      <c r="A2911" s="274">
        <v>41625</v>
      </c>
      <c r="B2911" s="272">
        <v>530</v>
      </c>
    </row>
    <row r="2912" spans="1:2">
      <c r="A2912" s="274">
        <v>41626</v>
      </c>
      <c r="B2912" s="272">
        <v>527</v>
      </c>
    </row>
    <row r="2913" spans="1:2">
      <c r="A2913" s="274">
        <v>41627</v>
      </c>
      <c r="B2913" s="272">
        <v>524</v>
      </c>
    </row>
    <row r="2914" spans="1:2">
      <c r="A2914" s="274">
        <v>41628</v>
      </c>
      <c r="B2914" s="272">
        <v>522</v>
      </c>
    </row>
    <row r="2915" spans="1:2">
      <c r="A2915" s="274">
        <v>41629</v>
      </c>
      <c r="B2915" s="272">
        <v>534</v>
      </c>
    </row>
    <row r="2916" spans="1:2">
      <c r="A2916" s="274">
        <v>41630</v>
      </c>
      <c r="B2916" s="272">
        <v>534</v>
      </c>
    </row>
    <row r="2917" spans="1:2">
      <c r="A2917" s="274">
        <v>41631</v>
      </c>
      <c r="B2917" s="272">
        <v>534</v>
      </c>
    </row>
    <row r="2918" spans="1:2">
      <c r="A2918" s="274">
        <v>41632</v>
      </c>
      <c r="B2918" s="272">
        <v>531</v>
      </c>
    </row>
    <row r="2919" spans="1:2">
      <c r="A2919" s="274">
        <v>41633</v>
      </c>
      <c r="B2919" s="272">
        <v>531</v>
      </c>
    </row>
    <row r="2920" spans="1:2">
      <c r="A2920" s="274">
        <v>41634</v>
      </c>
      <c r="B2920" s="272">
        <v>531</v>
      </c>
    </row>
    <row r="2921" spans="1:2">
      <c r="A2921" s="274">
        <v>41635</v>
      </c>
      <c r="B2921" s="272">
        <v>531</v>
      </c>
    </row>
    <row r="2922" spans="1:2">
      <c r="A2922" s="274">
        <v>41636</v>
      </c>
      <c r="B2922" s="272">
        <v>532</v>
      </c>
    </row>
    <row r="2923" spans="1:2">
      <c r="A2923" s="274">
        <v>41637</v>
      </c>
      <c r="B2923" s="272">
        <v>532</v>
      </c>
    </row>
    <row r="2924" spans="1:2">
      <c r="A2924" s="274">
        <v>41638</v>
      </c>
      <c r="B2924" s="272">
        <v>532</v>
      </c>
    </row>
    <row r="2925" spans="1:2">
      <c r="A2925" s="274">
        <v>41639</v>
      </c>
      <c r="B2925" s="272">
        <v>530</v>
      </c>
    </row>
    <row r="2926" spans="1:2">
      <c r="A2926" s="274">
        <v>41640</v>
      </c>
      <c r="B2926" s="272">
        <v>530</v>
      </c>
    </row>
    <row r="2927" spans="1:2">
      <c r="A2927" s="274">
        <v>41641</v>
      </c>
      <c r="B2927" s="272">
        <v>530</v>
      </c>
    </row>
    <row r="2928" spans="1:2">
      <c r="A2928" s="274">
        <v>41642</v>
      </c>
      <c r="B2928" s="272">
        <v>528</v>
      </c>
    </row>
    <row r="2929" spans="1:2">
      <c r="A2929" s="274">
        <v>41643</v>
      </c>
      <c r="B2929" s="272">
        <v>555</v>
      </c>
    </row>
    <row r="2930" spans="1:2">
      <c r="A2930" s="274">
        <v>41644</v>
      </c>
      <c r="B2930" s="272">
        <v>555</v>
      </c>
    </row>
    <row r="2931" spans="1:2">
      <c r="A2931" s="274">
        <v>41645</v>
      </c>
      <c r="B2931" s="272">
        <v>555</v>
      </c>
    </row>
    <row r="2932" spans="1:2">
      <c r="A2932" s="274">
        <v>41646</v>
      </c>
      <c r="B2932" s="272">
        <v>554</v>
      </c>
    </row>
    <row r="2933" spans="1:2">
      <c r="A2933" s="274">
        <v>41647</v>
      </c>
      <c r="B2933" s="272">
        <v>550</v>
      </c>
    </row>
    <row r="2934" spans="1:2">
      <c r="A2934" s="274">
        <v>41648</v>
      </c>
      <c r="B2934" s="272">
        <v>550</v>
      </c>
    </row>
    <row r="2935" spans="1:2">
      <c r="A2935" s="274">
        <v>41649</v>
      </c>
      <c r="B2935" s="272">
        <v>568</v>
      </c>
    </row>
    <row r="2936" spans="1:2">
      <c r="A2936" s="274">
        <v>41650</v>
      </c>
      <c r="B2936" s="272">
        <v>569</v>
      </c>
    </row>
    <row r="2937" spans="1:2">
      <c r="A2937" s="274">
        <v>41651</v>
      </c>
      <c r="B2937" s="272">
        <v>569</v>
      </c>
    </row>
    <row r="2938" spans="1:2">
      <c r="A2938" s="274">
        <v>41652</v>
      </c>
      <c r="B2938" s="272">
        <v>569</v>
      </c>
    </row>
    <row r="2939" spans="1:2">
      <c r="A2939" s="274">
        <v>41653</v>
      </c>
      <c r="B2939" s="272">
        <v>567</v>
      </c>
    </row>
    <row r="2940" spans="1:2">
      <c r="A2940" s="274">
        <v>41654</v>
      </c>
      <c r="B2940" s="272">
        <v>564</v>
      </c>
    </row>
    <row r="2941" spans="1:2">
      <c r="A2941" s="274">
        <v>41655</v>
      </c>
      <c r="B2941" s="272">
        <v>564</v>
      </c>
    </row>
    <row r="2942" spans="1:2">
      <c r="A2942" s="274">
        <v>41656</v>
      </c>
      <c r="B2942" s="272">
        <v>565</v>
      </c>
    </row>
    <row r="2943" spans="1:2">
      <c r="A2943" s="274">
        <v>41657</v>
      </c>
      <c r="B2943" s="272">
        <v>565</v>
      </c>
    </row>
    <row r="2944" spans="1:2">
      <c r="A2944" s="274">
        <v>41658</v>
      </c>
      <c r="B2944" s="272">
        <v>565</v>
      </c>
    </row>
    <row r="2945" spans="1:2">
      <c r="A2945" s="274">
        <v>41659</v>
      </c>
      <c r="B2945" s="272">
        <v>565</v>
      </c>
    </row>
    <row r="2946" spans="1:2">
      <c r="A2946" s="274">
        <v>41660</v>
      </c>
      <c r="B2946" s="272">
        <v>565</v>
      </c>
    </row>
    <row r="2947" spans="1:2">
      <c r="A2947" s="274">
        <v>41661</v>
      </c>
      <c r="B2947" s="272">
        <v>561</v>
      </c>
    </row>
    <row r="2948" spans="1:2">
      <c r="A2948" s="274">
        <v>41662</v>
      </c>
      <c r="B2948" s="272">
        <v>578</v>
      </c>
    </row>
    <row r="2949" spans="1:2">
      <c r="A2949" s="274">
        <v>41663</v>
      </c>
      <c r="B2949" s="272">
        <v>592</v>
      </c>
    </row>
    <row r="2950" spans="1:2">
      <c r="A2950" s="274">
        <v>41664</v>
      </c>
      <c r="B2950" s="272">
        <v>606</v>
      </c>
    </row>
    <row r="2951" spans="1:2">
      <c r="A2951" s="274">
        <v>41665</v>
      </c>
      <c r="B2951" s="272">
        <v>606</v>
      </c>
    </row>
    <row r="2952" spans="1:2">
      <c r="A2952" s="274">
        <v>41666</v>
      </c>
      <c r="B2952" s="272">
        <v>606</v>
      </c>
    </row>
    <row r="2953" spans="1:2">
      <c r="A2953" s="274">
        <v>41667</v>
      </c>
      <c r="B2953" s="272">
        <v>607</v>
      </c>
    </row>
    <row r="2954" spans="1:2">
      <c r="A2954" s="274">
        <v>41668</v>
      </c>
      <c r="B2954" s="272">
        <v>604</v>
      </c>
    </row>
    <row r="2955" spans="1:2">
      <c r="A2955" s="274">
        <v>41669</v>
      </c>
      <c r="B2955" s="272">
        <v>604</v>
      </c>
    </row>
    <row r="2956" spans="1:2">
      <c r="A2956" s="274">
        <v>41670</v>
      </c>
      <c r="B2956" s="272">
        <v>605</v>
      </c>
    </row>
    <row r="2957" spans="1:2">
      <c r="A2957" s="274">
        <v>41671</v>
      </c>
      <c r="B2957" s="272">
        <v>608</v>
      </c>
    </row>
    <row r="2958" spans="1:2">
      <c r="A2958" s="274">
        <v>41672</v>
      </c>
      <c r="B2958" s="272">
        <v>608</v>
      </c>
    </row>
    <row r="2959" spans="1:2">
      <c r="A2959" s="274">
        <v>41673</v>
      </c>
      <c r="B2959" s="272">
        <v>608</v>
      </c>
    </row>
    <row r="2960" spans="1:2">
      <c r="A2960" s="274">
        <v>41674</v>
      </c>
      <c r="B2960" s="272">
        <v>607</v>
      </c>
    </row>
    <row r="2961" spans="1:2">
      <c r="A2961" s="274">
        <v>41675</v>
      </c>
      <c r="B2961" s="272">
        <v>605</v>
      </c>
    </row>
    <row r="2962" spans="1:2">
      <c r="A2962" s="274">
        <v>41676</v>
      </c>
      <c r="B2962" s="272">
        <v>604</v>
      </c>
    </row>
    <row r="2963" spans="1:2">
      <c r="A2963" s="274">
        <v>41677</v>
      </c>
      <c r="B2963" s="272">
        <v>605</v>
      </c>
    </row>
    <row r="2964" spans="1:2">
      <c r="A2964" s="274">
        <v>41678</v>
      </c>
      <c r="B2964" s="272">
        <v>604</v>
      </c>
    </row>
    <row r="2965" spans="1:2">
      <c r="A2965" s="274">
        <v>41679</v>
      </c>
      <c r="B2965" s="272">
        <v>604</v>
      </c>
    </row>
    <row r="2966" spans="1:2">
      <c r="A2966" s="274">
        <v>41680</v>
      </c>
      <c r="B2966" s="272">
        <v>604</v>
      </c>
    </row>
    <row r="2967" spans="1:2">
      <c r="A2967" s="274">
        <v>41681</v>
      </c>
      <c r="B2967" s="272">
        <v>602</v>
      </c>
    </row>
    <row r="2968" spans="1:2">
      <c r="A2968" s="274">
        <v>41682</v>
      </c>
      <c r="B2968" s="272">
        <v>600</v>
      </c>
    </row>
    <row r="2969" spans="1:2">
      <c r="A2969" s="274">
        <v>41683</v>
      </c>
      <c r="B2969" s="272">
        <v>617</v>
      </c>
    </row>
    <row r="2970" spans="1:2">
      <c r="A2970" s="274">
        <v>41684</v>
      </c>
      <c r="B2970" s="272">
        <v>616</v>
      </c>
    </row>
    <row r="2971" spans="1:2">
      <c r="A2971" s="274">
        <v>41685</v>
      </c>
      <c r="B2971" s="272">
        <v>617</v>
      </c>
    </row>
    <row r="2972" spans="1:2">
      <c r="A2972" s="274">
        <v>41686</v>
      </c>
      <c r="B2972" s="272">
        <v>617</v>
      </c>
    </row>
    <row r="2973" spans="1:2">
      <c r="A2973" s="274">
        <v>41687</v>
      </c>
      <c r="B2973" s="272">
        <v>617</v>
      </c>
    </row>
    <row r="2974" spans="1:2">
      <c r="A2974" s="274">
        <v>41688</v>
      </c>
      <c r="B2974" s="272">
        <v>617</v>
      </c>
    </row>
    <row r="2975" spans="1:2">
      <c r="A2975" s="274">
        <v>41689</v>
      </c>
      <c r="B2975" s="272">
        <v>615</v>
      </c>
    </row>
    <row r="2976" spans="1:2">
      <c r="A2976" s="274">
        <v>41690</v>
      </c>
      <c r="B2976" s="272">
        <v>614</v>
      </c>
    </row>
    <row r="2977" spans="1:2">
      <c r="A2977" s="274">
        <v>41691</v>
      </c>
      <c r="B2977" s="272">
        <v>614</v>
      </c>
    </row>
    <row r="2978" spans="1:2">
      <c r="A2978" s="274">
        <v>41692</v>
      </c>
      <c r="B2978" s="272">
        <v>613</v>
      </c>
    </row>
    <row r="2979" spans="1:2">
      <c r="A2979" s="274">
        <v>41693</v>
      </c>
      <c r="B2979" s="272">
        <v>613</v>
      </c>
    </row>
    <row r="2980" spans="1:2">
      <c r="A2980" s="274">
        <v>41694</v>
      </c>
      <c r="B2980" s="272">
        <v>613</v>
      </c>
    </row>
    <row r="2981" spans="1:2">
      <c r="A2981" s="274">
        <v>41695</v>
      </c>
      <c r="B2981" s="272">
        <v>613</v>
      </c>
    </row>
    <row r="2982" spans="1:2">
      <c r="A2982" s="274">
        <v>41696</v>
      </c>
      <c r="B2982" s="272">
        <v>610</v>
      </c>
    </row>
    <row r="2983" spans="1:2">
      <c r="A2983" s="274">
        <v>41697</v>
      </c>
      <c r="B2983" s="272">
        <v>610</v>
      </c>
    </row>
    <row r="2984" spans="1:2">
      <c r="A2984" s="274">
        <v>41698</v>
      </c>
      <c r="B2984" s="272">
        <v>609</v>
      </c>
    </row>
    <row r="2985" spans="1:2">
      <c r="A2985" s="274">
        <v>41699</v>
      </c>
      <c r="B2985" s="272">
        <v>611</v>
      </c>
    </row>
    <row r="2986" spans="1:2">
      <c r="A2986" s="274">
        <v>41700</v>
      </c>
      <c r="B2986" s="272">
        <v>611</v>
      </c>
    </row>
    <row r="2987" spans="1:2">
      <c r="A2987" s="274">
        <v>41701</v>
      </c>
      <c r="B2987" s="272">
        <v>611</v>
      </c>
    </row>
    <row r="2988" spans="1:2">
      <c r="A2988" s="274">
        <v>41702</v>
      </c>
      <c r="B2988" s="272">
        <v>608</v>
      </c>
    </row>
    <row r="2989" spans="1:2">
      <c r="A2989" s="274">
        <v>41703</v>
      </c>
      <c r="B2989" s="272">
        <v>607</v>
      </c>
    </row>
    <row r="2990" spans="1:2">
      <c r="A2990" s="274">
        <v>41704</v>
      </c>
      <c r="B2990" s="272">
        <v>576</v>
      </c>
    </row>
    <row r="2991" spans="1:2">
      <c r="A2991" s="274">
        <v>41705</v>
      </c>
      <c r="B2991" s="272">
        <v>574</v>
      </c>
    </row>
    <row r="2992" spans="1:2">
      <c r="A2992" s="274">
        <v>41706</v>
      </c>
      <c r="B2992" s="272">
        <v>573</v>
      </c>
    </row>
    <row r="2993" spans="1:2">
      <c r="A2993" s="274">
        <v>41707</v>
      </c>
      <c r="B2993" s="272">
        <v>573</v>
      </c>
    </row>
    <row r="2994" spans="1:2">
      <c r="A2994" s="274">
        <v>41708</v>
      </c>
      <c r="B2994" s="272">
        <v>573</v>
      </c>
    </row>
    <row r="2995" spans="1:2">
      <c r="A2995" s="274">
        <v>41709</v>
      </c>
      <c r="B2995" s="272">
        <v>573</v>
      </c>
    </row>
    <row r="2996" spans="1:2">
      <c r="A2996" s="274">
        <v>41710</v>
      </c>
      <c r="B2996" s="272">
        <v>558</v>
      </c>
    </row>
    <row r="2997" spans="1:2">
      <c r="A2997" s="274">
        <v>41711</v>
      </c>
      <c r="B2997" s="272">
        <v>560</v>
      </c>
    </row>
    <row r="2998" spans="1:2">
      <c r="A2998" s="274">
        <v>41712</v>
      </c>
      <c r="B2998" s="272">
        <v>544</v>
      </c>
    </row>
    <row r="2999" spans="1:2">
      <c r="A2999" s="274">
        <v>41713</v>
      </c>
      <c r="B2999" s="272">
        <v>525</v>
      </c>
    </row>
    <row r="3000" spans="1:2">
      <c r="A3000" s="274">
        <v>41714</v>
      </c>
      <c r="B3000" s="272">
        <v>525</v>
      </c>
    </row>
    <row r="3001" spans="1:2">
      <c r="A3001" s="274">
        <v>41715</v>
      </c>
      <c r="B3001" s="272">
        <v>525</v>
      </c>
    </row>
    <row r="3002" spans="1:2">
      <c r="A3002" s="274">
        <v>41716</v>
      </c>
      <c r="B3002" s="272">
        <v>531</v>
      </c>
    </row>
    <row r="3003" spans="1:2">
      <c r="A3003" s="274">
        <v>41717</v>
      </c>
      <c r="B3003" s="272">
        <v>519</v>
      </c>
    </row>
    <row r="3004" spans="1:2">
      <c r="A3004" s="274">
        <v>41718</v>
      </c>
      <c r="B3004" s="272">
        <v>535</v>
      </c>
    </row>
    <row r="3005" spans="1:2">
      <c r="A3005" s="274">
        <v>41719</v>
      </c>
      <c r="B3005" s="272">
        <v>535</v>
      </c>
    </row>
    <row r="3006" spans="1:2">
      <c r="A3006" s="274">
        <v>41720</v>
      </c>
      <c r="B3006" s="272">
        <v>533</v>
      </c>
    </row>
    <row r="3007" spans="1:2">
      <c r="A3007" s="274">
        <v>41721</v>
      </c>
      <c r="B3007" s="272">
        <v>533</v>
      </c>
    </row>
    <row r="3008" spans="1:2">
      <c r="A3008" s="274">
        <v>41722</v>
      </c>
      <c r="B3008" s="272">
        <v>533</v>
      </c>
    </row>
    <row r="3009" spans="1:2">
      <c r="A3009" s="274">
        <v>41723</v>
      </c>
      <c r="B3009" s="272">
        <v>528</v>
      </c>
    </row>
    <row r="3010" spans="1:2">
      <c r="A3010" s="274">
        <v>41724</v>
      </c>
      <c r="B3010" s="272">
        <v>519</v>
      </c>
    </row>
    <row r="3011" spans="1:2">
      <c r="A3011" s="274">
        <v>41725</v>
      </c>
      <c r="B3011" s="272">
        <v>507</v>
      </c>
    </row>
    <row r="3012" spans="1:2">
      <c r="A3012" s="274">
        <v>41726</v>
      </c>
      <c r="B3012" s="272">
        <v>506</v>
      </c>
    </row>
    <row r="3013" spans="1:2">
      <c r="A3013" s="274">
        <v>41727</v>
      </c>
      <c r="B3013" s="272">
        <v>508</v>
      </c>
    </row>
    <row r="3014" spans="1:2">
      <c r="A3014" s="274">
        <v>41728</v>
      </c>
      <c r="B3014" s="272">
        <v>508</v>
      </c>
    </row>
    <row r="3015" spans="1:2">
      <c r="A3015" s="274">
        <v>41729</v>
      </c>
      <c r="B3015" s="272">
        <v>508</v>
      </c>
    </row>
    <row r="3016" spans="1:2">
      <c r="A3016" s="274">
        <v>41730</v>
      </c>
      <c r="B3016" s="272">
        <v>498</v>
      </c>
    </row>
    <row r="3017" spans="1:2">
      <c r="A3017" s="274">
        <v>41731</v>
      </c>
      <c r="B3017" s="272">
        <v>503</v>
      </c>
    </row>
    <row r="3018" spans="1:2">
      <c r="A3018" s="274">
        <v>41732</v>
      </c>
      <c r="B3018" s="272">
        <v>504</v>
      </c>
    </row>
    <row r="3019" spans="1:2">
      <c r="A3019" s="274">
        <v>41733</v>
      </c>
      <c r="B3019" s="272">
        <v>506</v>
      </c>
    </row>
    <row r="3020" spans="1:2">
      <c r="A3020" s="274">
        <v>41734</v>
      </c>
      <c r="B3020" s="272">
        <v>501</v>
      </c>
    </row>
    <row r="3021" spans="1:2">
      <c r="A3021" s="274">
        <v>41735</v>
      </c>
      <c r="B3021" s="272">
        <v>501</v>
      </c>
    </row>
    <row r="3022" spans="1:2">
      <c r="A3022" s="274">
        <v>41736</v>
      </c>
      <c r="B3022" s="272">
        <v>501</v>
      </c>
    </row>
    <row r="3023" spans="1:2">
      <c r="A3023" s="274">
        <v>41737</v>
      </c>
      <c r="B3023" s="272">
        <v>500</v>
      </c>
    </row>
    <row r="3024" spans="1:2">
      <c r="A3024" s="274">
        <v>41738</v>
      </c>
      <c r="B3024" s="272">
        <v>501</v>
      </c>
    </row>
    <row r="3025" spans="1:2">
      <c r="A3025" s="274">
        <v>41739</v>
      </c>
      <c r="B3025" s="272">
        <v>472</v>
      </c>
    </row>
    <row r="3026" spans="1:2">
      <c r="A3026" s="274">
        <v>41740</v>
      </c>
      <c r="B3026" s="272">
        <v>470</v>
      </c>
    </row>
    <row r="3027" spans="1:2">
      <c r="A3027" s="274">
        <v>41741</v>
      </c>
      <c r="B3027" s="272">
        <v>469</v>
      </c>
    </row>
    <row r="3028" spans="1:2">
      <c r="A3028" s="274">
        <v>41742</v>
      </c>
      <c r="B3028" s="272">
        <v>469</v>
      </c>
    </row>
    <row r="3029" spans="1:2">
      <c r="A3029" s="274">
        <v>41743</v>
      </c>
      <c r="B3029" s="272">
        <v>469</v>
      </c>
    </row>
    <row r="3030" spans="1:2">
      <c r="A3030" s="274">
        <v>41744</v>
      </c>
      <c r="B3030" s="272">
        <v>467</v>
      </c>
    </row>
    <row r="3031" spans="1:2">
      <c r="A3031" s="274">
        <v>41745</v>
      </c>
      <c r="B3031" s="272">
        <v>466</v>
      </c>
    </row>
    <row r="3032" spans="1:2">
      <c r="A3032" s="274">
        <v>41746</v>
      </c>
      <c r="B3032" s="272">
        <v>433</v>
      </c>
    </row>
    <row r="3033" spans="1:2">
      <c r="A3033" s="274">
        <v>41747</v>
      </c>
      <c r="B3033" s="272">
        <v>433</v>
      </c>
    </row>
    <row r="3034" spans="1:2">
      <c r="A3034" s="274">
        <v>41748</v>
      </c>
      <c r="B3034" s="272">
        <v>433</v>
      </c>
    </row>
    <row r="3035" spans="1:2">
      <c r="A3035" s="274">
        <v>41749</v>
      </c>
      <c r="B3035" s="272">
        <v>433</v>
      </c>
    </row>
    <row r="3036" spans="1:2">
      <c r="A3036" s="274">
        <v>41750</v>
      </c>
      <c r="B3036" s="272">
        <v>433</v>
      </c>
    </row>
    <row r="3037" spans="1:2">
      <c r="A3037" s="274">
        <v>41751</v>
      </c>
      <c r="B3037" s="272">
        <v>431</v>
      </c>
    </row>
    <row r="3038" spans="1:2">
      <c r="A3038" s="274">
        <v>41752</v>
      </c>
      <c r="B3038" s="272">
        <v>426</v>
      </c>
    </row>
    <row r="3039" spans="1:2">
      <c r="A3039" s="274">
        <v>41753</v>
      </c>
      <c r="B3039" s="272">
        <v>426</v>
      </c>
    </row>
    <row r="3040" spans="1:2">
      <c r="A3040" s="274">
        <v>41754</v>
      </c>
      <c r="B3040" s="272">
        <v>395</v>
      </c>
    </row>
    <row r="3041" spans="1:2">
      <c r="A3041" s="274">
        <v>41755</v>
      </c>
      <c r="B3041" s="272">
        <v>394</v>
      </c>
    </row>
    <row r="3042" spans="1:2">
      <c r="A3042" s="274">
        <v>41756</v>
      </c>
      <c r="B3042" s="272">
        <v>394</v>
      </c>
    </row>
    <row r="3043" spans="1:2">
      <c r="A3043" s="274">
        <v>41757</v>
      </c>
      <c r="B3043" s="272">
        <v>394</v>
      </c>
    </row>
    <row r="3044" spans="1:2">
      <c r="A3044" s="274">
        <v>41758</v>
      </c>
      <c r="B3044" s="272">
        <v>393</v>
      </c>
    </row>
    <row r="3045" spans="1:2">
      <c r="A3045" s="274">
        <v>41759</v>
      </c>
      <c r="B3045" s="272">
        <v>361</v>
      </c>
    </row>
    <row r="3046" spans="1:2">
      <c r="A3046" s="274">
        <v>41760</v>
      </c>
      <c r="B3046" s="272">
        <v>361</v>
      </c>
    </row>
    <row r="3047" spans="1:2">
      <c r="A3047" s="274">
        <v>41761</v>
      </c>
      <c r="B3047" s="272">
        <v>344</v>
      </c>
    </row>
    <row r="3048" spans="1:2">
      <c r="A3048" s="274">
        <v>41762</v>
      </c>
      <c r="B3048" s="272">
        <v>344</v>
      </c>
    </row>
    <row r="3049" spans="1:2">
      <c r="A3049" s="274">
        <v>41763</v>
      </c>
      <c r="B3049" s="272">
        <v>344</v>
      </c>
    </row>
    <row r="3050" spans="1:2">
      <c r="A3050" s="274">
        <v>41764</v>
      </c>
      <c r="B3050" s="272">
        <v>344</v>
      </c>
    </row>
    <row r="3051" spans="1:2">
      <c r="A3051" s="274">
        <v>41765</v>
      </c>
      <c r="B3051" s="272">
        <v>343</v>
      </c>
    </row>
    <row r="3052" spans="1:2">
      <c r="A3052" s="274">
        <v>41766</v>
      </c>
      <c r="B3052" s="272">
        <v>342</v>
      </c>
    </row>
    <row r="3053" spans="1:2">
      <c r="A3053" s="274">
        <v>41767</v>
      </c>
      <c r="B3053" s="272">
        <v>343</v>
      </c>
    </row>
    <row r="3054" spans="1:2">
      <c r="A3054" s="274">
        <v>41768</v>
      </c>
      <c r="B3054" s="272">
        <v>342</v>
      </c>
    </row>
    <row r="3055" spans="1:2">
      <c r="A3055" s="274">
        <v>41769</v>
      </c>
      <c r="B3055" s="272">
        <v>340</v>
      </c>
    </row>
    <row r="3056" spans="1:2">
      <c r="A3056" s="274">
        <v>41770</v>
      </c>
      <c r="B3056" s="272">
        <v>340</v>
      </c>
    </row>
    <row r="3057" spans="1:2">
      <c r="A3057" s="274">
        <v>41771</v>
      </c>
      <c r="B3057" s="272">
        <v>340</v>
      </c>
    </row>
    <row r="3058" spans="1:2">
      <c r="A3058" s="274">
        <v>41772</v>
      </c>
      <c r="B3058" s="272">
        <v>340</v>
      </c>
    </row>
    <row r="3059" spans="1:2">
      <c r="A3059" s="274">
        <v>41773</v>
      </c>
      <c r="B3059" s="272">
        <v>339</v>
      </c>
    </row>
    <row r="3060" spans="1:2">
      <c r="A3060" s="274">
        <v>41774</v>
      </c>
      <c r="B3060" s="272">
        <v>339</v>
      </c>
    </row>
    <row r="3061" spans="1:2">
      <c r="A3061" s="274">
        <v>41775</v>
      </c>
      <c r="B3061" s="272">
        <v>337</v>
      </c>
    </row>
    <row r="3062" spans="1:2">
      <c r="A3062" s="274">
        <v>41776</v>
      </c>
      <c r="B3062" s="272">
        <v>354</v>
      </c>
    </row>
    <row r="3063" spans="1:2">
      <c r="A3063" s="274">
        <v>41777</v>
      </c>
      <c r="B3063" s="272">
        <v>354</v>
      </c>
    </row>
    <row r="3064" spans="1:2">
      <c r="A3064" s="274">
        <v>41778</v>
      </c>
      <c r="B3064" s="272">
        <v>354</v>
      </c>
    </row>
    <row r="3065" spans="1:2">
      <c r="A3065" s="274">
        <v>41779</v>
      </c>
      <c r="B3065" s="272">
        <v>353</v>
      </c>
    </row>
    <row r="3066" spans="1:2">
      <c r="A3066" s="274">
        <v>41780</v>
      </c>
      <c r="B3066" s="272">
        <v>365</v>
      </c>
    </row>
    <row r="3067" spans="1:2">
      <c r="A3067" s="274">
        <v>41781</v>
      </c>
      <c r="B3067" s="272">
        <v>380</v>
      </c>
    </row>
    <row r="3068" spans="1:2">
      <c r="A3068" s="274">
        <v>41782</v>
      </c>
      <c r="B3068" s="272">
        <v>379</v>
      </c>
    </row>
    <row r="3069" spans="1:2">
      <c r="A3069" s="274">
        <v>41783</v>
      </c>
      <c r="B3069" s="272">
        <v>378</v>
      </c>
    </row>
    <row r="3070" spans="1:2">
      <c r="A3070" s="274">
        <v>41784</v>
      </c>
      <c r="B3070" s="272">
        <v>378</v>
      </c>
    </row>
    <row r="3071" spans="1:2">
      <c r="A3071" s="274">
        <v>41785</v>
      </c>
      <c r="B3071" s="272">
        <v>378</v>
      </c>
    </row>
    <row r="3072" spans="1:2">
      <c r="A3072" s="274">
        <v>41786</v>
      </c>
      <c r="B3072" s="272">
        <v>378</v>
      </c>
    </row>
    <row r="3073" spans="1:2">
      <c r="A3073" s="274">
        <v>41787</v>
      </c>
      <c r="B3073" s="272">
        <v>375</v>
      </c>
    </row>
    <row r="3074" spans="1:2">
      <c r="A3074" s="274">
        <v>41788</v>
      </c>
      <c r="B3074" s="272">
        <v>373</v>
      </c>
    </row>
    <row r="3075" spans="1:2">
      <c r="A3075" s="274">
        <v>41789</v>
      </c>
      <c r="B3075" s="272">
        <v>372</v>
      </c>
    </row>
    <row r="3076" spans="1:2">
      <c r="A3076" s="274">
        <v>41790</v>
      </c>
      <c r="B3076" s="272">
        <v>370</v>
      </c>
    </row>
    <row r="3077" spans="1:2">
      <c r="A3077" s="274">
        <v>41791</v>
      </c>
      <c r="B3077" s="272">
        <v>370</v>
      </c>
    </row>
    <row r="3078" spans="1:2">
      <c r="A3078" s="274">
        <v>41792</v>
      </c>
      <c r="B3078" s="272">
        <v>370</v>
      </c>
    </row>
    <row r="3079" spans="1:2">
      <c r="A3079" s="274">
        <v>41793</v>
      </c>
      <c r="B3079" s="272">
        <v>369</v>
      </c>
    </row>
    <row r="3080" spans="1:2">
      <c r="A3080" s="274">
        <v>41794</v>
      </c>
      <c r="B3080" s="272">
        <v>367</v>
      </c>
    </row>
    <row r="3081" spans="1:2">
      <c r="A3081" s="274">
        <v>41795</v>
      </c>
      <c r="B3081" s="272">
        <v>367</v>
      </c>
    </row>
    <row r="3082" spans="1:2">
      <c r="A3082" s="274">
        <v>41796</v>
      </c>
      <c r="B3082" s="272">
        <v>365</v>
      </c>
    </row>
    <row r="3083" spans="1:2">
      <c r="A3083" s="274">
        <v>41797</v>
      </c>
      <c r="B3083" s="272">
        <v>363</v>
      </c>
    </row>
    <row r="3084" spans="1:2">
      <c r="A3084" s="274">
        <v>41798</v>
      </c>
      <c r="B3084" s="272">
        <v>363</v>
      </c>
    </row>
    <row r="3085" spans="1:2">
      <c r="A3085" s="274">
        <v>41799</v>
      </c>
      <c r="B3085" s="272">
        <v>363</v>
      </c>
    </row>
    <row r="3086" spans="1:2">
      <c r="A3086" s="274">
        <v>41800</v>
      </c>
      <c r="B3086" s="272">
        <v>361</v>
      </c>
    </row>
    <row r="3087" spans="1:2">
      <c r="A3087" s="274">
        <v>41801</v>
      </c>
      <c r="B3087" s="272">
        <v>360</v>
      </c>
    </row>
    <row r="3088" spans="1:2">
      <c r="A3088" s="274">
        <v>41802</v>
      </c>
      <c r="B3088" s="272">
        <v>360</v>
      </c>
    </row>
    <row r="3089" spans="1:2">
      <c r="A3089" s="274">
        <v>41803</v>
      </c>
      <c r="B3089" s="272">
        <v>357</v>
      </c>
    </row>
    <row r="3090" spans="1:2">
      <c r="A3090" s="274">
        <v>41804</v>
      </c>
      <c r="B3090" s="272">
        <v>355</v>
      </c>
    </row>
    <row r="3091" spans="1:2">
      <c r="A3091" s="274">
        <v>41805</v>
      </c>
      <c r="B3091" s="272">
        <v>355</v>
      </c>
    </row>
    <row r="3092" spans="1:2">
      <c r="A3092" s="274">
        <v>41806</v>
      </c>
      <c r="B3092" s="272">
        <v>355</v>
      </c>
    </row>
    <row r="3093" spans="1:2">
      <c r="A3093" s="274">
        <v>41807</v>
      </c>
      <c r="B3093" s="272">
        <v>354</v>
      </c>
    </row>
    <row r="3094" spans="1:2">
      <c r="A3094" s="274">
        <v>41808</v>
      </c>
      <c r="B3094" s="272">
        <v>385</v>
      </c>
    </row>
    <row r="3095" spans="1:2">
      <c r="A3095" s="274">
        <v>41809</v>
      </c>
      <c r="B3095" s="272">
        <v>385</v>
      </c>
    </row>
    <row r="3096" spans="1:2">
      <c r="A3096" s="274">
        <v>41810</v>
      </c>
      <c r="B3096" s="272">
        <v>384</v>
      </c>
    </row>
    <row r="3097" spans="1:2">
      <c r="A3097" s="274">
        <v>41811</v>
      </c>
      <c r="B3097" s="272">
        <v>384</v>
      </c>
    </row>
    <row r="3098" spans="1:2">
      <c r="A3098" s="274">
        <v>41812</v>
      </c>
      <c r="B3098" s="272">
        <v>384</v>
      </c>
    </row>
    <row r="3099" spans="1:2">
      <c r="A3099" s="274">
        <v>41813</v>
      </c>
      <c r="B3099" s="272">
        <v>384</v>
      </c>
    </row>
    <row r="3100" spans="1:2">
      <c r="A3100" s="274">
        <v>41814</v>
      </c>
      <c r="B3100" s="272">
        <v>383</v>
      </c>
    </row>
    <row r="3101" spans="1:2">
      <c r="A3101" s="274">
        <v>41815</v>
      </c>
      <c r="B3101" s="272">
        <v>377</v>
      </c>
    </row>
    <row r="3102" spans="1:2">
      <c r="A3102" s="274">
        <v>41816</v>
      </c>
      <c r="B3102" s="272">
        <v>377</v>
      </c>
    </row>
    <row r="3103" spans="1:2">
      <c r="A3103" s="274">
        <v>41817</v>
      </c>
      <c r="B3103" s="272">
        <v>377</v>
      </c>
    </row>
    <row r="3104" spans="1:2">
      <c r="A3104" s="274">
        <v>41818</v>
      </c>
      <c r="B3104" s="272">
        <v>376</v>
      </c>
    </row>
    <row r="3105" spans="1:2">
      <c r="A3105" s="274">
        <v>41819</v>
      </c>
      <c r="B3105" s="272">
        <v>376</v>
      </c>
    </row>
    <row r="3106" spans="1:2">
      <c r="A3106" s="274">
        <v>41820</v>
      </c>
      <c r="B3106" s="272">
        <v>376</v>
      </c>
    </row>
    <row r="3107" spans="1:2">
      <c r="A3107" s="274">
        <v>41821</v>
      </c>
      <c r="B3107" s="272">
        <v>406</v>
      </c>
    </row>
    <row r="3108" spans="1:2">
      <c r="A3108" s="274">
        <v>41822</v>
      </c>
      <c r="B3108" s="272">
        <v>404</v>
      </c>
    </row>
    <row r="3109" spans="1:2">
      <c r="A3109" s="274">
        <v>41823</v>
      </c>
      <c r="B3109" s="272">
        <v>403</v>
      </c>
    </row>
    <row r="3110" spans="1:2">
      <c r="A3110" s="274">
        <v>41824</v>
      </c>
      <c r="B3110" s="272">
        <v>402</v>
      </c>
    </row>
    <row r="3111" spans="1:2">
      <c r="A3111" s="274">
        <v>41825</v>
      </c>
      <c r="B3111" s="272">
        <v>402</v>
      </c>
    </row>
    <row r="3112" spans="1:2">
      <c r="A3112" s="274">
        <v>41826</v>
      </c>
      <c r="B3112" s="272">
        <v>402</v>
      </c>
    </row>
    <row r="3113" spans="1:2">
      <c r="A3113" s="274">
        <v>41827</v>
      </c>
      <c r="B3113" s="272">
        <v>402</v>
      </c>
    </row>
    <row r="3114" spans="1:2">
      <c r="A3114" s="274">
        <v>41828</v>
      </c>
      <c r="B3114" s="272">
        <v>402</v>
      </c>
    </row>
    <row r="3115" spans="1:2">
      <c r="A3115" s="274">
        <v>41829</v>
      </c>
      <c r="B3115" s="272">
        <v>435</v>
      </c>
    </row>
    <row r="3116" spans="1:2">
      <c r="A3116" s="274">
        <v>41830</v>
      </c>
      <c r="B3116" s="272">
        <v>437</v>
      </c>
    </row>
    <row r="3117" spans="1:2">
      <c r="A3117" s="274">
        <v>41831</v>
      </c>
      <c r="B3117" s="272">
        <v>436</v>
      </c>
    </row>
    <row r="3118" spans="1:2">
      <c r="A3118" s="274">
        <v>41832</v>
      </c>
      <c r="B3118" s="272">
        <v>435</v>
      </c>
    </row>
    <row r="3119" spans="1:2">
      <c r="A3119" s="274">
        <v>41833</v>
      </c>
      <c r="B3119" s="272">
        <v>435</v>
      </c>
    </row>
    <row r="3120" spans="1:2">
      <c r="A3120" s="274">
        <v>41834</v>
      </c>
      <c r="B3120" s="272">
        <v>435</v>
      </c>
    </row>
    <row r="3121" spans="1:2">
      <c r="A3121" s="274">
        <v>41835</v>
      </c>
      <c r="B3121" s="272">
        <v>433</v>
      </c>
    </row>
    <row r="3122" spans="1:2">
      <c r="A3122" s="274">
        <v>41836</v>
      </c>
      <c r="B3122" s="272">
        <v>430</v>
      </c>
    </row>
    <row r="3123" spans="1:2">
      <c r="A3123" s="274">
        <v>41837</v>
      </c>
      <c r="B3123" s="272">
        <v>431</v>
      </c>
    </row>
    <row r="3124" spans="1:2">
      <c r="A3124" s="274">
        <v>41838</v>
      </c>
      <c r="B3124" s="272">
        <v>429</v>
      </c>
    </row>
    <row r="3125" spans="1:2">
      <c r="A3125" s="274">
        <v>41839</v>
      </c>
      <c r="B3125" s="272">
        <v>428</v>
      </c>
    </row>
    <row r="3126" spans="1:2">
      <c r="A3126" s="274">
        <v>41840</v>
      </c>
      <c r="B3126" s="272">
        <v>428</v>
      </c>
    </row>
    <row r="3127" spans="1:2">
      <c r="A3127" s="274">
        <v>41841</v>
      </c>
      <c r="B3127" s="272">
        <v>428</v>
      </c>
    </row>
    <row r="3128" spans="1:2">
      <c r="A3128" s="274">
        <v>41842</v>
      </c>
      <c r="B3128" s="272">
        <v>428</v>
      </c>
    </row>
    <row r="3129" spans="1:2">
      <c r="A3129" s="274">
        <v>41843</v>
      </c>
      <c r="B3129" s="272">
        <v>424</v>
      </c>
    </row>
    <row r="3130" spans="1:2">
      <c r="A3130" s="274">
        <v>41844</v>
      </c>
      <c r="B3130" s="272">
        <v>423</v>
      </c>
    </row>
    <row r="3131" spans="1:2">
      <c r="A3131" s="274">
        <v>41845</v>
      </c>
      <c r="B3131" s="272">
        <v>422</v>
      </c>
    </row>
    <row r="3132" spans="1:2">
      <c r="A3132" s="274">
        <v>41846</v>
      </c>
      <c r="B3132" s="272">
        <v>421</v>
      </c>
    </row>
    <row r="3133" spans="1:2">
      <c r="A3133" s="274">
        <v>41847</v>
      </c>
      <c r="B3133" s="272">
        <v>421</v>
      </c>
    </row>
    <row r="3134" spans="1:2">
      <c r="A3134" s="274">
        <v>41848</v>
      </c>
      <c r="B3134" s="272">
        <v>421</v>
      </c>
    </row>
    <row r="3135" spans="1:2">
      <c r="A3135" s="274">
        <v>41849</v>
      </c>
      <c r="B3135" s="272">
        <v>419</v>
      </c>
    </row>
    <row r="3136" spans="1:2">
      <c r="A3136" s="274">
        <v>41850</v>
      </c>
      <c r="B3136" s="272">
        <v>415</v>
      </c>
    </row>
    <row r="3137" spans="1:2">
      <c r="A3137" s="274">
        <v>41851</v>
      </c>
      <c r="B3137" s="272">
        <v>486</v>
      </c>
    </row>
    <row r="3138" spans="1:2">
      <c r="A3138" s="274">
        <v>41852</v>
      </c>
      <c r="B3138" s="272">
        <v>493</v>
      </c>
    </row>
    <row r="3139" spans="1:2">
      <c r="A3139" s="274">
        <v>41853</v>
      </c>
      <c r="B3139" s="272">
        <v>494</v>
      </c>
    </row>
    <row r="3140" spans="1:2">
      <c r="A3140" s="274">
        <v>41854</v>
      </c>
      <c r="B3140" s="272">
        <v>494</v>
      </c>
    </row>
    <row r="3141" spans="1:2">
      <c r="A3141" s="274">
        <v>41855</v>
      </c>
      <c r="B3141" s="272">
        <v>494</v>
      </c>
    </row>
    <row r="3142" spans="1:2">
      <c r="A3142" s="274">
        <v>41856</v>
      </c>
      <c r="B3142" s="272">
        <v>495</v>
      </c>
    </row>
    <row r="3143" spans="1:2">
      <c r="A3143" s="274">
        <v>41857</v>
      </c>
      <c r="B3143" s="272">
        <v>495</v>
      </c>
    </row>
    <row r="3144" spans="1:2">
      <c r="A3144" s="274">
        <v>41858</v>
      </c>
      <c r="B3144" s="272">
        <v>501</v>
      </c>
    </row>
    <row r="3145" spans="1:2">
      <c r="A3145" s="274">
        <v>41859</v>
      </c>
      <c r="B3145" s="272">
        <v>504</v>
      </c>
    </row>
    <row r="3146" spans="1:2">
      <c r="A3146" s="274">
        <v>41860</v>
      </c>
      <c r="B3146" s="272">
        <v>503</v>
      </c>
    </row>
    <row r="3147" spans="1:2">
      <c r="A3147" s="274">
        <v>41861</v>
      </c>
      <c r="B3147" s="272">
        <v>503</v>
      </c>
    </row>
    <row r="3148" spans="1:2">
      <c r="A3148" s="274">
        <v>41862</v>
      </c>
      <c r="B3148" s="272">
        <v>503</v>
      </c>
    </row>
    <row r="3149" spans="1:2">
      <c r="A3149" s="274">
        <v>41863</v>
      </c>
      <c r="B3149" s="272">
        <v>501</v>
      </c>
    </row>
    <row r="3150" spans="1:2">
      <c r="A3150" s="274">
        <v>41864</v>
      </c>
      <c r="B3150" s="272">
        <v>504</v>
      </c>
    </row>
    <row r="3151" spans="1:2">
      <c r="A3151" s="274">
        <v>41865</v>
      </c>
      <c r="B3151" s="272">
        <v>476</v>
      </c>
    </row>
    <row r="3152" spans="1:2">
      <c r="A3152" s="274">
        <v>41866</v>
      </c>
      <c r="B3152" s="272">
        <v>481</v>
      </c>
    </row>
    <row r="3153" spans="1:2">
      <c r="A3153" s="274">
        <v>41867</v>
      </c>
      <c r="B3153" s="272">
        <v>477</v>
      </c>
    </row>
    <row r="3154" spans="1:2">
      <c r="A3154" s="274">
        <v>41868</v>
      </c>
      <c r="B3154" s="272">
        <v>477</v>
      </c>
    </row>
    <row r="3155" spans="1:2">
      <c r="A3155" s="274">
        <v>41869</v>
      </c>
      <c r="B3155" s="272">
        <v>477</v>
      </c>
    </row>
    <row r="3156" spans="1:2">
      <c r="A3156" s="274">
        <v>41870</v>
      </c>
      <c r="B3156" s="272">
        <v>475</v>
      </c>
    </row>
    <row r="3157" spans="1:2">
      <c r="A3157" s="274">
        <v>41871</v>
      </c>
      <c r="B3157" s="272">
        <v>472</v>
      </c>
    </row>
    <row r="3158" spans="1:2">
      <c r="A3158" s="274">
        <v>41872</v>
      </c>
      <c r="B3158" s="272">
        <v>474</v>
      </c>
    </row>
    <row r="3159" spans="1:2">
      <c r="A3159" s="274">
        <v>41873</v>
      </c>
      <c r="B3159" s="272">
        <v>474</v>
      </c>
    </row>
    <row r="3160" spans="1:2">
      <c r="A3160" s="274">
        <v>41874</v>
      </c>
      <c r="B3160" s="272">
        <v>475</v>
      </c>
    </row>
    <row r="3161" spans="1:2">
      <c r="A3161" s="274">
        <v>41875</v>
      </c>
      <c r="B3161" s="272">
        <v>475</v>
      </c>
    </row>
    <row r="3162" spans="1:2">
      <c r="A3162" s="274">
        <v>41876</v>
      </c>
      <c r="B3162" s="272">
        <v>475</v>
      </c>
    </row>
    <row r="3163" spans="1:2">
      <c r="A3163" s="274">
        <v>41877</v>
      </c>
      <c r="B3163" s="272">
        <v>475</v>
      </c>
    </row>
    <row r="3164" spans="1:2">
      <c r="A3164" s="274">
        <v>41878</v>
      </c>
      <c r="B3164" s="272">
        <v>432</v>
      </c>
    </row>
    <row r="3165" spans="1:2">
      <c r="A3165" s="274">
        <v>41879</v>
      </c>
      <c r="B3165" s="272">
        <v>414</v>
      </c>
    </row>
    <row r="3166" spans="1:2">
      <c r="A3166" s="274">
        <v>41880</v>
      </c>
      <c r="B3166" s="272">
        <v>412</v>
      </c>
    </row>
    <row r="3167" spans="1:2">
      <c r="A3167" s="274">
        <v>41881</v>
      </c>
      <c r="B3167" s="272">
        <v>405</v>
      </c>
    </row>
    <row r="3168" spans="1:2">
      <c r="A3168" s="274">
        <v>41882</v>
      </c>
      <c r="B3168" s="272">
        <v>405</v>
      </c>
    </row>
    <row r="3169" spans="1:2">
      <c r="A3169" s="274">
        <v>41883</v>
      </c>
      <c r="B3169" s="272">
        <v>405</v>
      </c>
    </row>
    <row r="3170" spans="1:2">
      <c r="A3170" s="274">
        <v>41884</v>
      </c>
      <c r="B3170" s="272">
        <v>405</v>
      </c>
    </row>
    <row r="3171" spans="1:2">
      <c r="A3171" s="274">
        <v>41885</v>
      </c>
      <c r="B3171" s="272">
        <v>407</v>
      </c>
    </row>
    <row r="3172" spans="1:2">
      <c r="A3172" s="274">
        <v>41886</v>
      </c>
      <c r="B3172" s="272">
        <v>405</v>
      </c>
    </row>
    <row r="3173" spans="1:2">
      <c r="A3173" s="274">
        <v>41887</v>
      </c>
      <c r="B3173" s="272">
        <v>400</v>
      </c>
    </row>
    <row r="3174" spans="1:2">
      <c r="A3174" s="274">
        <v>41888</v>
      </c>
      <c r="B3174" s="272">
        <v>403</v>
      </c>
    </row>
    <row r="3175" spans="1:2">
      <c r="A3175" s="274">
        <v>41889</v>
      </c>
      <c r="B3175" s="272">
        <v>403</v>
      </c>
    </row>
    <row r="3176" spans="1:2">
      <c r="A3176" s="274">
        <v>41890</v>
      </c>
      <c r="B3176" s="272">
        <v>403</v>
      </c>
    </row>
    <row r="3177" spans="1:2">
      <c r="A3177" s="274">
        <v>41891</v>
      </c>
      <c r="B3177" s="272">
        <v>401</v>
      </c>
    </row>
    <row r="3178" spans="1:2">
      <c r="A3178" s="274">
        <v>41892</v>
      </c>
      <c r="B3178" s="272">
        <v>397</v>
      </c>
    </row>
    <row r="3179" spans="1:2">
      <c r="A3179" s="274">
        <v>41893</v>
      </c>
      <c r="B3179" s="272">
        <v>418</v>
      </c>
    </row>
    <row r="3180" spans="1:2">
      <c r="A3180" s="274">
        <v>41894</v>
      </c>
      <c r="B3180" s="272">
        <v>428</v>
      </c>
    </row>
    <row r="3181" spans="1:2">
      <c r="A3181" s="274">
        <v>41895</v>
      </c>
      <c r="B3181" s="272">
        <v>433</v>
      </c>
    </row>
    <row r="3182" spans="1:2">
      <c r="A3182" s="274">
        <v>41896</v>
      </c>
      <c r="B3182" s="272">
        <v>433</v>
      </c>
    </row>
    <row r="3183" spans="1:2">
      <c r="A3183" s="274">
        <v>41897</v>
      </c>
      <c r="B3183" s="272">
        <v>433</v>
      </c>
    </row>
    <row r="3184" spans="1:2">
      <c r="A3184" s="274">
        <v>41898</v>
      </c>
      <c r="B3184" s="272">
        <v>431</v>
      </c>
    </row>
    <row r="3185" spans="1:2">
      <c r="A3185" s="274">
        <v>41899</v>
      </c>
      <c r="B3185" s="272">
        <v>432</v>
      </c>
    </row>
    <row r="3186" spans="1:2">
      <c r="A3186" s="274">
        <v>41900</v>
      </c>
      <c r="B3186" s="272">
        <v>435</v>
      </c>
    </row>
    <row r="3187" spans="1:2">
      <c r="A3187" s="274">
        <v>41901</v>
      </c>
      <c r="B3187" s="272">
        <v>439</v>
      </c>
    </row>
    <row r="3188" spans="1:2">
      <c r="A3188" s="274">
        <v>41902</v>
      </c>
      <c r="B3188" s="272">
        <v>426</v>
      </c>
    </row>
    <row r="3189" spans="1:2">
      <c r="A3189" s="274">
        <v>41903</v>
      </c>
      <c r="B3189" s="272">
        <v>426</v>
      </c>
    </row>
    <row r="3190" spans="1:2">
      <c r="A3190" s="274">
        <v>41904</v>
      </c>
      <c r="B3190" s="272">
        <v>426</v>
      </c>
    </row>
    <row r="3191" spans="1:2">
      <c r="A3191" s="274">
        <v>41905</v>
      </c>
      <c r="B3191" s="272">
        <v>428</v>
      </c>
    </row>
    <row r="3192" spans="1:2">
      <c r="A3192" s="274">
        <v>41906</v>
      </c>
      <c r="B3192" s="272">
        <v>424</v>
      </c>
    </row>
    <row r="3193" spans="1:2">
      <c r="A3193" s="274">
        <v>41907</v>
      </c>
      <c r="B3193" s="272">
        <v>449</v>
      </c>
    </row>
    <row r="3194" spans="1:2">
      <c r="A3194" s="274">
        <v>41908</v>
      </c>
      <c r="B3194" s="272">
        <v>446</v>
      </c>
    </row>
    <row r="3195" spans="1:2">
      <c r="A3195" s="274">
        <v>41909</v>
      </c>
      <c r="B3195" s="272">
        <v>470</v>
      </c>
    </row>
    <row r="3196" spans="1:2">
      <c r="A3196" s="274">
        <v>41910</v>
      </c>
      <c r="B3196" s="272">
        <v>470</v>
      </c>
    </row>
    <row r="3197" spans="1:2">
      <c r="A3197" s="274">
        <v>41911</v>
      </c>
      <c r="B3197" s="272">
        <v>470</v>
      </c>
    </row>
    <row r="3198" spans="1:2">
      <c r="A3198" s="274">
        <v>41912</v>
      </c>
      <c r="B3198" s="272">
        <v>484</v>
      </c>
    </row>
    <row r="3199" spans="1:2">
      <c r="A3199" s="274">
        <v>41913</v>
      </c>
      <c r="B3199" s="272">
        <v>500</v>
      </c>
    </row>
    <row r="3200" spans="1:2">
      <c r="A3200" s="274">
        <v>41914</v>
      </c>
      <c r="B3200" s="272">
        <v>491</v>
      </c>
    </row>
    <row r="3201" spans="1:2">
      <c r="A3201" s="274">
        <v>41915</v>
      </c>
      <c r="B3201" s="272">
        <v>489</v>
      </c>
    </row>
    <row r="3202" spans="1:2">
      <c r="A3202" s="274">
        <v>41916</v>
      </c>
      <c r="B3202" s="272">
        <v>500</v>
      </c>
    </row>
    <row r="3203" spans="1:2">
      <c r="A3203" s="274">
        <v>41917</v>
      </c>
      <c r="B3203" s="272">
        <v>500</v>
      </c>
    </row>
    <row r="3204" spans="1:2">
      <c r="A3204" s="274">
        <v>41918</v>
      </c>
      <c r="B3204" s="272">
        <v>500</v>
      </c>
    </row>
    <row r="3205" spans="1:2">
      <c r="A3205" s="274">
        <v>41919</v>
      </c>
      <c r="B3205" s="272">
        <v>504</v>
      </c>
    </row>
    <row r="3206" spans="1:2">
      <c r="A3206" s="274">
        <v>41920</v>
      </c>
      <c r="B3206" s="272">
        <v>496</v>
      </c>
    </row>
    <row r="3207" spans="1:2">
      <c r="A3207" s="274">
        <v>41921</v>
      </c>
      <c r="B3207" s="272">
        <v>496</v>
      </c>
    </row>
    <row r="3208" spans="1:2">
      <c r="A3208" s="274">
        <v>41922</v>
      </c>
      <c r="B3208" s="272">
        <v>505</v>
      </c>
    </row>
    <row r="3209" spans="1:2">
      <c r="A3209" s="274">
        <v>41923</v>
      </c>
      <c r="B3209" s="272">
        <v>515</v>
      </c>
    </row>
    <row r="3210" spans="1:2">
      <c r="A3210" s="274">
        <v>41924</v>
      </c>
      <c r="B3210" s="272">
        <v>515</v>
      </c>
    </row>
    <row r="3211" spans="1:2">
      <c r="A3211" s="274">
        <v>41925</v>
      </c>
      <c r="B3211" s="272">
        <v>515</v>
      </c>
    </row>
    <row r="3212" spans="1:2">
      <c r="A3212" s="274">
        <v>41926</v>
      </c>
      <c r="B3212" s="272">
        <v>515</v>
      </c>
    </row>
    <row r="3213" spans="1:2">
      <c r="A3213" s="274">
        <v>41927</v>
      </c>
      <c r="B3213" s="272">
        <v>595</v>
      </c>
    </row>
    <row r="3214" spans="1:2">
      <c r="A3214" s="274">
        <v>41928</v>
      </c>
      <c r="B3214" s="272">
        <v>605</v>
      </c>
    </row>
    <row r="3215" spans="1:2">
      <c r="A3215" s="274">
        <v>41929</v>
      </c>
      <c r="B3215" s="272">
        <v>547</v>
      </c>
    </row>
    <row r="3216" spans="1:2">
      <c r="A3216" s="274">
        <v>41930</v>
      </c>
      <c r="B3216" s="272">
        <v>542</v>
      </c>
    </row>
    <row r="3217" spans="1:2">
      <c r="A3217" s="274">
        <v>41931</v>
      </c>
      <c r="B3217" s="272">
        <v>542</v>
      </c>
    </row>
    <row r="3218" spans="1:2">
      <c r="A3218" s="274">
        <v>41932</v>
      </c>
      <c r="B3218" s="272">
        <v>542</v>
      </c>
    </row>
    <row r="3219" spans="1:2">
      <c r="A3219" s="274">
        <v>41933</v>
      </c>
      <c r="B3219" s="272">
        <v>543</v>
      </c>
    </row>
    <row r="3220" spans="1:2">
      <c r="A3220" s="274">
        <v>41934</v>
      </c>
      <c r="B3220" s="272">
        <v>537</v>
      </c>
    </row>
    <row r="3221" spans="1:2">
      <c r="A3221" s="274">
        <v>41935</v>
      </c>
      <c r="B3221" s="272">
        <v>529</v>
      </c>
    </row>
    <row r="3222" spans="1:2">
      <c r="A3222" s="274">
        <v>41936</v>
      </c>
      <c r="B3222" s="272">
        <v>529</v>
      </c>
    </row>
    <row r="3223" spans="1:2">
      <c r="A3223" s="274">
        <v>41937</v>
      </c>
      <c r="B3223" s="272">
        <v>524</v>
      </c>
    </row>
    <row r="3224" spans="1:2">
      <c r="A3224" s="274">
        <v>41938</v>
      </c>
      <c r="B3224" s="272">
        <v>524</v>
      </c>
    </row>
    <row r="3225" spans="1:2">
      <c r="A3225" s="274">
        <v>41939</v>
      </c>
      <c r="B3225" s="272">
        <v>524</v>
      </c>
    </row>
    <row r="3226" spans="1:2">
      <c r="A3226" s="274">
        <v>41940</v>
      </c>
      <c r="B3226" s="272">
        <v>514</v>
      </c>
    </row>
    <row r="3227" spans="1:2">
      <c r="A3227" s="274">
        <v>41941</v>
      </c>
      <c r="B3227" s="272">
        <v>497</v>
      </c>
    </row>
    <row r="3228" spans="1:2">
      <c r="A3228" s="274">
        <v>41942</v>
      </c>
      <c r="B3228" s="272">
        <v>498</v>
      </c>
    </row>
    <row r="3229" spans="1:2">
      <c r="A3229" s="274">
        <v>41943</v>
      </c>
      <c r="B3229" s="272">
        <v>495</v>
      </c>
    </row>
    <row r="3230" spans="1:2">
      <c r="A3230" s="274">
        <v>41944</v>
      </c>
      <c r="B3230" s="272">
        <v>490</v>
      </c>
    </row>
    <row r="3231" spans="1:2">
      <c r="A3231" s="274">
        <v>41945</v>
      </c>
      <c r="B3231" s="272">
        <v>490</v>
      </c>
    </row>
    <row r="3232" spans="1:2">
      <c r="A3232" s="274">
        <v>41946</v>
      </c>
      <c r="B3232" s="272">
        <v>490</v>
      </c>
    </row>
    <row r="3233" spans="1:2">
      <c r="A3233" s="274">
        <v>41947</v>
      </c>
      <c r="B3233" s="272">
        <v>532</v>
      </c>
    </row>
    <row r="3234" spans="1:2">
      <c r="A3234" s="274">
        <v>41948</v>
      </c>
      <c r="B3234" s="272">
        <v>538</v>
      </c>
    </row>
    <row r="3235" spans="1:2">
      <c r="A3235" s="274">
        <v>41949</v>
      </c>
      <c r="B3235" s="272">
        <v>559</v>
      </c>
    </row>
    <row r="3236" spans="1:2">
      <c r="A3236" s="274">
        <v>41950</v>
      </c>
      <c r="B3236" s="272">
        <v>561</v>
      </c>
    </row>
    <row r="3237" spans="1:2">
      <c r="A3237" s="274">
        <v>41951</v>
      </c>
      <c r="B3237" s="272">
        <v>557</v>
      </c>
    </row>
    <row r="3238" spans="1:2">
      <c r="A3238" s="274">
        <v>41952</v>
      </c>
      <c r="B3238" s="272">
        <v>557</v>
      </c>
    </row>
    <row r="3239" spans="1:2">
      <c r="A3239" s="274">
        <v>41953</v>
      </c>
      <c r="B3239" s="272">
        <v>557</v>
      </c>
    </row>
    <row r="3240" spans="1:2">
      <c r="A3240" s="274">
        <v>41954</v>
      </c>
      <c r="B3240" s="272">
        <v>556</v>
      </c>
    </row>
    <row r="3241" spans="1:2">
      <c r="A3241" s="274">
        <v>41955</v>
      </c>
      <c r="B3241" s="272">
        <v>556</v>
      </c>
    </row>
    <row r="3242" spans="1:2">
      <c r="A3242" s="274">
        <v>41956</v>
      </c>
      <c r="B3242" s="272">
        <v>572</v>
      </c>
    </row>
    <row r="3243" spans="1:2">
      <c r="A3243" s="274">
        <v>41957</v>
      </c>
      <c r="B3243" s="272">
        <v>570</v>
      </c>
    </row>
    <row r="3244" spans="1:2">
      <c r="A3244" s="274">
        <v>41958</v>
      </c>
      <c r="B3244" s="272">
        <v>569</v>
      </c>
    </row>
    <row r="3245" spans="1:2">
      <c r="A3245" s="274">
        <v>41959</v>
      </c>
      <c r="B3245" s="272">
        <v>569</v>
      </c>
    </row>
    <row r="3246" spans="1:2">
      <c r="A3246" s="274">
        <v>41960</v>
      </c>
      <c r="B3246" s="272">
        <v>569</v>
      </c>
    </row>
    <row r="3247" spans="1:2">
      <c r="A3247" s="274">
        <v>41961</v>
      </c>
      <c r="B3247" s="272">
        <v>570</v>
      </c>
    </row>
    <row r="3248" spans="1:2">
      <c r="A3248" s="274">
        <v>41962</v>
      </c>
      <c r="B3248" s="272">
        <v>563</v>
      </c>
    </row>
    <row r="3249" spans="1:2">
      <c r="A3249" s="274">
        <v>41963</v>
      </c>
      <c r="B3249" s="272">
        <v>565</v>
      </c>
    </row>
    <row r="3250" spans="1:2">
      <c r="A3250" s="274">
        <v>41964</v>
      </c>
      <c r="B3250" s="272">
        <v>528</v>
      </c>
    </row>
    <row r="3251" spans="1:2">
      <c r="A3251" s="274">
        <v>41965</v>
      </c>
      <c r="B3251" s="272">
        <v>525</v>
      </c>
    </row>
    <row r="3252" spans="1:2">
      <c r="A3252" s="274">
        <v>41966</v>
      </c>
      <c r="B3252" s="272">
        <v>525</v>
      </c>
    </row>
    <row r="3253" spans="1:2">
      <c r="A3253" s="274">
        <v>41967</v>
      </c>
      <c r="B3253" s="272">
        <v>525</v>
      </c>
    </row>
    <row r="3254" spans="1:2">
      <c r="A3254" s="274">
        <v>41968</v>
      </c>
      <c r="B3254" s="272">
        <v>529</v>
      </c>
    </row>
    <row r="3255" spans="1:2">
      <c r="A3255" s="274">
        <v>41969</v>
      </c>
      <c r="B3255" s="272">
        <v>550</v>
      </c>
    </row>
    <row r="3256" spans="1:2">
      <c r="A3256" s="274">
        <v>41970</v>
      </c>
      <c r="B3256" s="272">
        <v>607</v>
      </c>
    </row>
    <row r="3257" spans="1:2">
      <c r="A3257" s="274">
        <v>41971</v>
      </c>
      <c r="B3257" s="272">
        <v>607</v>
      </c>
    </row>
    <row r="3258" spans="1:2">
      <c r="A3258" s="274">
        <v>41972</v>
      </c>
      <c r="B3258" s="272">
        <v>607</v>
      </c>
    </row>
    <row r="3259" spans="1:2">
      <c r="A3259" s="274">
        <v>41973</v>
      </c>
      <c r="B3259" s="272">
        <v>607</v>
      </c>
    </row>
    <row r="3260" spans="1:2">
      <c r="A3260" s="274">
        <v>41974</v>
      </c>
      <c r="B3260" s="272">
        <v>607</v>
      </c>
    </row>
    <row r="3261" spans="1:2">
      <c r="A3261" s="274">
        <v>41975</v>
      </c>
      <c r="B3261" s="272">
        <v>603</v>
      </c>
    </row>
    <row r="3262" spans="1:2">
      <c r="A3262" s="274">
        <v>41976</v>
      </c>
      <c r="B3262" s="272">
        <v>599</v>
      </c>
    </row>
    <row r="3263" spans="1:2">
      <c r="A3263" s="274">
        <v>41977</v>
      </c>
      <c r="B3263" s="272">
        <v>605</v>
      </c>
    </row>
    <row r="3264" spans="1:2">
      <c r="A3264" s="274">
        <v>41978</v>
      </c>
      <c r="B3264" s="272">
        <v>617</v>
      </c>
    </row>
    <row r="3265" spans="1:2">
      <c r="A3265" s="274">
        <v>41979</v>
      </c>
      <c r="B3265" s="272">
        <v>658</v>
      </c>
    </row>
    <row r="3266" spans="1:2">
      <c r="A3266" s="274">
        <v>41980</v>
      </c>
      <c r="B3266" s="272">
        <v>658</v>
      </c>
    </row>
    <row r="3267" spans="1:2">
      <c r="A3267" s="274">
        <v>41981</v>
      </c>
      <c r="B3267" s="272">
        <v>658</v>
      </c>
    </row>
    <row r="3268" spans="1:2">
      <c r="A3268" s="274">
        <v>41982</v>
      </c>
      <c r="B3268" s="272">
        <v>693</v>
      </c>
    </row>
    <row r="3269" spans="1:2">
      <c r="A3269" s="274">
        <v>41983</v>
      </c>
      <c r="B3269" s="272">
        <v>751</v>
      </c>
    </row>
    <row r="3270" spans="1:2">
      <c r="A3270" s="274">
        <v>41984</v>
      </c>
      <c r="B3270" s="272">
        <v>881</v>
      </c>
    </row>
    <row r="3271" spans="1:2">
      <c r="A3271" s="274">
        <v>41985</v>
      </c>
      <c r="B3271" s="272">
        <v>947</v>
      </c>
    </row>
    <row r="3272" spans="1:2">
      <c r="A3272" s="274">
        <v>41986</v>
      </c>
      <c r="B3272" s="272">
        <v>1010</v>
      </c>
    </row>
    <row r="3273" spans="1:2">
      <c r="A3273" s="274">
        <v>41987</v>
      </c>
      <c r="B3273" s="272">
        <v>1010</v>
      </c>
    </row>
    <row r="3274" spans="1:2">
      <c r="A3274" s="274">
        <v>41988</v>
      </c>
      <c r="B3274" s="272">
        <v>1010</v>
      </c>
    </row>
    <row r="3275" spans="1:2">
      <c r="A3275" s="274">
        <v>41989</v>
      </c>
      <c r="B3275" s="272">
        <v>1111</v>
      </c>
    </row>
    <row r="3276" spans="1:2">
      <c r="A3276" s="274">
        <v>41990</v>
      </c>
      <c r="B3276" s="272">
        <v>1017</v>
      </c>
    </row>
    <row r="3277" spans="1:2">
      <c r="A3277" s="274">
        <v>41991</v>
      </c>
      <c r="B3277" s="272">
        <v>924</v>
      </c>
    </row>
    <row r="3278" spans="1:2">
      <c r="A3278" s="274">
        <v>41992</v>
      </c>
      <c r="B3278" s="272">
        <v>898</v>
      </c>
    </row>
    <row r="3279" spans="1:2">
      <c r="A3279" s="274">
        <v>41993</v>
      </c>
      <c r="B3279" s="272">
        <v>878</v>
      </c>
    </row>
    <row r="3280" spans="1:2">
      <c r="A3280" s="274">
        <v>41994</v>
      </c>
      <c r="B3280" s="272">
        <v>878</v>
      </c>
    </row>
    <row r="3281" spans="1:2">
      <c r="A3281" s="274">
        <v>41995</v>
      </c>
      <c r="B3281" s="272">
        <v>878</v>
      </c>
    </row>
    <row r="3282" spans="1:2">
      <c r="A3282" s="274">
        <v>41996</v>
      </c>
      <c r="B3282" s="272">
        <v>846</v>
      </c>
    </row>
    <row r="3283" spans="1:2">
      <c r="A3283" s="274">
        <v>41997</v>
      </c>
      <c r="B3283" s="272">
        <v>858</v>
      </c>
    </row>
    <row r="3284" spans="1:2">
      <c r="A3284" s="274">
        <v>41998</v>
      </c>
      <c r="B3284" s="272">
        <v>875</v>
      </c>
    </row>
    <row r="3285" spans="1:2">
      <c r="A3285" s="274">
        <v>41999</v>
      </c>
      <c r="B3285" s="272">
        <v>875</v>
      </c>
    </row>
    <row r="3286" spans="1:2">
      <c r="A3286" s="274">
        <v>42000</v>
      </c>
      <c r="B3286" s="272">
        <v>862</v>
      </c>
    </row>
    <row r="3287" spans="1:2">
      <c r="A3287" s="274">
        <v>42001</v>
      </c>
      <c r="B3287" s="272">
        <v>862</v>
      </c>
    </row>
    <row r="3288" spans="1:2">
      <c r="A3288" s="274">
        <v>42002</v>
      </c>
      <c r="B3288" s="272">
        <v>862</v>
      </c>
    </row>
    <row r="3289" spans="1:2">
      <c r="A3289" s="274">
        <v>42003</v>
      </c>
      <c r="B3289" s="272">
        <v>881</v>
      </c>
    </row>
    <row r="3290" spans="1:2">
      <c r="A3290" s="274">
        <v>42004</v>
      </c>
      <c r="B3290" s="272">
        <v>883</v>
      </c>
    </row>
    <row r="3291" spans="1:2">
      <c r="A3291" s="274">
        <v>42005</v>
      </c>
      <c r="B3291" s="272">
        <v>887</v>
      </c>
    </row>
    <row r="3292" spans="1:2">
      <c r="A3292" s="274">
        <v>42006</v>
      </c>
      <c r="B3292" s="272">
        <v>887</v>
      </c>
    </row>
    <row r="3293" spans="1:2">
      <c r="A3293" s="274">
        <v>42007</v>
      </c>
      <c r="B3293" s="272">
        <v>994</v>
      </c>
    </row>
    <row r="3294" spans="1:2">
      <c r="A3294" s="274">
        <v>42008</v>
      </c>
      <c r="B3294" s="272">
        <v>994</v>
      </c>
    </row>
    <row r="3295" spans="1:2">
      <c r="A3295" s="274">
        <v>42009</v>
      </c>
      <c r="B3295" s="272">
        <v>994</v>
      </c>
    </row>
    <row r="3296" spans="1:2">
      <c r="A3296" s="274">
        <v>42010</v>
      </c>
      <c r="B3296" s="272">
        <v>1010</v>
      </c>
    </row>
    <row r="3297" spans="1:2">
      <c r="A3297" s="274">
        <v>42011</v>
      </c>
      <c r="B3297" s="272">
        <v>977</v>
      </c>
    </row>
    <row r="3298" spans="1:2">
      <c r="A3298" s="274">
        <v>42012</v>
      </c>
      <c r="B3298" s="272">
        <v>947</v>
      </c>
    </row>
    <row r="3299" spans="1:2">
      <c r="A3299" s="274">
        <v>42013</v>
      </c>
      <c r="B3299" s="272">
        <v>949</v>
      </c>
    </row>
    <row r="3300" spans="1:2">
      <c r="A3300" s="274">
        <v>42014</v>
      </c>
      <c r="B3300" s="272">
        <v>986</v>
      </c>
    </row>
    <row r="3301" spans="1:2">
      <c r="A3301" s="274">
        <v>42015</v>
      </c>
      <c r="B3301" s="272">
        <v>986</v>
      </c>
    </row>
    <row r="3302" spans="1:2">
      <c r="A3302" s="274">
        <v>42016</v>
      </c>
      <c r="B3302" s="272">
        <v>986</v>
      </c>
    </row>
    <row r="3303" spans="1:2">
      <c r="A3303" s="274">
        <v>42017</v>
      </c>
      <c r="B3303" s="272">
        <v>993</v>
      </c>
    </row>
    <row r="3304" spans="1:2">
      <c r="A3304" s="274">
        <v>42018</v>
      </c>
      <c r="B3304" s="272">
        <v>986</v>
      </c>
    </row>
    <row r="3305" spans="1:2">
      <c r="A3305" s="274">
        <v>42019</v>
      </c>
      <c r="B3305" s="272">
        <v>963</v>
      </c>
    </row>
    <row r="3306" spans="1:2">
      <c r="A3306" s="274">
        <v>42020</v>
      </c>
      <c r="B3306" s="272">
        <v>953</v>
      </c>
    </row>
    <row r="3307" spans="1:2">
      <c r="A3307" s="274">
        <v>42021</v>
      </c>
      <c r="B3307" s="272">
        <v>953</v>
      </c>
    </row>
    <row r="3308" spans="1:2">
      <c r="A3308" s="274">
        <v>42022</v>
      </c>
      <c r="B3308" s="272">
        <v>953</v>
      </c>
    </row>
    <row r="3309" spans="1:2">
      <c r="A3309" s="274">
        <v>42023</v>
      </c>
      <c r="B3309" s="272">
        <v>953</v>
      </c>
    </row>
    <row r="3310" spans="1:2">
      <c r="A3310" s="274">
        <v>42024</v>
      </c>
      <c r="B3310" s="272">
        <v>953</v>
      </c>
    </row>
    <row r="3311" spans="1:2">
      <c r="A3311" s="274">
        <v>42025</v>
      </c>
      <c r="B3311" s="272">
        <v>920</v>
      </c>
    </row>
    <row r="3312" spans="1:2">
      <c r="A3312" s="274">
        <v>42026</v>
      </c>
      <c r="B3312" s="272">
        <v>918</v>
      </c>
    </row>
    <row r="3313" spans="1:2">
      <c r="A3313" s="274">
        <v>42027</v>
      </c>
      <c r="B3313" s="272">
        <v>897</v>
      </c>
    </row>
    <row r="3314" spans="1:2">
      <c r="A3314" s="274">
        <v>42028</v>
      </c>
      <c r="B3314" s="272">
        <v>893</v>
      </c>
    </row>
    <row r="3315" spans="1:2">
      <c r="A3315" s="274">
        <v>42029</v>
      </c>
      <c r="B3315" s="272">
        <v>893</v>
      </c>
    </row>
    <row r="3316" spans="1:2">
      <c r="A3316" s="274">
        <v>42030</v>
      </c>
      <c r="B3316" s="272">
        <v>893</v>
      </c>
    </row>
    <row r="3317" spans="1:2">
      <c r="A3317" s="274">
        <v>42031</v>
      </c>
      <c r="B3317" s="272">
        <v>935</v>
      </c>
    </row>
    <row r="3318" spans="1:2">
      <c r="A3318" s="274">
        <v>42032</v>
      </c>
      <c r="B3318" s="272">
        <v>909</v>
      </c>
    </row>
    <row r="3319" spans="1:2">
      <c r="A3319" s="274">
        <v>42033</v>
      </c>
      <c r="B3319" s="272">
        <v>899</v>
      </c>
    </row>
    <row r="3320" spans="1:2">
      <c r="A3320" s="274">
        <v>42034</v>
      </c>
      <c r="B3320" s="272">
        <v>887</v>
      </c>
    </row>
    <row r="3321" spans="1:2">
      <c r="A3321" s="274">
        <v>42035</v>
      </c>
      <c r="B3321" s="272">
        <v>881</v>
      </c>
    </row>
    <row r="3322" spans="1:2">
      <c r="A3322" s="274">
        <v>42036</v>
      </c>
      <c r="B3322" s="272">
        <v>881</v>
      </c>
    </row>
    <row r="3323" spans="1:2">
      <c r="A3323" s="274">
        <v>42037</v>
      </c>
      <c r="B3323" s="272">
        <v>881</v>
      </c>
    </row>
    <row r="3324" spans="1:2">
      <c r="A3324" s="274">
        <v>42038</v>
      </c>
      <c r="B3324" s="272">
        <v>782</v>
      </c>
    </row>
    <row r="3325" spans="1:2">
      <c r="A3325" s="274">
        <v>42039</v>
      </c>
      <c r="B3325" s="272">
        <v>805</v>
      </c>
    </row>
    <row r="3326" spans="1:2">
      <c r="A3326" s="274">
        <v>42040</v>
      </c>
      <c r="B3326" s="272">
        <v>788</v>
      </c>
    </row>
    <row r="3327" spans="1:2">
      <c r="A3327" s="274">
        <v>42041</v>
      </c>
      <c r="B3327" s="272">
        <v>760</v>
      </c>
    </row>
    <row r="3328" spans="1:2">
      <c r="A3328" s="274">
        <v>42042</v>
      </c>
      <c r="B3328" s="272">
        <v>762</v>
      </c>
    </row>
    <row r="3329" spans="1:2">
      <c r="A3329" s="274">
        <v>42043</v>
      </c>
      <c r="B3329" s="272">
        <v>762</v>
      </c>
    </row>
    <row r="3330" spans="1:2">
      <c r="A3330" s="274">
        <v>42044</v>
      </c>
      <c r="B3330" s="272">
        <v>762</v>
      </c>
    </row>
    <row r="3331" spans="1:2">
      <c r="A3331" s="274">
        <v>42045</v>
      </c>
      <c r="B3331" s="272">
        <v>774</v>
      </c>
    </row>
    <row r="3332" spans="1:2">
      <c r="A3332" s="274">
        <v>42046</v>
      </c>
      <c r="B3332" s="272">
        <v>819</v>
      </c>
    </row>
    <row r="3333" spans="1:2">
      <c r="A3333" s="274">
        <v>42047</v>
      </c>
      <c r="B3333" s="272">
        <v>799</v>
      </c>
    </row>
    <row r="3334" spans="1:2">
      <c r="A3334" s="274">
        <v>42048</v>
      </c>
      <c r="B3334" s="272">
        <v>773</v>
      </c>
    </row>
    <row r="3335" spans="1:2">
      <c r="A3335" s="274">
        <v>42049</v>
      </c>
      <c r="B3335" s="272">
        <v>769</v>
      </c>
    </row>
    <row r="3336" spans="1:2">
      <c r="A3336" s="274">
        <v>42050</v>
      </c>
      <c r="B3336" s="272">
        <v>769</v>
      </c>
    </row>
    <row r="3337" spans="1:2">
      <c r="A3337" s="274">
        <v>42051</v>
      </c>
      <c r="B3337" s="272">
        <v>769</v>
      </c>
    </row>
    <row r="3338" spans="1:2">
      <c r="A3338" s="274">
        <v>42052</v>
      </c>
      <c r="B3338" s="272">
        <v>769</v>
      </c>
    </row>
    <row r="3339" spans="1:2">
      <c r="A3339" s="274">
        <v>42053</v>
      </c>
      <c r="B3339" s="272">
        <v>762</v>
      </c>
    </row>
    <row r="3340" spans="1:2">
      <c r="A3340" s="274">
        <v>42054</v>
      </c>
      <c r="B3340" s="272">
        <v>752</v>
      </c>
    </row>
    <row r="3341" spans="1:2">
      <c r="A3341" s="274">
        <v>42055</v>
      </c>
      <c r="B3341" s="272">
        <v>745</v>
      </c>
    </row>
    <row r="3342" spans="1:2">
      <c r="A3342" s="274">
        <v>42056</v>
      </c>
      <c r="B3342" s="272">
        <v>765</v>
      </c>
    </row>
    <row r="3343" spans="1:2">
      <c r="A3343" s="274">
        <v>42057</v>
      </c>
      <c r="B3343" s="272">
        <v>765</v>
      </c>
    </row>
    <row r="3344" spans="1:2">
      <c r="A3344" s="274">
        <v>42058</v>
      </c>
      <c r="B3344" s="272">
        <v>765</v>
      </c>
    </row>
    <row r="3345" spans="1:2">
      <c r="A3345" s="274">
        <v>42059</v>
      </c>
      <c r="B3345" s="272">
        <v>773</v>
      </c>
    </row>
    <row r="3346" spans="1:2">
      <c r="A3346" s="274">
        <v>42060</v>
      </c>
      <c r="B3346" s="272">
        <v>770</v>
      </c>
    </row>
    <row r="3347" spans="1:2">
      <c r="A3347" s="274">
        <v>42061</v>
      </c>
      <c r="B3347" s="272">
        <v>764</v>
      </c>
    </row>
    <row r="3348" spans="1:2">
      <c r="A3348" s="274">
        <v>42062</v>
      </c>
      <c r="B3348" s="272">
        <v>763</v>
      </c>
    </row>
    <row r="3349" spans="1:2">
      <c r="A3349" s="274">
        <v>42063</v>
      </c>
      <c r="B3349" s="272">
        <v>759</v>
      </c>
    </row>
    <row r="3350" spans="1:2">
      <c r="A3350" s="274">
        <v>42064</v>
      </c>
      <c r="B3350" s="272">
        <v>759</v>
      </c>
    </row>
    <row r="3351" spans="1:2">
      <c r="A3351" s="274">
        <v>42065</v>
      </c>
      <c r="B3351" s="272">
        <v>759</v>
      </c>
    </row>
    <row r="3352" spans="1:2">
      <c r="A3352" s="274">
        <v>42066</v>
      </c>
      <c r="B3352" s="272">
        <v>743</v>
      </c>
    </row>
    <row r="3353" spans="1:2">
      <c r="A3353" s="274">
        <v>42067</v>
      </c>
      <c r="B3353" s="272">
        <v>743</v>
      </c>
    </row>
    <row r="3354" spans="1:2">
      <c r="A3354" s="274">
        <v>42068</v>
      </c>
      <c r="B3354" s="272">
        <v>741</v>
      </c>
    </row>
    <row r="3355" spans="1:2">
      <c r="A3355" s="274">
        <v>42069</v>
      </c>
      <c r="B3355" s="272">
        <v>728</v>
      </c>
    </row>
    <row r="3356" spans="1:2">
      <c r="A3356" s="274">
        <v>42070</v>
      </c>
      <c r="B3356" s="272">
        <v>733</v>
      </c>
    </row>
    <row r="3357" spans="1:2">
      <c r="A3357" s="274">
        <v>42071</v>
      </c>
      <c r="B3357" s="272">
        <v>733</v>
      </c>
    </row>
    <row r="3358" spans="1:2">
      <c r="A3358" s="274">
        <v>42072</v>
      </c>
      <c r="B3358" s="272">
        <v>733</v>
      </c>
    </row>
    <row r="3359" spans="1:2">
      <c r="A3359" s="274">
        <v>42073</v>
      </c>
      <c r="B3359" s="272">
        <v>755</v>
      </c>
    </row>
    <row r="3360" spans="1:2">
      <c r="A3360" s="274">
        <v>42074</v>
      </c>
      <c r="B3360" s="272">
        <v>764</v>
      </c>
    </row>
    <row r="3361" spans="1:2">
      <c r="A3361" s="274">
        <v>42075</v>
      </c>
      <c r="B3361" s="272">
        <v>775</v>
      </c>
    </row>
    <row r="3362" spans="1:2">
      <c r="A3362" s="274">
        <v>42076</v>
      </c>
      <c r="B3362" s="272">
        <v>797</v>
      </c>
    </row>
    <row r="3363" spans="1:2">
      <c r="A3363" s="274">
        <v>42077</v>
      </c>
      <c r="B3363" s="272">
        <v>814</v>
      </c>
    </row>
    <row r="3364" spans="1:2">
      <c r="A3364" s="274">
        <v>42078</v>
      </c>
      <c r="B3364" s="272">
        <v>814</v>
      </c>
    </row>
    <row r="3365" spans="1:2">
      <c r="A3365" s="274">
        <v>42079</v>
      </c>
      <c r="B3365" s="272">
        <v>814</v>
      </c>
    </row>
    <row r="3366" spans="1:2">
      <c r="A3366" s="274">
        <v>42080</v>
      </c>
      <c r="B3366" s="272">
        <v>845</v>
      </c>
    </row>
    <row r="3367" spans="1:2">
      <c r="A3367" s="274">
        <v>42081</v>
      </c>
      <c r="B3367" s="272">
        <v>842</v>
      </c>
    </row>
    <row r="3368" spans="1:2">
      <c r="A3368" s="274">
        <v>42082</v>
      </c>
      <c r="B3368" s="272">
        <v>864</v>
      </c>
    </row>
    <row r="3369" spans="1:2">
      <c r="A3369" s="274">
        <v>42083</v>
      </c>
      <c r="B3369" s="272">
        <v>840</v>
      </c>
    </row>
    <row r="3370" spans="1:2">
      <c r="A3370" s="274">
        <v>42084</v>
      </c>
      <c r="B3370" s="272">
        <v>844</v>
      </c>
    </row>
    <row r="3371" spans="1:2">
      <c r="A3371" s="274">
        <v>42085</v>
      </c>
      <c r="B3371" s="272">
        <v>844</v>
      </c>
    </row>
    <row r="3372" spans="1:2">
      <c r="A3372" s="274">
        <v>42086</v>
      </c>
      <c r="B3372" s="272">
        <v>844</v>
      </c>
    </row>
    <row r="3373" spans="1:2">
      <c r="A3373" s="274">
        <v>42087</v>
      </c>
      <c r="B3373" s="272">
        <v>835</v>
      </c>
    </row>
    <row r="3374" spans="1:2">
      <c r="A3374" s="274">
        <v>42088</v>
      </c>
      <c r="B3374" s="272">
        <v>826</v>
      </c>
    </row>
    <row r="3375" spans="1:2">
      <c r="A3375" s="274">
        <v>42089</v>
      </c>
      <c r="B3375" s="272">
        <v>824</v>
      </c>
    </row>
    <row r="3376" spans="1:2">
      <c r="A3376" s="274">
        <v>42090</v>
      </c>
      <c r="B3376" s="272">
        <v>837</v>
      </c>
    </row>
    <row r="3377" spans="1:2">
      <c r="A3377" s="274">
        <v>42091</v>
      </c>
      <c r="B3377" s="272">
        <v>844</v>
      </c>
    </row>
    <row r="3378" spans="1:2">
      <c r="A3378" s="274">
        <v>42092</v>
      </c>
      <c r="B3378" s="272">
        <v>844</v>
      </c>
    </row>
    <row r="3379" spans="1:2">
      <c r="A3379" s="274">
        <v>42093</v>
      </c>
      <c r="B3379" s="272">
        <v>844</v>
      </c>
    </row>
    <row r="3380" spans="1:2">
      <c r="A3380" s="274">
        <v>42094</v>
      </c>
      <c r="B3380" s="272">
        <v>865</v>
      </c>
    </row>
    <row r="3381" spans="1:2">
      <c r="A3381" s="274">
        <v>42095</v>
      </c>
      <c r="B3381" s="272">
        <v>868</v>
      </c>
    </row>
    <row r="3382" spans="1:2">
      <c r="A3382" s="274">
        <v>42096</v>
      </c>
      <c r="B3382" s="272">
        <v>868</v>
      </c>
    </row>
    <row r="3383" spans="1:2">
      <c r="A3383" s="274">
        <v>42097</v>
      </c>
      <c r="B3383" s="272">
        <v>874</v>
      </c>
    </row>
    <row r="3384" spans="1:2">
      <c r="A3384" s="274">
        <v>42098</v>
      </c>
      <c r="B3384" s="272">
        <v>867</v>
      </c>
    </row>
    <row r="3385" spans="1:2">
      <c r="A3385" s="274">
        <v>42099</v>
      </c>
      <c r="B3385" s="272">
        <v>867</v>
      </c>
    </row>
    <row r="3386" spans="1:2">
      <c r="A3386" s="274">
        <v>42100</v>
      </c>
      <c r="B3386" s="272">
        <v>867</v>
      </c>
    </row>
    <row r="3387" spans="1:2">
      <c r="A3387" s="274">
        <v>42101</v>
      </c>
      <c r="B3387" s="272">
        <v>858</v>
      </c>
    </row>
    <row r="3388" spans="1:2">
      <c r="A3388" s="274">
        <v>42102</v>
      </c>
      <c r="B3388" s="272">
        <v>856</v>
      </c>
    </row>
    <row r="3389" spans="1:2">
      <c r="A3389" s="274">
        <v>42103</v>
      </c>
      <c r="B3389" s="272">
        <v>836</v>
      </c>
    </row>
    <row r="3390" spans="1:2">
      <c r="A3390" s="274">
        <v>42104</v>
      </c>
      <c r="B3390" s="272">
        <v>825</v>
      </c>
    </row>
    <row r="3391" spans="1:2">
      <c r="A3391" s="274">
        <v>42105</v>
      </c>
      <c r="B3391" s="272">
        <v>805</v>
      </c>
    </row>
    <row r="3392" spans="1:2">
      <c r="A3392" s="274">
        <v>42106</v>
      </c>
      <c r="B3392" s="272">
        <v>805</v>
      </c>
    </row>
    <row r="3393" spans="1:2">
      <c r="A3393" s="274">
        <v>42107</v>
      </c>
      <c r="B3393" s="272">
        <v>805</v>
      </c>
    </row>
    <row r="3394" spans="1:2">
      <c r="A3394" s="274">
        <v>42108</v>
      </c>
      <c r="B3394" s="272">
        <v>787</v>
      </c>
    </row>
    <row r="3395" spans="1:2">
      <c r="A3395" s="274">
        <v>42109</v>
      </c>
      <c r="B3395" s="272">
        <v>769</v>
      </c>
    </row>
    <row r="3396" spans="1:2">
      <c r="A3396" s="274">
        <v>42110</v>
      </c>
      <c r="B3396" s="272">
        <v>759</v>
      </c>
    </row>
    <row r="3397" spans="1:2">
      <c r="A3397" s="274">
        <v>42111</v>
      </c>
      <c r="B3397" s="272">
        <v>766</v>
      </c>
    </row>
    <row r="3398" spans="1:2">
      <c r="A3398" s="274">
        <v>42112</v>
      </c>
      <c r="B3398" s="272">
        <v>750</v>
      </c>
    </row>
    <row r="3399" spans="1:2">
      <c r="A3399" s="274">
        <v>42113</v>
      </c>
      <c r="B3399" s="272">
        <v>750</v>
      </c>
    </row>
    <row r="3400" spans="1:2">
      <c r="A3400" s="274">
        <v>42114</v>
      </c>
      <c r="B3400" s="272">
        <v>750</v>
      </c>
    </row>
    <row r="3401" spans="1:2">
      <c r="A3401" s="274">
        <v>42115</v>
      </c>
      <c r="B3401" s="272">
        <v>744</v>
      </c>
    </row>
    <row r="3402" spans="1:2">
      <c r="A3402" s="274">
        <v>42116</v>
      </c>
      <c r="B3402" s="272">
        <v>733</v>
      </c>
    </row>
    <row r="3403" spans="1:2">
      <c r="A3403" s="274">
        <v>42117</v>
      </c>
      <c r="B3403" s="272">
        <v>715</v>
      </c>
    </row>
    <row r="3404" spans="1:2">
      <c r="A3404" s="274">
        <v>42118</v>
      </c>
      <c r="B3404" s="272">
        <v>701</v>
      </c>
    </row>
    <row r="3405" spans="1:2">
      <c r="A3405" s="274">
        <v>42119</v>
      </c>
      <c r="B3405" s="272">
        <v>704</v>
      </c>
    </row>
    <row r="3406" spans="1:2">
      <c r="A3406" s="274">
        <v>42120</v>
      </c>
      <c r="B3406" s="272">
        <v>704</v>
      </c>
    </row>
    <row r="3407" spans="1:2">
      <c r="A3407" s="274">
        <v>42121</v>
      </c>
      <c r="B3407" s="272">
        <v>704</v>
      </c>
    </row>
    <row r="3408" spans="1:2">
      <c r="A3408" s="274">
        <v>42122</v>
      </c>
      <c r="B3408" s="272">
        <v>702</v>
      </c>
    </row>
    <row r="3409" spans="1:2">
      <c r="A3409" s="273">
        <v>42123</v>
      </c>
      <c r="B3409" s="272">
        <v>691</v>
      </c>
    </row>
    <row r="3410" spans="1:2">
      <c r="A3410" s="273">
        <v>42124</v>
      </c>
      <c r="B3410" s="272">
        <v>672</v>
      </c>
    </row>
    <row r="3411" spans="1:2">
      <c r="A3411" s="273">
        <v>42125</v>
      </c>
      <c r="B3411" s="272">
        <v>671</v>
      </c>
    </row>
    <row r="3412" spans="1:2">
      <c r="A3412" s="273">
        <v>42126</v>
      </c>
      <c r="B3412" s="272">
        <v>665</v>
      </c>
    </row>
    <row r="3413" spans="1:2">
      <c r="A3413" s="273">
        <v>42127</v>
      </c>
      <c r="B3413" s="272">
        <v>665</v>
      </c>
    </row>
    <row r="3414" spans="1:2">
      <c r="A3414" s="273">
        <v>42128</v>
      </c>
      <c r="B3414" s="272">
        <v>665</v>
      </c>
    </row>
    <row r="3415" spans="1:2">
      <c r="A3415" s="273">
        <v>42129</v>
      </c>
      <c r="B3415" s="272">
        <v>644</v>
      </c>
    </row>
    <row r="3416" spans="1:2">
      <c r="A3416" s="273">
        <v>42130</v>
      </c>
      <c r="B3416" s="272">
        <v>627</v>
      </c>
    </row>
    <row r="3417" spans="1:2">
      <c r="A3417" s="273">
        <v>42131</v>
      </c>
      <c r="B3417" s="272">
        <v>637</v>
      </c>
    </row>
    <row r="3418" spans="1:2">
      <c r="A3418" s="273">
        <v>42132</v>
      </c>
      <c r="B3418" s="272">
        <v>628</v>
      </c>
    </row>
    <row r="3419" spans="1:2">
      <c r="A3419" s="273">
        <v>42133</v>
      </c>
      <c r="B3419" s="272">
        <v>614</v>
      </c>
    </row>
    <row r="3420" spans="1:2">
      <c r="A3420" s="273">
        <v>42134</v>
      </c>
      <c r="B3420" s="272">
        <v>614</v>
      </c>
    </row>
    <row r="3421" spans="1:2">
      <c r="A3421" s="273">
        <v>42135</v>
      </c>
      <c r="B3421" s="272">
        <v>614</v>
      </c>
    </row>
    <row r="3422" spans="1:2">
      <c r="A3422" s="273">
        <v>42136</v>
      </c>
      <c r="B3422" s="272">
        <v>625</v>
      </c>
    </row>
    <row r="3423" spans="1:2">
      <c r="A3423" s="273">
        <v>42137</v>
      </c>
      <c r="B3423" s="272">
        <v>618</v>
      </c>
    </row>
    <row r="3424" spans="1:2">
      <c r="A3424" s="273">
        <v>42138</v>
      </c>
      <c r="B3424" s="272">
        <v>649</v>
      </c>
    </row>
    <row r="3425" spans="1:2">
      <c r="A3425" s="273">
        <v>42139</v>
      </c>
      <c r="B3425" s="272">
        <v>670</v>
      </c>
    </row>
    <row r="3426" spans="1:2">
      <c r="A3426" s="273">
        <v>42140</v>
      </c>
      <c r="B3426" s="272">
        <v>667</v>
      </c>
    </row>
    <row r="3427" spans="1:2">
      <c r="A3427" s="273">
        <v>42141</v>
      </c>
      <c r="B3427" s="272">
        <v>667</v>
      </c>
    </row>
    <row r="3428" spans="1:2">
      <c r="A3428" s="273">
        <v>42142</v>
      </c>
      <c r="B3428" s="272">
        <v>667</v>
      </c>
    </row>
    <row r="3429" spans="1:2">
      <c r="A3429" s="273">
        <v>42143</v>
      </c>
      <c r="B3429" s="272">
        <v>689</v>
      </c>
    </row>
    <row r="3430" spans="1:2">
      <c r="A3430" s="273">
        <v>42144</v>
      </c>
      <c r="B3430" s="272">
        <v>682</v>
      </c>
    </row>
    <row r="3431" spans="1:2">
      <c r="A3431" s="273">
        <v>42145</v>
      </c>
      <c r="B3431" s="272">
        <v>684</v>
      </c>
    </row>
    <row r="3432" spans="1:2">
      <c r="A3432" s="273">
        <v>42146</v>
      </c>
      <c r="B3432" s="272">
        <v>683</v>
      </c>
    </row>
    <row r="3433" spans="1:2">
      <c r="A3433" s="273">
        <v>42147</v>
      </c>
      <c r="B3433" s="272">
        <v>700</v>
      </c>
    </row>
    <row r="3434" spans="1:2">
      <c r="A3434" s="273">
        <v>42148</v>
      </c>
      <c r="B3434" s="272">
        <v>700</v>
      </c>
    </row>
    <row r="3435" spans="1:2">
      <c r="A3435" s="273">
        <v>42149</v>
      </c>
      <c r="B3435" s="272">
        <v>700</v>
      </c>
    </row>
    <row r="3436" spans="1:2">
      <c r="A3436" s="273">
        <v>42150</v>
      </c>
      <c r="B3436" s="272">
        <v>700</v>
      </c>
    </row>
    <row r="3437" spans="1:2">
      <c r="A3437" s="273">
        <v>42151</v>
      </c>
      <c r="B3437" s="272">
        <v>704</v>
      </c>
    </row>
    <row r="3438" spans="1:2">
      <c r="A3438" s="273">
        <v>42152</v>
      </c>
      <c r="B3438" s="272">
        <v>738</v>
      </c>
    </row>
    <row r="3439" spans="1:2">
      <c r="A3439" s="273">
        <v>42153</v>
      </c>
      <c r="B3439" s="272">
        <v>735</v>
      </c>
    </row>
    <row r="3440" spans="1:2">
      <c r="A3440" s="273">
        <v>42154</v>
      </c>
      <c r="B3440" s="272">
        <v>730</v>
      </c>
    </row>
    <row r="3441" spans="1:2">
      <c r="A3441" s="273">
        <v>42155</v>
      </c>
      <c r="B3441" s="272">
        <v>730</v>
      </c>
    </row>
    <row r="3442" spans="1:2">
      <c r="A3442" s="273">
        <v>42156</v>
      </c>
      <c r="B3442" s="272">
        <v>730</v>
      </c>
    </row>
    <row r="3443" spans="1:2">
      <c r="A3443" s="273">
        <v>42157</v>
      </c>
      <c r="B3443" s="272">
        <v>732</v>
      </c>
    </row>
    <row r="3444" spans="1:2">
      <c r="A3444" s="273">
        <v>42158</v>
      </c>
      <c r="B3444" s="272">
        <v>740</v>
      </c>
    </row>
    <row r="3445" spans="1:2">
      <c r="A3445" s="273">
        <v>42159</v>
      </c>
      <c r="B3445" s="272">
        <v>755</v>
      </c>
    </row>
    <row r="3446" spans="1:2">
      <c r="A3446" s="273">
        <v>42160</v>
      </c>
      <c r="B3446" s="272">
        <v>775</v>
      </c>
    </row>
    <row r="3447" spans="1:2">
      <c r="A3447" s="273">
        <v>42161</v>
      </c>
      <c r="B3447" s="272">
        <v>792</v>
      </c>
    </row>
    <row r="3448" spans="1:2">
      <c r="A3448" s="273">
        <v>42162</v>
      </c>
      <c r="B3448" s="272">
        <v>792</v>
      </c>
    </row>
    <row r="3449" spans="1:2">
      <c r="A3449" s="273">
        <v>42163</v>
      </c>
      <c r="B3449" s="272">
        <v>792</v>
      </c>
    </row>
    <row r="3450" spans="1:2">
      <c r="A3450" s="273">
        <v>42164</v>
      </c>
      <c r="B3450" s="272">
        <v>781</v>
      </c>
    </row>
    <row r="3451" spans="1:2">
      <c r="A3451" s="273">
        <v>42165</v>
      </c>
      <c r="B3451" s="272">
        <v>748</v>
      </c>
    </row>
    <row r="3452" spans="1:2">
      <c r="A3452" s="273">
        <v>42166</v>
      </c>
      <c r="B3452" s="272">
        <v>757</v>
      </c>
    </row>
    <row r="3453" spans="1:2">
      <c r="A3453" s="273">
        <v>42167</v>
      </c>
      <c r="B3453" s="272">
        <v>755</v>
      </c>
    </row>
    <row r="3454" spans="1:2">
      <c r="A3454" s="273">
        <v>42168</v>
      </c>
      <c r="B3454" s="272">
        <v>768</v>
      </c>
    </row>
    <row r="3455" spans="1:2">
      <c r="A3455" s="273">
        <v>42169</v>
      </c>
      <c r="B3455" s="272">
        <v>768</v>
      </c>
    </row>
    <row r="3456" spans="1:2">
      <c r="A3456" s="273">
        <v>42170</v>
      </c>
      <c r="B3456" s="272">
        <v>768</v>
      </c>
    </row>
    <row r="3457" spans="1:2">
      <c r="A3457" s="273">
        <v>42171</v>
      </c>
      <c r="B3457" s="272">
        <v>788</v>
      </c>
    </row>
    <row r="3458" spans="1:2">
      <c r="A3458" s="273">
        <v>42172</v>
      </c>
      <c r="B3458" s="272">
        <v>795</v>
      </c>
    </row>
    <row r="3459" spans="1:2">
      <c r="A3459" s="273">
        <v>42173</v>
      </c>
      <c r="B3459" s="272">
        <v>785</v>
      </c>
    </row>
    <row r="3460" spans="1:2">
      <c r="A3460" s="273">
        <v>42174</v>
      </c>
      <c r="B3460" s="272">
        <v>798</v>
      </c>
    </row>
    <row r="3461" spans="1:2">
      <c r="A3461" s="273">
        <v>42175</v>
      </c>
      <c r="B3461" s="272">
        <v>783</v>
      </c>
    </row>
    <row r="3462" spans="1:2">
      <c r="A3462" s="273">
        <v>42176</v>
      </c>
      <c r="B3462" s="272">
        <v>783</v>
      </c>
    </row>
    <row r="3463" spans="1:2">
      <c r="A3463" s="273">
        <v>42177</v>
      </c>
      <c r="B3463" s="272">
        <v>783</v>
      </c>
    </row>
    <row r="3464" spans="1:2">
      <c r="A3464" s="273">
        <v>42178</v>
      </c>
      <c r="B3464" s="272">
        <v>781</v>
      </c>
    </row>
    <row r="3465" spans="1:2">
      <c r="A3465" s="273">
        <v>42179</v>
      </c>
      <c r="B3465" s="272">
        <v>771</v>
      </c>
    </row>
    <row r="3466" spans="1:2">
      <c r="A3466" s="273">
        <v>42180</v>
      </c>
      <c r="B3466" s="272">
        <v>788</v>
      </c>
    </row>
    <row r="3467" spans="1:2">
      <c r="A3467" s="273">
        <v>42181</v>
      </c>
      <c r="B3467" s="272">
        <v>791</v>
      </c>
    </row>
    <row r="3468" spans="1:2">
      <c r="A3468" s="273">
        <v>42182</v>
      </c>
      <c r="B3468" s="272">
        <v>821</v>
      </c>
    </row>
    <row r="3469" spans="1:2">
      <c r="A3469" s="273">
        <v>42183</v>
      </c>
      <c r="B3469" s="272">
        <v>821</v>
      </c>
    </row>
    <row r="3470" spans="1:2">
      <c r="A3470" s="273">
        <v>42184</v>
      </c>
      <c r="B3470" s="272">
        <v>821</v>
      </c>
    </row>
    <row r="3471" spans="1:2">
      <c r="A3471" s="273">
        <v>42185</v>
      </c>
      <c r="B3471" s="272">
        <v>824</v>
      </c>
    </row>
    <row r="3472" spans="1:2">
      <c r="A3472" s="273">
        <v>42186</v>
      </c>
      <c r="B3472" s="272">
        <v>826</v>
      </c>
    </row>
    <row r="3473" spans="1:2">
      <c r="A3473" s="273">
        <v>42187</v>
      </c>
      <c r="B3473" s="272">
        <v>831</v>
      </c>
    </row>
    <row r="3474" spans="1:2">
      <c r="A3474" s="273">
        <v>42188</v>
      </c>
      <c r="B3474" s="272">
        <v>896</v>
      </c>
    </row>
    <row r="3475" spans="1:2">
      <c r="A3475" s="273">
        <v>42189</v>
      </c>
      <c r="B3475" s="272">
        <v>896</v>
      </c>
    </row>
    <row r="3476" spans="1:2">
      <c r="A3476" s="273">
        <v>42190</v>
      </c>
      <c r="B3476" s="272">
        <v>896</v>
      </c>
    </row>
    <row r="3477" spans="1:2">
      <c r="A3477" s="273">
        <v>42191</v>
      </c>
      <c r="B3477" s="272">
        <v>896</v>
      </c>
    </row>
    <row r="3478" spans="1:2">
      <c r="A3478" s="273">
        <v>42192</v>
      </c>
      <c r="B3478" s="272">
        <v>894</v>
      </c>
    </row>
    <row r="3479" spans="1:2">
      <c r="A3479" s="273">
        <v>42193</v>
      </c>
      <c r="B3479" s="272">
        <v>909</v>
      </c>
    </row>
    <row r="3480" spans="1:2">
      <c r="A3480" s="273">
        <v>42194</v>
      </c>
      <c r="B3480" s="272">
        <v>865</v>
      </c>
    </row>
    <row r="3481" spans="1:2">
      <c r="A3481" s="273">
        <v>42195</v>
      </c>
      <c r="B3481" s="272">
        <v>852</v>
      </c>
    </row>
    <row r="3482" spans="1:2">
      <c r="A3482" s="273">
        <v>42196</v>
      </c>
      <c r="B3482" s="272">
        <v>851</v>
      </c>
    </row>
    <row r="3483" spans="1:2">
      <c r="A3483" s="273">
        <v>42197</v>
      </c>
      <c r="B3483" s="272">
        <v>851</v>
      </c>
    </row>
    <row r="3484" spans="1:2">
      <c r="A3484" s="273">
        <v>42198</v>
      </c>
      <c r="B3484" s="272">
        <v>851</v>
      </c>
    </row>
    <row r="3485" spans="1:2">
      <c r="A3485" s="273">
        <v>42199</v>
      </c>
      <c r="B3485" s="272">
        <v>862</v>
      </c>
    </row>
    <row r="3486" spans="1:2">
      <c r="A3486" s="273">
        <v>42200</v>
      </c>
      <c r="B3486" s="272">
        <v>899</v>
      </c>
    </row>
    <row r="3487" spans="1:2">
      <c r="A3487" s="273">
        <v>42201</v>
      </c>
      <c r="B3487" s="272">
        <v>896</v>
      </c>
    </row>
    <row r="3488" spans="1:2">
      <c r="A3488" s="273">
        <v>42202</v>
      </c>
      <c r="B3488" s="272">
        <v>895</v>
      </c>
    </row>
    <row r="3489" spans="1:2">
      <c r="A3489" s="273">
        <v>42203</v>
      </c>
      <c r="B3489" s="272">
        <v>904</v>
      </c>
    </row>
    <row r="3490" spans="1:2">
      <c r="A3490" s="273">
        <v>42204</v>
      </c>
      <c r="B3490" s="272">
        <v>904</v>
      </c>
    </row>
    <row r="3491" spans="1:2">
      <c r="A3491" s="273">
        <v>42205</v>
      </c>
      <c r="B3491" s="272">
        <v>904</v>
      </c>
    </row>
    <row r="3492" spans="1:2">
      <c r="A3492" s="273">
        <v>42206</v>
      </c>
      <c r="B3492" s="272">
        <v>909</v>
      </c>
    </row>
    <row r="3493" spans="1:2">
      <c r="A3493" s="273">
        <v>42207</v>
      </c>
      <c r="B3493" s="272">
        <v>926</v>
      </c>
    </row>
    <row r="3494" spans="1:2">
      <c r="A3494" s="273">
        <v>42208</v>
      </c>
      <c r="B3494" s="272">
        <v>948</v>
      </c>
    </row>
    <row r="3495" spans="1:2">
      <c r="A3495" s="273">
        <v>42209</v>
      </c>
      <c r="B3495" s="272">
        <v>959</v>
      </c>
    </row>
    <row r="3496" spans="1:2">
      <c r="A3496" s="273">
        <v>42210</v>
      </c>
      <c r="B3496" s="272">
        <v>975</v>
      </c>
    </row>
    <row r="3497" spans="1:2">
      <c r="A3497" s="273">
        <v>42211</v>
      </c>
      <c r="B3497" s="272">
        <v>975</v>
      </c>
    </row>
    <row r="3498" spans="1:2">
      <c r="A3498" s="273">
        <v>42212</v>
      </c>
      <c r="B3498" s="272">
        <v>975</v>
      </c>
    </row>
    <row r="3499" spans="1:2">
      <c r="A3499" s="273">
        <v>42213</v>
      </c>
      <c r="B3499" s="272">
        <v>979</v>
      </c>
    </row>
    <row r="3500" spans="1:2">
      <c r="A3500" s="273">
        <v>42214</v>
      </c>
      <c r="B3500" s="272">
        <v>971</v>
      </c>
    </row>
    <row r="3501" spans="1:2">
      <c r="A3501" s="273">
        <v>42215</v>
      </c>
      <c r="B3501" s="272">
        <v>965</v>
      </c>
    </row>
    <row r="3502" spans="1:2">
      <c r="A3502" s="273">
        <v>42216</v>
      </c>
      <c r="B3502" s="272">
        <v>980</v>
      </c>
    </row>
    <row r="3503" spans="1:2">
      <c r="A3503" s="273">
        <v>42217</v>
      </c>
      <c r="B3503" s="272">
        <v>990</v>
      </c>
    </row>
    <row r="3504" spans="1:2">
      <c r="A3504" s="273">
        <v>42218</v>
      </c>
      <c r="B3504" s="272">
        <v>990</v>
      </c>
    </row>
    <row r="3505" spans="1:2">
      <c r="A3505" s="273">
        <v>42219</v>
      </c>
      <c r="B3505" s="272">
        <v>990</v>
      </c>
    </row>
    <row r="3506" spans="1:2">
      <c r="A3506" s="273">
        <v>42220</v>
      </c>
      <c r="B3506" s="272">
        <v>988</v>
      </c>
    </row>
    <row r="3507" spans="1:2">
      <c r="A3507" s="273">
        <v>42221</v>
      </c>
      <c r="B3507" s="272">
        <v>985</v>
      </c>
    </row>
    <row r="3508" spans="1:2">
      <c r="A3508" s="273">
        <v>42222</v>
      </c>
      <c r="B3508" s="272">
        <v>1019</v>
      </c>
    </row>
    <row r="3509" spans="1:2">
      <c r="A3509" s="273">
        <v>42223</v>
      </c>
      <c r="B3509" s="272">
        <v>1043</v>
      </c>
    </row>
    <row r="3510" spans="1:2">
      <c r="A3510" s="273">
        <v>42224</v>
      </c>
      <c r="B3510" s="272">
        <v>1038</v>
      </c>
    </row>
    <row r="3511" spans="1:2">
      <c r="A3511" s="273">
        <v>42225</v>
      </c>
      <c r="B3511" s="272">
        <v>1038</v>
      </c>
    </row>
    <row r="3512" spans="1:2">
      <c r="A3512" s="273">
        <v>42226</v>
      </c>
      <c r="B3512" s="272">
        <v>1038</v>
      </c>
    </row>
    <row r="3513" spans="1:2">
      <c r="A3513" s="273">
        <v>42227</v>
      </c>
      <c r="B3513" s="272">
        <v>1073</v>
      </c>
    </row>
    <row r="3514" spans="1:2">
      <c r="A3514" s="273">
        <v>42228</v>
      </c>
      <c r="B3514" s="272">
        <v>1105</v>
      </c>
    </row>
    <row r="3515" spans="1:2">
      <c r="A3515" s="273">
        <v>42229</v>
      </c>
      <c r="B3515" s="272">
        <v>1107</v>
      </c>
    </row>
    <row r="3516" spans="1:2">
      <c r="A3516" s="273">
        <v>42230</v>
      </c>
      <c r="B3516" s="272">
        <v>1132</v>
      </c>
    </row>
    <row r="3517" spans="1:2">
      <c r="A3517" s="273">
        <v>42231</v>
      </c>
      <c r="B3517" s="272">
        <v>1150</v>
      </c>
    </row>
    <row r="3518" spans="1:2">
      <c r="A3518" s="273">
        <v>42232</v>
      </c>
      <c r="B3518" s="272">
        <v>1150</v>
      </c>
    </row>
    <row r="3519" spans="1:2">
      <c r="A3519" s="273">
        <v>42233</v>
      </c>
      <c r="B3519" s="272">
        <v>1150</v>
      </c>
    </row>
    <row r="3520" spans="1:2">
      <c r="A3520" s="273">
        <v>42234</v>
      </c>
      <c r="B3520" s="272">
        <v>1157</v>
      </c>
    </row>
    <row r="3521" spans="1:2">
      <c r="A3521" s="273">
        <v>42235</v>
      </c>
      <c r="B3521" s="272">
        <v>1193</v>
      </c>
    </row>
    <row r="3522" spans="1:2">
      <c r="A3522" s="273">
        <v>42236</v>
      </c>
      <c r="B3522" s="272">
        <v>1240</v>
      </c>
    </row>
    <row r="3523" spans="1:2">
      <c r="A3523" s="273">
        <v>42237</v>
      </c>
      <c r="B3523" s="272">
        <v>1270</v>
      </c>
    </row>
    <row r="3524" spans="1:2">
      <c r="A3524" s="273">
        <v>42238</v>
      </c>
      <c r="B3524" s="272">
        <v>1336</v>
      </c>
    </row>
    <row r="3525" spans="1:2">
      <c r="A3525" s="273">
        <v>42239</v>
      </c>
      <c r="B3525" s="272">
        <v>1336</v>
      </c>
    </row>
    <row r="3526" spans="1:2">
      <c r="A3526" s="273">
        <v>42240</v>
      </c>
      <c r="B3526" s="272">
        <v>1336</v>
      </c>
    </row>
    <row r="3527" spans="1:2">
      <c r="A3527" s="273">
        <v>42241</v>
      </c>
      <c r="B3527" s="272">
        <v>1315</v>
      </c>
    </row>
    <row r="3528" spans="1:2">
      <c r="A3528" s="273">
        <v>42242</v>
      </c>
      <c r="B3528" s="272">
        <v>1331</v>
      </c>
    </row>
    <row r="3529" spans="1:2">
      <c r="A3529" s="273">
        <v>42243</v>
      </c>
      <c r="B3529" s="272">
        <v>1332</v>
      </c>
    </row>
    <row r="3530" spans="1:2">
      <c r="A3530" s="273">
        <v>42244</v>
      </c>
      <c r="B3530" s="272">
        <v>1360</v>
      </c>
    </row>
    <row r="3531" spans="1:2">
      <c r="A3531" s="273">
        <v>42245</v>
      </c>
      <c r="B3531" s="272">
        <v>1344</v>
      </c>
    </row>
    <row r="3532" spans="1:2">
      <c r="A3532" s="273">
        <v>42246</v>
      </c>
      <c r="B3532" s="272">
        <v>1344</v>
      </c>
    </row>
    <row r="3533" spans="1:2">
      <c r="A3533" s="273">
        <v>42247</v>
      </c>
      <c r="B3533" s="272">
        <v>1344</v>
      </c>
    </row>
    <row r="3534" spans="1:2">
      <c r="A3534" s="273">
        <v>42248</v>
      </c>
      <c r="B3534" s="272">
        <v>1348</v>
      </c>
    </row>
    <row r="3535" spans="1:2">
      <c r="A3535" s="273">
        <v>42249</v>
      </c>
      <c r="B3535" s="272">
        <v>1358</v>
      </c>
    </row>
    <row r="3536" spans="1:2">
      <c r="A3536" s="273">
        <v>42250</v>
      </c>
      <c r="B3536" s="272">
        <v>1350</v>
      </c>
    </row>
    <row r="3537" spans="1:2">
      <c r="A3537" s="273">
        <v>42251</v>
      </c>
      <c r="B3537" s="272">
        <v>1362</v>
      </c>
    </row>
    <row r="3538" spans="1:2">
      <c r="A3538" s="273">
        <v>42252</v>
      </c>
      <c r="B3538" s="272">
        <v>1330</v>
      </c>
    </row>
    <row r="3539" spans="1:2">
      <c r="A3539" s="273">
        <v>42253</v>
      </c>
      <c r="B3539" s="272">
        <v>1330</v>
      </c>
    </row>
    <row r="3540" spans="1:2">
      <c r="A3540" s="273">
        <v>42254</v>
      </c>
      <c r="B3540" s="272">
        <v>1330</v>
      </c>
    </row>
    <row r="3541" spans="1:2">
      <c r="A3541" s="273">
        <v>42255</v>
      </c>
      <c r="B3541" s="272">
        <v>1330</v>
      </c>
    </row>
    <row r="3542" spans="1:2">
      <c r="A3542" s="273">
        <v>42256</v>
      </c>
      <c r="B3542" s="272">
        <v>1347</v>
      </c>
    </row>
    <row r="3543" spans="1:2">
      <c r="A3543" s="273">
        <v>42257</v>
      </c>
      <c r="B3543" s="272">
        <v>1334</v>
      </c>
    </row>
    <row r="3544" spans="1:2">
      <c r="A3544" s="273">
        <v>42258</v>
      </c>
      <c r="B3544" s="272">
        <v>1338</v>
      </c>
    </row>
    <row r="3545" spans="1:2">
      <c r="A3545" s="273">
        <v>42259</v>
      </c>
      <c r="B3545" s="272">
        <v>1351</v>
      </c>
    </row>
    <row r="3546" spans="1:2">
      <c r="A3546" s="273">
        <v>42260</v>
      </c>
      <c r="B3546" s="272">
        <v>1351</v>
      </c>
    </row>
    <row r="3547" spans="1:2">
      <c r="A3547" s="273">
        <v>42261</v>
      </c>
      <c r="B3547" s="272">
        <v>1351</v>
      </c>
    </row>
    <row r="3548" spans="1:2">
      <c r="A3548" s="273">
        <v>42262</v>
      </c>
      <c r="B3548" s="272">
        <v>1342</v>
      </c>
    </row>
    <row r="3549" spans="1:2">
      <c r="A3549" s="273">
        <v>42263</v>
      </c>
      <c r="B3549" s="272">
        <v>1299</v>
      </c>
    </row>
    <row r="3550" spans="1:2">
      <c r="A3550" s="273">
        <v>42264</v>
      </c>
      <c r="B3550" s="272">
        <v>1249</v>
      </c>
    </row>
    <row r="3551" spans="1:2">
      <c r="A3551" s="273">
        <v>42265</v>
      </c>
      <c r="B3551" s="272">
        <v>1264</v>
      </c>
    </row>
    <row r="3552" spans="1:2">
      <c r="A3552" s="273">
        <v>42266</v>
      </c>
      <c r="B3552" s="272">
        <v>1284</v>
      </c>
    </row>
    <row r="3553" spans="1:2">
      <c r="A3553" s="273">
        <v>42267</v>
      </c>
      <c r="B3553" s="272">
        <v>1284</v>
      </c>
    </row>
    <row r="3554" spans="1:2">
      <c r="A3554" s="273">
        <v>42268</v>
      </c>
      <c r="B3554" s="272">
        <v>1284</v>
      </c>
    </row>
    <row r="3555" spans="1:2">
      <c r="A3555" s="273">
        <v>42269</v>
      </c>
      <c r="B3555" s="272">
        <v>1314</v>
      </c>
    </row>
    <row r="3556" spans="1:2">
      <c r="A3556" s="273">
        <v>42270</v>
      </c>
      <c r="B3556" s="272">
        <v>1332</v>
      </c>
    </row>
    <row r="3557" spans="1:2">
      <c r="A3557" s="273">
        <v>42271</v>
      </c>
      <c r="B3557" s="272">
        <v>1361</v>
      </c>
    </row>
    <row r="3558" spans="1:2">
      <c r="A3558" s="273">
        <v>42272</v>
      </c>
      <c r="B3558" s="272">
        <v>1372</v>
      </c>
    </row>
    <row r="3559" spans="1:2">
      <c r="A3559" s="273">
        <v>42273</v>
      </c>
      <c r="B3559" s="272">
        <v>1404</v>
      </c>
    </row>
    <row r="3560" spans="1:2">
      <c r="A3560" s="273">
        <v>42274</v>
      </c>
      <c r="B3560" s="272">
        <v>1404</v>
      </c>
    </row>
    <row r="3561" spans="1:2">
      <c r="A3561" s="273">
        <v>42275</v>
      </c>
      <c r="B3561" s="272">
        <v>1404</v>
      </c>
    </row>
    <row r="3562" spans="1:2">
      <c r="A3562" s="273">
        <v>42276</v>
      </c>
      <c r="B3562" s="272">
        <v>1445</v>
      </c>
    </row>
    <row r="3563" spans="1:2">
      <c r="A3563" s="273">
        <v>42277</v>
      </c>
      <c r="B3563" s="272">
        <v>1451</v>
      </c>
    </row>
    <row r="3564" spans="1:2">
      <c r="A3564" s="273">
        <v>42278</v>
      </c>
      <c r="B3564" s="272" t="s">
        <v>1104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5"/>
  <sheetViews>
    <sheetView showGridLines="0" workbookViewId="0">
      <pane xSplit="1" ySplit="1" topLeftCell="B22" activePane="bottomRight" state="frozen"/>
      <selection activeCell="C9" sqref="C9"/>
      <selection pane="topRight" activeCell="C9" sqref="C9"/>
      <selection pane="bottomLeft" activeCell="C9" sqref="C9"/>
      <selection pane="bottomRight" activeCell="P36" sqref="P36"/>
    </sheetView>
  </sheetViews>
  <sheetFormatPr defaultRowHeight="15"/>
  <cols>
    <col min="1" max="1" width="49.140625" bestFit="1" customWidth="1"/>
    <col min="2" max="2" width="13.28515625" bestFit="1" customWidth="1"/>
    <col min="15" max="15" width="11.42578125" customWidth="1"/>
    <col min="16" max="16" width="10.140625" customWidth="1"/>
  </cols>
  <sheetData>
    <row r="1" spans="1:16">
      <c r="A1" s="5" t="s">
        <v>88</v>
      </c>
      <c r="B1">
        <v>2000</v>
      </c>
      <c r="C1">
        <v>2001</v>
      </c>
      <c r="D1">
        <f>+C1+1</f>
        <v>2002</v>
      </c>
      <c r="E1">
        <f t="shared" ref="E1:P1" si="0">+D1+1</f>
        <v>2003</v>
      </c>
      <c r="F1">
        <f t="shared" si="0"/>
        <v>2004</v>
      </c>
      <c r="G1">
        <f t="shared" si="0"/>
        <v>2005</v>
      </c>
      <c r="H1">
        <f t="shared" si="0"/>
        <v>2006</v>
      </c>
      <c r="I1">
        <f t="shared" si="0"/>
        <v>2007</v>
      </c>
      <c r="J1">
        <f t="shared" si="0"/>
        <v>2008</v>
      </c>
      <c r="K1">
        <f t="shared" si="0"/>
        <v>2009</v>
      </c>
      <c r="L1">
        <f t="shared" si="0"/>
        <v>2010</v>
      </c>
      <c r="M1">
        <f t="shared" si="0"/>
        <v>2011</v>
      </c>
      <c r="N1">
        <f t="shared" si="0"/>
        <v>2012</v>
      </c>
      <c r="O1">
        <f t="shared" si="0"/>
        <v>2013</v>
      </c>
      <c r="P1">
        <f t="shared" si="0"/>
        <v>2014</v>
      </c>
    </row>
    <row r="2" spans="1:16" s="186" customFormat="1"/>
    <row r="3" spans="1:16" s="186" customFormat="1">
      <c r="A3" s="184" t="s">
        <v>91</v>
      </c>
      <c r="B3" s="185">
        <f>'P1.2 MPOG - Orçamento'!G7/1000</f>
        <v>236.21981343314701</v>
      </c>
      <c r="C3" s="185">
        <f>'P1.2 MPOG - Orçamento'!H7/1000</f>
        <v>272.63481463419305</v>
      </c>
      <c r="D3" s="185">
        <f>'P1.2 MPOG - Orçamento'!I7/1000</f>
        <v>323.97122823416703</v>
      </c>
      <c r="E3" s="185">
        <f>'P1.2 MPOG - Orçamento'!J7/1000</f>
        <v>360.37606800563532</v>
      </c>
      <c r="F3" s="185">
        <f>'P1.2 MPOG - Orçamento'!K7/1000</f>
        <v>425.01492807773002</v>
      </c>
      <c r="G3" s="185">
        <f>'P1.2 MPOG - Orçamento'!L7/1000</f>
        <v>490.73633686092006</v>
      </c>
      <c r="H3" s="185">
        <f>'P1.2 MPOG - Orçamento'!M7/1000</f>
        <v>545.63041519602939</v>
      </c>
      <c r="I3" s="185">
        <f>'P1.2 MPOG - Orçamento'!N7/1000</f>
        <v>620.35730737455208</v>
      </c>
      <c r="J3" s="185">
        <f>'P1.2 MPOG - Orçamento'!O7/1000</f>
        <v>717.442179340915</v>
      </c>
      <c r="K3" s="185">
        <f>'P1.2 MPOG - Orçamento'!P7/1000</f>
        <v>740.6278578375701</v>
      </c>
      <c r="L3" s="185">
        <f>'P1.2 MPOG - Orçamento'!Q7/1000</f>
        <v>921.05490662600005</v>
      </c>
      <c r="M3" s="185">
        <f>'P1.2 MPOG - Orçamento'!R7/1000</f>
        <v>991.0378592700431</v>
      </c>
      <c r="N3" s="185">
        <f>'P1.2 MPOG - Orçamento'!S7/1000</f>
        <v>1060.2449568733789</v>
      </c>
      <c r="O3" s="185">
        <f>'P1.2 MPOG - Orçamento'!T7/1000</f>
        <v>1178.9877171188591</v>
      </c>
      <c r="P3" s="185">
        <f>'P1.2 MPOG - Orçamento'!U7/1000</f>
        <v>1221.4656797549817</v>
      </c>
    </row>
    <row r="4" spans="1:16"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1:16" s="186" customFormat="1">
      <c r="A5" s="184" t="s">
        <v>98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</row>
    <row r="6" spans="1:16">
      <c r="A6" t="s">
        <v>90</v>
      </c>
      <c r="B6" s="60">
        <f>'P1.2 MPOG - Orçamento'!G12/1000</f>
        <v>35.96511092099999</v>
      </c>
      <c r="C6" s="60">
        <f>'P1.2 MPOG - Orçamento'!H12/1000</f>
        <v>42.309396492999994</v>
      </c>
      <c r="D6" s="60">
        <f>'P1.2 MPOG - Orçamento'!I12/1000</f>
        <v>51.907410139</v>
      </c>
      <c r="E6" s="60">
        <f>'P1.2 MPOG - Orçamento'!J12/1000</f>
        <v>57.811544672000004</v>
      </c>
      <c r="F6" s="60">
        <f>'P1.2 MPOG - Orçamento'!K12/1000</f>
        <v>63.695410208999995</v>
      </c>
      <c r="G6" s="60">
        <f>'P1.2 MPOG - Orçamento'!L12/1000</f>
        <v>84.354415377999985</v>
      </c>
      <c r="H6" s="60">
        <f>'P1.2 MPOG - Orçamento'!M12/1000</f>
        <v>90.595551483000008</v>
      </c>
      <c r="I6" s="60">
        <f>'P1.2 MPOG - Orçamento'!N12/1000</f>
        <v>102.56009493600001</v>
      </c>
      <c r="J6" s="60">
        <f>'P1.2 MPOG - Orçamento'!O12/1000</f>
        <v>128.50719142400001</v>
      </c>
      <c r="K6" s="60">
        <f>'P1.2 MPOG - Orçamento'!P12/1000</f>
        <v>120.131355113</v>
      </c>
      <c r="L6" s="60">
        <f>'P1.2 MPOG - Orçamento'!Q12/1000</f>
        <v>133.21095538099999</v>
      </c>
      <c r="M6" s="60">
        <f>'P1.2 MPOG - Orçamento'!R12/1000</f>
        <v>158.43415951869002</v>
      </c>
      <c r="N6" s="60">
        <f>'P1.2 MPOG - Orçamento'!S12/1000</f>
        <v>169.93718119496003</v>
      </c>
      <c r="O6" s="60">
        <f>'P1.2 MPOG - Orçamento'!T12/1000</f>
        <v>187.66695480115001</v>
      </c>
      <c r="P6" s="60">
        <f>'P1.2 MPOG - Orçamento'!U12/1000</f>
        <v>202.52159375500997</v>
      </c>
    </row>
    <row r="7" spans="1:16">
      <c r="A7" t="s">
        <v>322</v>
      </c>
      <c r="B7" s="60">
        <f>'P1.2 MPOG - Orçamento'!G17/1000</f>
        <v>58.240648</v>
      </c>
      <c r="C7" s="60">
        <f>'P1.2 MPOG - Orçamento'!H17/1000</f>
        <v>65.449384000000009</v>
      </c>
      <c r="D7" s="60">
        <f>'P1.2 MPOG - Orçamento'!I17/1000</f>
        <v>75.029037178999985</v>
      </c>
      <c r="E7" s="60">
        <f>'P1.2 MPOG - Orçamento'!J17/1000</f>
        <v>78.974749657999979</v>
      </c>
      <c r="F7" s="60">
        <f>'P1.2 MPOG - Orçamento'!K17/1000</f>
        <v>89.431565999999989</v>
      </c>
      <c r="G7" s="60">
        <f>'P1.2 MPOG - Orçamento'!L17/1000</f>
        <v>94.068469455000013</v>
      </c>
      <c r="H7" s="60">
        <f>'P1.2 MPOG - Orçamento'!M17/1000</f>
        <v>107.57357656800001</v>
      </c>
      <c r="I7" s="60">
        <f>'P1.2 MPOG - Orçamento'!N17/1000</f>
        <v>118.36152401499999</v>
      </c>
      <c r="J7" s="60">
        <f>'P1.2 MPOG - Orçamento'!O17/1000</f>
        <v>134.79954795900002</v>
      </c>
      <c r="K7" s="60">
        <f>'P1.2 MPOG - Orçamento'!P17/1000</f>
        <v>155.82196986100001</v>
      </c>
      <c r="L7" s="60">
        <f>'P1.2 MPOG - Orçamento'!Q17/1000</f>
        <v>170.478849776</v>
      </c>
      <c r="M7" s="60">
        <f>'P1.2 MPOG - Orçamento'!R17/1000</f>
        <v>183.54636509727999</v>
      </c>
      <c r="N7" s="60">
        <f>'P1.2 MPOG - Orçamento'!S17/1000</f>
        <v>190.64170289384006</v>
      </c>
      <c r="O7" s="60">
        <f>'P1.2 MPOG - Orçamento'!T17/1000</f>
        <v>206.96404454143996</v>
      </c>
      <c r="P7" s="60">
        <f>'P1.2 MPOG - Orçamento'!U17/1000</f>
        <v>222.99309159788996</v>
      </c>
    </row>
    <row r="8" spans="1:16">
      <c r="A8" t="s">
        <v>89</v>
      </c>
      <c r="B8" s="60">
        <f>'P1.2 MPOG - Orçamento'!G20/1000</f>
        <v>65.224176999999997</v>
      </c>
      <c r="C8" s="60">
        <f>'P1.2 MPOG - Orçamento'!H20/1000</f>
        <v>75.364805996000001</v>
      </c>
      <c r="D8" s="60">
        <f>'P1.2 MPOG - Orçamento'!I20/1000</f>
        <v>86.559648210999995</v>
      </c>
      <c r="E8" s="60">
        <f>'P1.2 MPOG - Orçamento'!J20/1000</f>
        <v>107.83592713899999</v>
      </c>
      <c r="F8" s="60">
        <f>'P1.2 MPOG - Orçamento'!K20/1000</f>
        <v>126.020725</v>
      </c>
      <c r="G8" s="60">
        <f>'P1.2 MPOG - Orçamento'!L20/1000</f>
        <v>146.83967669290999</v>
      </c>
      <c r="H8" s="60">
        <f>'P1.2 MPOG - Orçamento'!M20/1000</f>
        <v>166.31431756143999</v>
      </c>
      <c r="I8" s="60">
        <f>'P1.2 MPOG - Orçamento'!N20/1000</f>
        <v>183.07583207799999</v>
      </c>
      <c r="J8" s="60">
        <f>'P1.2 MPOG - Orçamento'!O20/1000</f>
        <v>201.42372795599999</v>
      </c>
      <c r="K8" s="60">
        <f>'P1.2 MPOG - Orçamento'!P20/1000</f>
        <v>226.31249510700002</v>
      </c>
      <c r="L8" s="60">
        <f>'P1.2 MPOG - Orçamento'!Q20/1000</f>
        <v>254.820848127</v>
      </c>
      <c r="M8" s="60">
        <f>'P1.2 MPOG - Orçamento'!R20/1000</f>
        <v>282.46807163038005</v>
      </c>
      <c r="N8" s="60">
        <f>'P1.2 MPOG - Orçamento'!S20/1000</f>
        <v>318.83026964627004</v>
      </c>
      <c r="O8" s="60">
        <f>'P1.2 MPOG - Orçamento'!T20/1000</f>
        <v>358.57937605617008</v>
      </c>
      <c r="P8" s="60">
        <f>'P1.2 MPOG - Orçamento'!U20/1000</f>
        <v>402.08719568124991</v>
      </c>
    </row>
    <row r="9" spans="1:16">
      <c r="A9" t="s">
        <v>92</v>
      </c>
      <c r="B9" s="60">
        <f>'P1.2 MPOG - Orçamento'!G51/1000</f>
        <v>44.906247667000002</v>
      </c>
      <c r="C9" s="60">
        <f>'P1.2 MPOG - Orçamento'!H51/1000</f>
        <v>55.256780929000001</v>
      </c>
      <c r="D9" s="60">
        <f>'P1.2 MPOG - Orçamento'!I51/1000</f>
        <v>57.480620356999999</v>
      </c>
      <c r="E9" s="60">
        <f>'P1.2 MPOG - Orçamento'!J51/1000</f>
        <v>54.041890125000002</v>
      </c>
      <c r="F9" s="60">
        <f>'P1.2 MPOG - Orçamento'!K51/1000</f>
        <v>69.824954431000009</v>
      </c>
      <c r="G9" s="60">
        <f>'P1.2 MPOG - Orçamento'!L51/1000</f>
        <v>86.320006484999993</v>
      </c>
      <c r="H9" s="60">
        <f>'P1.2 MPOG - Orçamento'!M51/1000</f>
        <v>96.356873821000008</v>
      </c>
      <c r="I9" s="60">
        <f>'P1.2 MPOG - Orçamento'!N51/1000</f>
        <v>123.93861074499999</v>
      </c>
      <c r="J9" s="60">
        <f>'P1.2 MPOG - Orçamento'!O51/1000</f>
        <v>133.08685362700001</v>
      </c>
      <c r="K9" s="60">
        <f>'P1.2 MPOG - Orçamento'!P51/1000</f>
        <v>161.43121061800002</v>
      </c>
      <c r="L9" s="60">
        <f>'P1.2 MPOG - Orçamento'!Q51/1000</f>
        <v>186.73050596300001</v>
      </c>
      <c r="M9" s="60">
        <f>'P1.2 MPOG - Orçamento'!R51/1000</f>
        <v>197.73503999139001</v>
      </c>
      <c r="N9" s="60">
        <f>'P1.2 MPOG - Orçamento'!S51/1000</f>
        <v>238.29262721556012</v>
      </c>
      <c r="O9" s="60">
        <f>'P1.2 MPOG - Orçamento'!T51/1000</f>
        <v>263.16621737262011</v>
      </c>
      <c r="P9" s="60">
        <f>'P1.2 MPOG - Orçamento'!U51/1000</f>
        <v>270.09009489550016</v>
      </c>
    </row>
    <row r="10" spans="1:16">
      <c r="A10" s="183" t="s">
        <v>317</v>
      </c>
      <c r="B10" s="60">
        <f>'P1.3. MPOG - Discricionárias'!G20/1000000000</f>
        <v>17.712168451</v>
      </c>
      <c r="C10" s="60">
        <f>'P1.3. MPOG - Discricionárias'!H20/1000000000</f>
        <v>21.001023628999999</v>
      </c>
      <c r="D10" s="60">
        <f>'P1.3. MPOG - Discricionárias'!I20/1000000000</f>
        <v>22.455993993</v>
      </c>
      <c r="E10" s="60">
        <f>'P1.3. MPOG - Discricionárias'!J20/1000000000</f>
        <v>23.842019540999999</v>
      </c>
      <c r="F10" s="60">
        <f>'P1.3. MPOG - Discricionárias'!K20/1000000000</f>
        <v>29.217902619</v>
      </c>
      <c r="G10" s="60">
        <f>'P1.3. MPOG - Discricionárias'!L20/1000000000</f>
        <v>33.338541923000001</v>
      </c>
      <c r="H10" s="60">
        <f>'P1.3. MPOG - Discricionárias'!M20/1000000000</f>
        <v>36.024055232000002</v>
      </c>
      <c r="I10" s="60">
        <f>'P1.3. MPOG - Discricionárias'!N20/1000000000</f>
        <v>41.018725769</v>
      </c>
      <c r="J10" s="60">
        <f>'P1.3. MPOG - Discricionárias'!O20/1000000000</f>
        <v>44.595657418999998</v>
      </c>
      <c r="K10" s="60">
        <f>'P1.3. MPOG - Discricionárias'!P20/1000000000</f>
        <v>51.575281019000002</v>
      </c>
      <c r="L10" s="60">
        <f>'P1.3. MPOG - Discricionárias'!Q20/1000000000</f>
        <v>54.433630229999999</v>
      </c>
      <c r="M10" s="60">
        <f>'P1.3. MPOG - Discricionárias'!R20/1000000000</f>
        <v>64.060637194640009</v>
      </c>
      <c r="N10" s="60">
        <f>'P1.3. MPOG - Discricionárias'!S20/1000000000</f>
        <v>71.540601299249971</v>
      </c>
      <c r="O10" s="60">
        <f>'P1.3. MPOG - Discricionárias'!T20/1000000000</f>
        <v>76.518972856099978</v>
      </c>
      <c r="P10" s="60">
        <f>'P1.3. MPOG - Discricionárias'!U20/1000000000</f>
        <v>84.811812845039967</v>
      </c>
    </row>
    <row r="11" spans="1:16">
      <c r="A11" s="183" t="s">
        <v>318</v>
      </c>
      <c r="B11" s="60">
        <f>'P1.3. MPOG - Discricionárias'!G22/1000000000</f>
        <v>4.4415656429999997</v>
      </c>
      <c r="C11" s="60">
        <f>'P1.3. MPOG - Discricionárias'!H22/1000000000</f>
        <v>6.005489442</v>
      </c>
      <c r="D11" s="60">
        <f>'P1.3. MPOG - Discricionárias'!I22/1000000000</f>
        <v>6.6386551249999997</v>
      </c>
      <c r="E11" s="60">
        <f>'P1.3. MPOG - Discricionárias'!J22/1000000000</f>
        <v>6.9265617610000003</v>
      </c>
      <c r="F11" s="60">
        <f>'P1.3. MPOG - Discricionárias'!K22/1000000000</f>
        <v>6.2425984159999999</v>
      </c>
      <c r="G11" s="60">
        <f>'P1.3. MPOG - Discricionárias'!L22/1000000000</f>
        <v>7.810286144</v>
      </c>
      <c r="H11" s="60">
        <f>'P1.3. MPOG - Discricionárias'!M22/1000000000</f>
        <v>8.9276034989999999</v>
      </c>
      <c r="I11" s="60">
        <f>'P1.3. MPOG - Discricionárias'!N22/1000000000</f>
        <v>11.174252673</v>
      </c>
      <c r="J11" s="60">
        <f>'P1.3. MPOG - Discricionárias'!O22/1000000000</f>
        <v>12.252991997000001</v>
      </c>
      <c r="K11" s="60">
        <f>'P1.3. MPOG - Discricionárias'!P22/1000000000</f>
        <v>15.854724475999999</v>
      </c>
      <c r="L11" s="60">
        <f>'P1.3. MPOG - Discricionárias'!Q22/1000000000</f>
        <v>22.498656818000001</v>
      </c>
      <c r="M11" s="60">
        <f>'P1.3. MPOG - Discricionárias'!R22/1000000000</f>
        <v>25.614065440190011</v>
      </c>
      <c r="N11" s="60">
        <f>'P1.3. MPOG - Discricionárias'!S22/1000000000</f>
        <v>34.972013541039999</v>
      </c>
      <c r="O11" s="60">
        <f>'P1.3. MPOG - Discricionárias'!T22/1000000000</f>
        <v>38.325968696369976</v>
      </c>
      <c r="P11" s="60">
        <f>'P1.3. MPOG - Discricionárias'!U22/1000000000</f>
        <v>40.8575005318</v>
      </c>
    </row>
    <row r="12" spans="1:16">
      <c r="A12" s="183" t="s">
        <v>312</v>
      </c>
      <c r="B12" s="60">
        <f>'P1.3. MPOG - Discricionárias'!G21/1000000000</f>
        <v>0.85278182400000002</v>
      </c>
      <c r="C12" s="60">
        <f>'P1.3. MPOG - Discricionárias'!H21/1000000000</f>
        <v>0.91688964100000003</v>
      </c>
      <c r="D12" s="60">
        <f>'P1.3. MPOG - Discricionárias'!I21/1000000000</f>
        <v>1.258848808</v>
      </c>
      <c r="E12" s="60">
        <f>'P1.3. MPOG - Discricionárias'!J21/1000000000</f>
        <v>2.0922966449999998</v>
      </c>
      <c r="F12" s="60">
        <f>'P1.3. MPOG - Discricionárias'!K21/1000000000</f>
        <v>6.270204047</v>
      </c>
      <c r="G12" s="60">
        <f>'P1.3. MPOG - Discricionárias'!L21/1000000000</f>
        <v>6.3915330270000004</v>
      </c>
      <c r="H12" s="60">
        <f>'P1.3. MPOG - Discricionárias'!M21/1000000000</f>
        <v>9.9698522169999997</v>
      </c>
      <c r="I12" s="60">
        <f>'P1.3. MPOG - Discricionárias'!N21/1000000000</f>
        <v>11.222740718000001</v>
      </c>
      <c r="J12" s="60">
        <f>'P1.3. MPOG - Discricionárias'!O21/1000000000</f>
        <v>13.174896521999999</v>
      </c>
      <c r="K12" s="60">
        <f>'P1.3. MPOG - Discricionárias'!P21/1000000000</f>
        <v>14.590404306</v>
      </c>
      <c r="L12" s="60">
        <f>'P1.3. MPOG - Discricionárias'!Q21/1000000000</f>
        <v>16.834050439999999</v>
      </c>
      <c r="M12" s="60">
        <f>'P1.3. MPOG - Discricionárias'!R21/1000000000</f>
        <v>20.408461072790008</v>
      </c>
      <c r="N12" s="60">
        <f>'P1.3. MPOG - Discricionárias'!S21/1000000000</f>
        <v>25.799877274970001</v>
      </c>
      <c r="O12" s="60">
        <f>'P1.3. MPOG - Discricionárias'!T21/1000000000</f>
        <v>29.694801241169994</v>
      </c>
      <c r="P12" s="60">
        <f>'P1.3. MPOG - Discricionárias'!U21/1000000000</f>
        <v>32.249163283470004</v>
      </c>
    </row>
    <row r="13" spans="1:16">
      <c r="A13" s="183" t="s">
        <v>315</v>
      </c>
      <c r="B13" s="60">
        <f>'P1.3. MPOG - Discricionárias'!G10/1000000000</f>
        <v>2.4292698019999999</v>
      </c>
      <c r="C13" s="60">
        <f>'P1.3. MPOG - Discricionárias'!H10/1000000000</f>
        <v>3.1393290199999999</v>
      </c>
      <c r="D13" s="60">
        <f>'P1.3. MPOG - Discricionárias'!I10/1000000000</f>
        <v>4.185052013</v>
      </c>
      <c r="E13" s="60">
        <f>'P1.3. MPOG - Discricionárias'!J10/1000000000</f>
        <v>2.0443563220000001</v>
      </c>
      <c r="F13" s="60">
        <f>'P1.3. MPOG - Discricionárias'!K10/1000000000</f>
        <v>2.7471379200000001</v>
      </c>
      <c r="G13" s="60">
        <f>'P1.3. MPOG - Discricionárias'!L10/1000000000</f>
        <v>5.9591189450000002</v>
      </c>
      <c r="H13" s="60">
        <f>'P1.3. MPOG - Discricionárias'!M10/1000000000</f>
        <v>5.7195944440000002</v>
      </c>
      <c r="I13" s="60">
        <f>'P1.3. MPOG - Discricionárias'!N10/1000000000</f>
        <v>10.290059965999999</v>
      </c>
      <c r="J13" s="60">
        <f>'P1.3. MPOG - Discricionárias'!O10/1000000000</f>
        <v>9.8986185070000001</v>
      </c>
      <c r="K13" s="60">
        <f>'P1.3. MPOG - Discricionárias'!P10/1000000000</f>
        <v>12.154825377</v>
      </c>
      <c r="L13" s="60">
        <f>'P1.3. MPOG - Discricionárias'!Q10/1000000000</f>
        <v>15.664567290000001</v>
      </c>
      <c r="M13" s="60">
        <f>'P1.3. MPOG - Discricionárias'!R10/1000000000</f>
        <v>14.918512491049999</v>
      </c>
      <c r="N13" s="60">
        <f>'P1.3. MPOG - Discricionárias'!S10/1000000000</f>
        <v>15.231164237950003</v>
      </c>
      <c r="O13" s="60">
        <f>'P1.3. MPOG - Discricionárias'!T10/1000000000</f>
        <v>15.254504017709996</v>
      </c>
      <c r="P13" s="60">
        <f>'P1.3. MPOG - Discricionárias'!U10/1000000000</f>
        <v>13.81657975705</v>
      </c>
    </row>
    <row r="14" spans="1:16">
      <c r="A14" s="183" t="s">
        <v>313</v>
      </c>
      <c r="B14" s="60">
        <f>'P1.3. MPOG - Discricionárias'!G12/1000000000</f>
        <v>1.1376097199999999</v>
      </c>
      <c r="C14" s="60">
        <f>'P1.3. MPOG - Discricionárias'!H12/1000000000</f>
        <v>1.6049042650000001</v>
      </c>
      <c r="D14" s="60">
        <f>'P1.3. MPOG - Discricionárias'!I12/1000000000</f>
        <v>1.141105636</v>
      </c>
      <c r="E14" s="60">
        <f>'P1.3. MPOG - Discricionárias'!J12/1000000000</f>
        <v>0.77416793500000003</v>
      </c>
      <c r="F14" s="60">
        <f>'P1.3. MPOG - Discricionárias'!K12/1000000000</f>
        <v>1.2657816879999999</v>
      </c>
      <c r="G14" s="60">
        <f>'P1.3. MPOG - Discricionárias'!L12/1000000000</f>
        <v>1.987915586</v>
      </c>
      <c r="H14" s="60">
        <f>'P1.3. MPOG - Discricionárias'!M12/1000000000</f>
        <v>2.9260518069999999</v>
      </c>
      <c r="I14" s="60">
        <f>'P1.3. MPOG - Discricionárias'!N12/1000000000</f>
        <v>6.5046335219999998</v>
      </c>
      <c r="J14" s="60">
        <f>'P1.3. MPOG - Discricionárias'!O12/1000000000</f>
        <v>6.4048586309999997</v>
      </c>
      <c r="K14" s="60">
        <f>'P1.3. MPOG - Discricionárias'!P12/1000000000</f>
        <v>13.407502729999999</v>
      </c>
      <c r="L14" s="60">
        <f>'P1.3. MPOG - Discricionárias'!Q12/1000000000</f>
        <v>12.653686392999999</v>
      </c>
      <c r="M14" s="60">
        <f>'P1.3. MPOG - Discricionárias'!R12/1000000000</f>
        <v>16.690306963189997</v>
      </c>
      <c r="N14" s="60">
        <f>'P1.3. MPOG - Discricionárias'!S12/1000000000</f>
        <v>18.403898710120004</v>
      </c>
      <c r="O14" s="60">
        <f>'P1.3. MPOG - Discricionárias'!T12/1000000000</f>
        <v>21.429337582679985</v>
      </c>
      <c r="P14" s="60">
        <f>'P1.3. MPOG - Discricionárias'!U12/1000000000</f>
        <v>21.600781031229999</v>
      </c>
    </row>
    <row r="15" spans="1:16">
      <c r="A15" s="183" t="s">
        <v>319</v>
      </c>
      <c r="B15" s="60">
        <f>'P1.3. MPOG - Discricionárias'!G43/1000000000</f>
        <v>4.267408316</v>
      </c>
      <c r="C15" s="60">
        <f>'P1.3. MPOG - Discricionárias'!H43/1000000000</f>
        <v>5.0126330640000001</v>
      </c>
      <c r="D15" s="60">
        <f>'P1.3. MPOG - Discricionárias'!I43/1000000000</f>
        <v>4.3999262950000002</v>
      </c>
      <c r="E15" s="60">
        <f>'P1.3. MPOG - Discricionárias'!J43/1000000000</f>
        <v>3.735988029</v>
      </c>
      <c r="F15" s="60">
        <f>'P1.3. MPOG - Discricionárias'!K43/1000000000</f>
        <v>5.1661226490000001</v>
      </c>
      <c r="G15" s="60">
        <f>'P1.3. MPOG - Discricionárias'!L43/1000000000</f>
        <v>6.1923445069999996</v>
      </c>
      <c r="H15" s="60">
        <f>'P1.3. MPOG - Discricionárias'!M43/1000000000</f>
        <v>6.1008929710000004</v>
      </c>
      <c r="I15" s="60">
        <f>'P1.3. MPOG - Discricionárias'!N43/1000000000</f>
        <v>8.0274267659999996</v>
      </c>
      <c r="J15" s="60">
        <f>'P1.3. MPOG - Discricionárias'!O43/1000000000</f>
        <v>9.0997237519999992</v>
      </c>
      <c r="K15" s="60">
        <f>'P1.3. MPOG - Discricionárias'!P43/1000000000</f>
        <v>3.8273553769999999</v>
      </c>
      <c r="L15" s="60">
        <f>'P1.3. MPOG - Discricionárias'!Q43/1000000000</f>
        <v>15.539752348</v>
      </c>
      <c r="M15" s="60">
        <f>'P1.3. MPOG - Discricionárias'!R43/1000000000</f>
        <v>14.306611457259999</v>
      </c>
      <c r="N15" s="60">
        <f>'P1.3. MPOG - Discricionárias'!S43/1000000000</f>
        <v>18.155297679670003</v>
      </c>
      <c r="O15" s="60">
        <f>'P1.3. MPOG - Discricionárias'!T43/1000000000</f>
        <v>18.153400872079999</v>
      </c>
      <c r="P15" s="60">
        <f>'P1.3. MPOG - Discricionárias'!U43/1000000000</f>
        <v>19.511903893899998</v>
      </c>
    </row>
    <row r="16" spans="1:16">
      <c r="A16" s="183" t="s">
        <v>314</v>
      </c>
      <c r="B16" s="60">
        <f>B9-SUM(B10:B15)</f>
        <v>14.065443910999999</v>
      </c>
      <c r="C16" s="60">
        <f t="shared" ref="C16:P16" si="1">C9-SUM(C10:C15)</f>
        <v>17.576511867999997</v>
      </c>
      <c r="D16" s="60">
        <f t="shared" si="1"/>
        <v>17.401038487000001</v>
      </c>
      <c r="E16" s="60">
        <f t="shared" si="1"/>
        <v>14.626499892000005</v>
      </c>
      <c r="F16" s="60">
        <f t="shared" si="1"/>
        <v>18.91520709200001</v>
      </c>
      <c r="G16" s="60">
        <f t="shared" si="1"/>
        <v>24.640266352999987</v>
      </c>
      <c r="H16" s="60">
        <f t="shared" si="1"/>
        <v>26.688823650999993</v>
      </c>
      <c r="I16" s="60">
        <f t="shared" si="1"/>
        <v>35.700771330999984</v>
      </c>
      <c r="J16" s="60">
        <f t="shared" si="1"/>
        <v>37.660106799000019</v>
      </c>
      <c r="K16" s="60">
        <f t="shared" si="1"/>
        <v>50.021117333000021</v>
      </c>
      <c r="L16" s="60">
        <f t="shared" si="1"/>
        <v>49.106162444000006</v>
      </c>
      <c r="M16" s="60">
        <f t="shared" si="1"/>
        <v>41.736445372269969</v>
      </c>
      <c r="N16" s="60">
        <f t="shared" si="1"/>
        <v>54.189774472560146</v>
      </c>
      <c r="O16" s="60">
        <f t="shared" si="1"/>
        <v>63.789232106510212</v>
      </c>
      <c r="P16" s="60">
        <f t="shared" si="1"/>
        <v>57.242353553010162</v>
      </c>
    </row>
    <row r="17" spans="1:16">
      <c r="A17" t="s">
        <v>93</v>
      </c>
      <c r="B17" s="60">
        <f>'P1.2 MPOG - Orçamento'!G23/1000 + 'P1.2 MPOG - Orçamento'!G57/1000</f>
        <v>10.901432175527827</v>
      </c>
      <c r="C17" s="60">
        <f>'P1.2 MPOG - Orçamento'!H23/1000 + 'P1.2 MPOG - Orçamento'!H57/1000</f>
        <v>12.517346907121794</v>
      </c>
      <c r="D17" s="60">
        <f>'P1.2 MPOG - Orçamento'!I23/1000 + 'P1.2 MPOG - Orçamento'!I57/1000</f>
        <v>21.28175631704849</v>
      </c>
      <c r="E17" s="60">
        <f>'P1.2 MPOG - Orçamento'!J23/1000 + 'P1.2 MPOG - Orçamento'!J57/1000</f>
        <v>22.422875730406439</v>
      </c>
      <c r="F17" s="60">
        <f>'P1.2 MPOG - Orçamento'!K23/1000 + 'P1.2 MPOG - Orçamento'!K57/1000</f>
        <v>26.673709020279244</v>
      </c>
      <c r="G17" s="60">
        <f>'P1.2 MPOG - Orçamento'!L23/1000 + 'P1.2 MPOG - Orçamento'!L57/1000</f>
        <v>26.336933413655281</v>
      </c>
      <c r="H17" s="60">
        <f>'P1.2 MPOG - Orçamento'!M23/1000 + 'P1.2 MPOG - Orçamento'!M57/1000</f>
        <v>35.897984447283747</v>
      </c>
      <c r="I17" s="60">
        <f>'P1.2 MPOG - Orçamento'!N23/1000 + 'P1.2 MPOG - Orçamento'!N57/1000</f>
        <v>34.596374481353251</v>
      </c>
      <c r="J17" s="60">
        <f>'P1.2 MPOG - Orçamento'!O23/1000 + 'P1.2 MPOG - Orçamento'!O57/1000</f>
        <v>48.223710214848118</v>
      </c>
      <c r="K17" s="60">
        <f>'P1.2 MPOG - Orçamento'!P23/1000 + 'P1.2 MPOG - Orçamento'!P57/1000</f>
        <v>37.715290353702279</v>
      </c>
      <c r="L17" s="60">
        <f>'P1.2 MPOG - Orçamento'!Q23/1000 + 'P1.2 MPOG - Orçamento'!Q57/1000</f>
        <v>96.847445350689767</v>
      </c>
      <c r="M17" s="60">
        <f>'P1.2 MPOG - Orçamento'!R23/1000 + 'P1.2 MPOG - Orçamento'!R57/1000</f>
        <v>75.334568387412332</v>
      </c>
      <c r="N17" s="60">
        <f>'P1.2 MPOG - Orçamento'!S23/1000 + 'P1.2 MPOG - Orçamento'!S57/1000</f>
        <v>54.014323570920915</v>
      </c>
      <c r="O17" s="60">
        <f>'P1.2 MPOG - Orçamento'!T23/1000 + 'P1.2 MPOG - Orçamento'!T57/1000</f>
        <v>85.539099316258572</v>
      </c>
      <c r="P17" s="60">
        <f>'P1.2 MPOG - Orçamento'!U23/1000 + 'P1.2 MPOG - Orçamento'!U57/1000</f>
        <v>141.01660626397214</v>
      </c>
    </row>
    <row r="18" spans="1:16" s="186" customFormat="1">
      <c r="A18" s="186" t="s">
        <v>324</v>
      </c>
      <c r="B18" s="185">
        <f>'P1.2 MPOG - Orçamento'!G64/1000</f>
        <v>-0.55104542243558896</v>
      </c>
      <c r="C18" s="185">
        <f>'P1.2 MPOG - Orçamento'!H64/1000</f>
        <v>0.2426828626507522</v>
      </c>
      <c r="D18" s="185">
        <f>'P1.2 MPOG - Orçamento'!I64/1000</f>
        <v>0.20634165130815019</v>
      </c>
      <c r="E18" s="185">
        <f>'P1.2 MPOG - Orçamento'!J64/1000</f>
        <v>-0.5451966014113423</v>
      </c>
      <c r="F18" s="185">
        <f>'P1.2 MPOG - Orçamento'!K64/1000</f>
        <v>3.0165671134502334</v>
      </c>
      <c r="G18" s="185">
        <f>'P1.2 MPOG - Orçamento'!L64/1000</f>
        <v>2.9245306452681108</v>
      </c>
      <c r="H18" s="185">
        <f>'P1.2 MPOG - Orçamento'!M64/1000</f>
        <v>2.4594584285937815</v>
      </c>
      <c r="I18" s="185">
        <f>'P1.2 MPOG - Orçamento'!N64/1000</f>
        <v>1.6138458430064202</v>
      </c>
      <c r="J18" s="185">
        <f>'P1.2 MPOG - Orçamento'!O64/1000</f>
        <v>-9.3225217357714427E-2</v>
      </c>
      <c r="K18" s="185">
        <f>'P1.2 MPOG - Orçamento'!P64/1000</f>
        <v>3.2276764721711424</v>
      </c>
      <c r="L18" s="185">
        <f>'P1.2 MPOG - Orçamento'!Q64/1000</f>
        <v>-0.24304631827780213</v>
      </c>
      <c r="M18" s="185">
        <f>'P1.2 MPOG - Orçamento'!R64/1000</f>
        <v>-0.48415718258470269</v>
      </c>
      <c r="N18" s="185">
        <f>'P1.2 MPOG - Orçamento'!S64/1000</f>
        <v>-2.4428798293528819</v>
      </c>
      <c r="O18" s="185">
        <f>'P1.2 MPOG - Orçamento'!T64/1000</f>
        <v>-1.7813223288284217</v>
      </c>
      <c r="P18" s="185">
        <f>'P1.2 MPOG - Orçamento'!U64/1000</f>
        <v>-3.2288016544826617</v>
      </c>
    </row>
    <row r="19" spans="1:16" hidden="1">
      <c r="B19" s="60">
        <f>'P1.2 MPOG - Orçamento'!G62/1000</f>
        <v>20.982197669619186</v>
      </c>
      <c r="C19" s="60">
        <f>'P1.2 MPOG - Orçamento'!H62/1000</f>
        <v>21.737100309071241</v>
      </c>
      <c r="D19" s="60">
        <f>'P1.2 MPOG - Orçamento'!I62/1000</f>
        <v>31.712756031118563</v>
      </c>
      <c r="E19" s="60">
        <f>'P1.2 MPOG - Orçamento'!J62/1000</f>
        <v>39.289080681228924</v>
      </c>
      <c r="F19" s="60">
        <f>'P1.2 MPOG - Orçamento'!K62/1000</f>
        <v>49.368563417450737</v>
      </c>
      <c r="G19" s="60">
        <f>'P1.2 MPOG - Orçamento'!L62/1000</f>
        <v>52.816835436354744</v>
      </c>
      <c r="H19" s="60">
        <f>'P1.2 MPOG - Orçamento'!M62/1000</f>
        <v>48.892111315305613</v>
      </c>
      <c r="I19" s="60">
        <f>'P1.2 MPOG - Orçamento'!N62/1000</f>
        <v>57.824871119198853</v>
      </c>
      <c r="J19" s="60">
        <f>'P1.2 MPOG - Orçamento'!O62/1000</f>
        <v>71.401148160066839</v>
      </c>
      <c r="K19" s="60">
        <f>'P1.2 MPOG - Orçamento'!P62/1000</f>
        <v>39.215536784867496</v>
      </c>
      <c r="L19" s="60">
        <f>'P1.2 MPOG - Orçamento'!Q62/1000</f>
        <v>78.966302028310238</v>
      </c>
      <c r="M19" s="60">
        <f>'P1.2 MPOG - Orçamento'!R62/1000</f>
        <v>93.519654644890622</v>
      </c>
      <c r="N19" s="60">
        <f>'P1.2 MPOG - Orçamento'!S62/1000</f>
        <v>88.528852351827808</v>
      </c>
      <c r="O19" s="60">
        <f>'P1.2 MPOG - Orçamento'!T62/1000</f>
        <v>77.072025031220392</v>
      </c>
      <c r="P19" s="60">
        <f>'P1.2 MPOG - Orçamento'!U62/1000</f>
        <v>-17.242902438640289</v>
      </c>
    </row>
    <row r="20" spans="1:16">
      <c r="A20" t="s">
        <v>325</v>
      </c>
      <c r="B20" s="60">
        <f t="shared" ref="B20:P20" si="2">B3-SUM(B6:B9,B17)</f>
        <v>20.982197669619211</v>
      </c>
      <c r="C20" s="60">
        <f t="shared" si="2"/>
        <v>21.737100309071252</v>
      </c>
      <c r="D20" s="60">
        <f t="shared" si="2"/>
        <v>31.712756031118602</v>
      </c>
      <c r="E20" s="60">
        <f t="shared" si="2"/>
        <v>39.289080681228938</v>
      </c>
      <c r="F20" s="60">
        <f t="shared" si="2"/>
        <v>49.368563417450787</v>
      </c>
      <c r="G20" s="60">
        <f t="shared" si="2"/>
        <v>52.816835436354779</v>
      </c>
      <c r="H20" s="60">
        <f t="shared" si="2"/>
        <v>48.892111315305556</v>
      </c>
      <c r="I20" s="60">
        <f t="shared" si="2"/>
        <v>57.82487111919886</v>
      </c>
      <c r="J20" s="60">
        <f t="shared" si="2"/>
        <v>71.401148160066896</v>
      </c>
      <c r="K20" s="60">
        <f t="shared" si="2"/>
        <v>39.215536784867822</v>
      </c>
      <c r="L20" s="60">
        <f t="shared" si="2"/>
        <v>78.966302028310224</v>
      </c>
      <c r="M20" s="60">
        <f t="shared" si="2"/>
        <v>93.519654644890693</v>
      </c>
      <c r="N20" s="60">
        <f t="shared" si="2"/>
        <v>88.528852351827595</v>
      </c>
      <c r="O20" s="60">
        <f t="shared" si="2"/>
        <v>77.072025031220164</v>
      </c>
      <c r="P20" s="60">
        <f t="shared" si="2"/>
        <v>-17.242902438640385</v>
      </c>
    </row>
    <row r="21" spans="1:16" s="186" customFormat="1" ht="9.75" customHeight="1">
      <c r="A21" s="187" t="str">
        <f>"Check = "&amp; IF(SUM(B21:P21) = 0, "OK", "ERRO!")</f>
        <v>Check = OK</v>
      </c>
      <c r="B21" s="188">
        <f>IF( ROUND(B19,2) = ROUND(B20,2), 0, 1 )</f>
        <v>0</v>
      </c>
      <c r="C21" s="188">
        <f t="shared" ref="C21:P21" si="3">IF( ROUND(C19,2) = ROUND(C20,2), 0, 1 )</f>
        <v>0</v>
      </c>
      <c r="D21" s="188">
        <f t="shared" si="3"/>
        <v>0</v>
      </c>
      <c r="E21" s="188">
        <f t="shared" si="3"/>
        <v>0</v>
      </c>
      <c r="F21" s="188">
        <f t="shared" si="3"/>
        <v>0</v>
      </c>
      <c r="G21" s="188">
        <f t="shared" si="3"/>
        <v>0</v>
      </c>
      <c r="H21" s="188">
        <f t="shared" si="3"/>
        <v>0</v>
      </c>
      <c r="I21" s="188">
        <f t="shared" si="3"/>
        <v>0</v>
      </c>
      <c r="J21" s="188">
        <f t="shared" si="3"/>
        <v>0</v>
      </c>
      <c r="K21" s="188">
        <f t="shared" si="3"/>
        <v>0</v>
      </c>
      <c r="L21" s="188">
        <f t="shared" si="3"/>
        <v>0</v>
      </c>
      <c r="M21" s="188">
        <f t="shared" si="3"/>
        <v>0</v>
      </c>
      <c r="N21" s="188">
        <f t="shared" si="3"/>
        <v>0</v>
      </c>
      <c r="O21" s="188">
        <f t="shared" si="3"/>
        <v>0</v>
      </c>
      <c r="P21" s="188">
        <f t="shared" si="3"/>
        <v>0</v>
      </c>
    </row>
    <row r="22" spans="1:16" ht="9.75" customHeight="1"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</row>
    <row r="23" spans="1:16" s="186" customFormat="1">
      <c r="A23" s="184" t="s">
        <v>2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</row>
    <row r="24" spans="1:16">
      <c r="A24" t="s">
        <v>94</v>
      </c>
      <c r="B24" s="60">
        <f>B3-SUM(B6:B9,B17,-B18)</f>
        <v>20.431152247183633</v>
      </c>
      <c r="C24" s="60">
        <f t="shared" ref="C24:P24" si="4">C3-SUM(C6:C9,C17,-C18)</f>
        <v>21.979783171722005</v>
      </c>
      <c r="D24" s="60">
        <f t="shared" si="4"/>
        <v>31.919097682426752</v>
      </c>
      <c r="E24" s="60">
        <f t="shared" si="4"/>
        <v>38.743884079817576</v>
      </c>
      <c r="F24" s="60">
        <f t="shared" si="4"/>
        <v>52.385130530900994</v>
      </c>
      <c r="G24" s="60">
        <f t="shared" si="4"/>
        <v>55.741366081622914</v>
      </c>
      <c r="H24" s="60">
        <f t="shared" si="4"/>
        <v>51.351569743899347</v>
      </c>
      <c r="I24" s="60">
        <f t="shared" si="4"/>
        <v>59.438716962205262</v>
      </c>
      <c r="J24" s="60">
        <f t="shared" si="4"/>
        <v>71.307922942709183</v>
      </c>
      <c r="K24" s="60">
        <f t="shared" si="4"/>
        <v>42.443213257039019</v>
      </c>
      <c r="L24" s="60">
        <f t="shared" si="4"/>
        <v>78.72325571003239</v>
      </c>
      <c r="M24" s="60">
        <f t="shared" si="4"/>
        <v>93.035497462306012</v>
      </c>
      <c r="N24" s="60">
        <f t="shared" si="4"/>
        <v>86.085972522474663</v>
      </c>
      <c r="O24" s="60">
        <f t="shared" si="4"/>
        <v>75.290702702391854</v>
      </c>
      <c r="P24" s="60">
        <f t="shared" si="4"/>
        <v>-20.47170409312298</v>
      </c>
    </row>
    <row r="25" spans="1:16" s="189" customFormat="1">
      <c r="A25" s="189" t="s">
        <v>95</v>
      </c>
      <c r="B25" s="190">
        <f>'P1.4 BC - Indexação anual'!B4/1000</f>
        <v>20.430590000000002</v>
      </c>
      <c r="C25" s="190">
        <f>'P1.4 BC - Indexação anual'!C4/1000</f>
        <v>21.979790000000001</v>
      </c>
      <c r="D25" s="190">
        <f>'P1.4 BC - Indexação anual'!D4/1000</f>
        <v>31.919090000000004</v>
      </c>
      <c r="E25" s="190">
        <f>'P1.4 BC - Indexação anual'!E4/1000</f>
        <v>38.74389</v>
      </c>
      <c r="F25" s="190">
        <f>'P1.4 BC - Indexação anual'!F4/1000</f>
        <v>52.38519999999999</v>
      </c>
      <c r="G25" s="190">
        <f>'P1.4 BC - Indexação anual'!G4/1000</f>
        <v>55.741379999999992</v>
      </c>
      <c r="H25" s="190">
        <f>'P1.4 BC - Indexação anual'!H4/1000</f>
        <v>51.351599999999998</v>
      </c>
      <c r="I25" s="190">
        <f>'P1.4 BC - Indexação anual'!I4/1000</f>
        <v>59.438720000000004</v>
      </c>
      <c r="J25" s="190">
        <f>'P1.4 BC - Indexação anual'!J4/1000</f>
        <v>71.307910000000007</v>
      </c>
      <c r="K25" s="190">
        <f>'P1.4 BC - Indexação anual'!K4/1000</f>
        <v>42.443179999999998</v>
      </c>
      <c r="L25" s="190">
        <f>'P1.4 BC - Indexação anual'!L4/1000</f>
        <v>78.72326000000001</v>
      </c>
      <c r="M25" s="190">
        <f>'P1.4 BC - Indexação anual'!M4/1000</f>
        <v>93.035519999999991</v>
      </c>
      <c r="N25" s="190">
        <f>'P1.4 BC - Indexação anual'!N4/1000</f>
        <v>86.085970000000003</v>
      </c>
      <c r="O25" s="190">
        <f>'P1.4 BC - Indexação anual'!O4/1000</f>
        <v>75.290700000000015</v>
      </c>
      <c r="P25" s="190">
        <f>'P1.4 BC - Indexação anual'!P4/1000</f>
        <v>-20.471709999999991</v>
      </c>
    </row>
    <row r="26" spans="1:16" s="186" customFormat="1" ht="11.25" customHeight="1">
      <c r="A26" s="187" t="str">
        <f>"Check = "&amp; IF(SUM(B26:P26) = 0, "OK", "ERRO!")</f>
        <v>Check = OK</v>
      </c>
      <c r="B26" s="188">
        <f>IF( ROUND(B24,2) = ROUND(B25,2), 0, 1 )</f>
        <v>0</v>
      </c>
      <c r="C26" s="188">
        <f t="shared" ref="C26" si="5">IF( ROUND(C24,2) = ROUND(C25,2), 0, 1 )</f>
        <v>0</v>
      </c>
      <c r="D26" s="188">
        <f t="shared" ref="D26" si="6">IF( ROUND(D24,2) = ROUND(D25,2), 0, 1 )</f>
        <v>0</v>
      </c>
      <c r="E26" s="188">
        <f t="shared" ref="E26" si="7">IF( ROUND(E24,2) = ROUND(E25,2), 0, 1 )</f>
        <v>0</v>
      </c>
      <c r="F26" s="188">
        <f t="shared" ref="F26" si="8">IF( ROUND(F24,2) = ROUND(F25,2), 0, 1 )</f>
        <v>0</v>
      </c>
      <c r="G26" s="188">
        <f t="shared" ref="G26" si="9">IF( ROUND(G24,2) = ROUND(G25,2), 0, 1 )</f>
        <v>0</v>
      </c>
      <c r="H26" s="188">
        <f t="shared" ref="H26" si="10">IF( ROUND(H24,2) = ROUND(H25,2), 0, 1 )</f>
        <v>0</v>
      </c>
      <c r="I26" s="188">
        <f t="shared" ref="I26" si="11">IF( ROUND(I24,2) = ROUND(I25,2), 0, 1 )</f>
        <v>0</v>
      </c>
      <c r="J26" s="188">
        <f t="shared" ref="J26" si="12">IF( ROUND(J24,2) = ROUND(J25,2), 0, 1 )</f>
        <v>0</v>
      </c>
      <c r="K26" s="188">
        <f t="shared" ref="K26" si="13">IF( ROUND(K24,2) = ROUND(K25,2), 0, 1 )</f>
        <v>0</v>
      </c>
      <c r="L26" s="188">
        <f t="shared" ref="L26" si="14">IF( ROUND(L24,2) = ROUND(L25,2), 0, 1 )</f>
        <v>0</v>
      </c>
      <c r="M26" s="188">
        <f t="shared" ref="M26" si="15">IF( ROUND(M24,2) = ROUND(M25,2), 0, 1 )</f>
        <v>0</v>
      </c>
      <c r="N26" s="188">
        <f t="shared" ref="N26" si="16">IF( ROUND(N24,2) = ROUND(N25,2), 0, 1 )</f>
        <v>0</v>
      </c>
      <c r="O26" s="188">
        <f t="shared" ref="O26" si="17">IF( ROUND(O24,2) = ROUND(O25,2), 0, 1 )</f>
        <v>0</v>
      </c>
      <c r="P26" s="188">
        <f t="shared" ref="P26" si="18">IF( ROUND(P24,2) = ROUND(P25,2), 0, 1 )</f>
        <v>0</v>
      </c>
    </row>
    <row r="27" spans="1:16"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</row>
    <row r="28" spans="1:16" s="186" customFormat="1">
      <c r="A28" s="184" t="s">
        <v>1161</v>
      </c>
    </row>
    <row r="29" spans="1:16">
      <c r="A29" t="s">
        <v>96</v>
      </c>
      <c r="B29" s="60">
        <f>-'P1.4 BC - Indexação anual'!B3/1000</f>
        <v>45.447029999999998</v>
      </c>
      <c r="C29" s="60">
        <f>-'P1.4 BC - Indexação anual'!C3/1000</f>
        <v>47.253029999999995</v>
      </c>
      <c r="D29" s="60">
        <f>-'P1.4 BC - Indexação anual'!D3/1000</f>
        <v>41.948239999999998</v>
      </c>
      <c r="E29" s="60">
        <f>-'P1.4 BC - Indexação anual'!E3/1000</f>
        <v>100.89643000000001</v>
      </c>
      <c r="F29" s="60">
        <f>-'P1.4 BC - Indexação anual'!F3/1000</f>
        <v>79.418509999999998</v>
      </c>
      <c r="G29" s="60">
        <f>-'P1.4 BC - Indexação anual'!G3/1000</f>
        <v>129.02537000000001</v>
      </c>
      <c r="H29" s="60">
        <f>-'P1.4 BC - Indexação anual'!H3/1000</f>
        <v>125.82665000000001</v>
      </c>
      <c r="I29" s="60">
        <f>-'P1.4 BC - Indexação anual'!I3/1000</f>
        <v>119.04570999999999</v>
      </c>
      <c r="J29" s="60">
        <f>-'P1.4 BC - Indexação anual'!J3/1000</f>
        <v>96.19865999999999</v>
      </c>
      <c r="K29" s="60">
        <f>-'P1.4 BC - Indexação anual'!K3/1000</f>
        <v>149.80637000000002</v>
      </c>
      <c r="L29" s="60">
        <f>-'P1.4 BC - Indexação anual'!L3/1000</f>
        <v>124.50873999999999</v>
      </c>
      <c r="M29" s="60">
        <f>-'P1.4 BC - Indexação anual'!M3/1000</f>
        <v>180.55308000000002</v>
      </c>
      <c r="N29" s="60">
        <f>-'P1.4 BC - Indexação anual'!N3/1000</f>
        <v>147.26761999999999</v>
      </c>
      <c r="O29" s="60">
        <f>-'P1.4 BC - Indexação anual'!O3/1000</f>
        <v>185.84565000000003</v>
      </c>
      <c r="P29" s="60">
        <f>-'P1.4 BC - Indexação anual'!P3/1000</f>
        <v>251.07022999999998</v>
      </c>
    </row>
    <row r="30" spans="1:16">
      <c r="A30" t="s">
        <v>323</v>
      </c>
      <c r="B30" s="61">
        <f>MAX(B25,0)</f>
        <v>20.430590000000002</v>
      </c>
      <c r="C30" s="61">
        <f t="shared" ref="C30:P30" si="19">MAX(C25,0)</f>
        <v>21.979790000000001</v>
      </c>
      <c r="D30" s="61">
        <f t="shared" si="19"/>
        <v>31.919090000000004</v>
      </c>
      <c r="E30" s="61">
        <f t="shared" si="19"/>
        <v>38.74389</v>
      </c>
      <c r="F30" s="61">
        <f t="shared" si="19"/>
        <v>52.38519999999999</v>
      </c>
      <c r="G30" s="61">
        <f t="shared" si="19"/>
        <v>55.741379999999992</v>
      </c>
      <c r="H30" s="61">
        <f t="shared" si="19"/>
        <v>51.351599999999998</v>
      </c>
      <c r="I30" s="61">
        <f t="shared" si="19"/>
        <v>59.438720000000004</v>
      </c>
      <c r="J30" s="61">
        <f t="shared" si="19"/>
        <v>71.307910000000007</v>
      </c>
      <c r="K30" s="61">
        <f t="shared" si="19"/>
        <v>42.443179999999998</v>
      </c>
      <c r="L30" s="61">
        <f t="shared" si="19"/>
        <v>78.72326000000001</v>
      </c>
      <c r="M30" s="61">
        <f t="shared" si="19"/>
        <v>93.035519999999991</v>
      </c>
      <c r="N30" s="61">
        <f t="shared" si="19"/>
        <v>86.085970000000003</v>
      </c>
      <c r="O30" s="61">
        <f t="shared" si="19"/>
        <v>75.290700000000015</v>
      </c>
      <c r="P30" s="61">
        <f>MAX(P25,0)</f>
        <v>0</v>
      </c>
    </row>
    <row r="31" spans="1:16">
      <c r="A31" t="s">
        <v>97</v>
      </c>
      <c r="B31" s="62">
        <f>(B30-B29)*-1</f>
        <v>25.016439999999996</v>
      </c>
      <c r="C31" s="62">
        <f t="shared" ref="C31:P31" si="20">(C30-C29)*-1</f>
        <v>25.273239999999994</v>
      </c>
      <c r="D31" s="62">
        <f t="shared" si="20"/>
        <v>10.029149999999994</v>
      </c>
      <c r="E31" s="62">
        <f t="shared" si="20"/>
        <v>62.152540000000009</v>
      </c>
      <c r="F31" s="62">
        <f t="shared" si="20"/>
        <v>27.033310000000007</v>
      </c>
      <c r="G31" s="62">
        <f t="shared" si="20"/>
        <v>73.283990000000017</v>
      </c>
      <c r="H31" s="62">
        <f t="shared" si="20"/>
        <v>74.47505000000001</v>
      </c>
      <c r="I31" s="62">
        <f t="shared" si="20"/>
        <v>59.606989999999982</v>
      </c>
      <c r="J31" s="62">
        <f t="shared" si="20"/>
        <v>24.890749999999983</v>
      </c>
      <c r="K31" s="62">
        <f t="shared" si="20"/>
        <v>107.36319000000002</v>
      </c>
      <c r="L31" s="62">
        <f t="shared" si="20"/>
        <v>45.785479999999978</v>
      </c>
      <c r="M31" s="62">
        <f t="shared" si="20"/>
        <v>87.517560000000032</v>
      </c>
      <c r="N31" s="62">
        <f t="shared" si="20"/>
        <v>61.181649999999991</v>
      </c>
      <c r="O31" s="62">
        <f t="shared" si="20"/>
        <v>110.55495000000002</v>
      </c>
      <c r="P31" s="62">
        <f>(P30-P29)*-1</f>
        <v>251.07022999999998</v>
      </c>
    </row>
    <row r="32" spans="1:16" s="186" customFormat="1" ht="11.25" customHeight="1">
      <c r="A32" s="187" t="str">
        <f>"Check = "&amp; IF(SUM(B32:P32) = 0, "OK", "ERRO!")</f>
        <v>Check = OK</v>
      </c>
      <c r="B32" s="188">
        <f>IF( B29= B30+B31, 0, 1 )</f>
        <v>0</v>
      </c>
      <c r="C32" s="188">
        <f t="shared" ref="C32:P32" si="21">IF( C29= C30+C31, 0, 1 )</f>
        <v>0</v>
      </c>
      <c r="D32" s="188">
        <f t="shared" si="21"/>
        <v>0</v>
      </c>
      <c r="E32" s="188">
        <f t="shared" si="21"/>
        <v>0</v>
      </c>
      <c r="F32" s="188">
        <f t="shared" si="21"/>
        <v>0</v>
      </c>
      <c r="G32" s="188">
        <f t="shared" si="21"/>
        <v>0</v>
      </c>
      <c r="H32" s="188">
        <f t="shared" si="21"/>
        <v>0</v>
      </c>
      <c r="I32" s="188">
        <f t="shared" si="21"/>
        <v>0</v>
      </c>
      <c r="J32" s="188">
        <f t="shared" si="21"/>
        <v>0</v>
      </c>
      <c r="K32" s="188">
        <f t="shared" si="21"/>
        <v>0</v>
      </c>
      <c r="L32" s="188">
        <f t="shared" si="21"/>
        <v>0</v>
      </c>
      <c r="M32" s="188">
        <f t="shared" si="21"/>
        <v>0</v>
      </c>
      <c r="N32" s="188">
        <f t="shared" si="21"/>
        <v>0</v>
      </c>
      <c r="O32" s="188">
        <f t="shared" si="21"/>
        <v>0</v>
      </c>
      <c r="P32" s="188">
        <f t="shared" si="21"/>
        <v>0</v>
      </c>
    </row>
    <row r="33" spans="1:16" s="186" customFormat="1">
      <c r="A33" s="184" t="s">
        <v>1162</v>
      </c>
    </row>
    <row r="34" spans="1:16">
      <c r="A34" t="s">
        <v>96</v>
      </c>
      <c r="B34" s="60">
        <f>-'P1.4 BC - Indexação anual'!B3/1000 / INDEX( 'P1.6 Haver - IPCA'!$D$3:$D$19, MATCH('P1.1 Indexação, gastos'!B$1, 'P1.6 Haver - IPCA'!$A$3:$A$19, 0 ) ) *100</f>
        <v>109.80948537554794</v>
      </c>
      <c r="C34" s="60">
        <f>-'P1.4 BC - Indexação anual'!C3/1000 / INDEX( 'P1.6 Haver - IPCA'!$D$3:$D$19, MATCH('P1.1 Indexação, gastos'!C$1, 'P1.6 Haver - IPCA'!$A$3:$A$19, 0 ) ) *100</f>
        <v>106.86332241866481</v>
      </c>
      <c r="D34" s="60">
        <f>-'P1.4 BC - Indexação anual'!D3/1000 / INDEX( 'P1.6 Haver - IPCA'!$D$3:$D$19, MATCH('P1.1 Indexação, gastos'!D$1, 'P1.6 Haver - IPCA'!$A$3:$A$19, 0 ) ) *100</f>
        <v>87.474715758628676</v>
      </c>
      <c r="E34" s="60">
        <f>-'P1.4 BC - Indexação anual'!E3/1000 / INDEX( 'P1.6 Haver - IPCA'!$D$3:$D$19, MATCH('P1.1 Indexação, gastos'!E$1, 'P1.6 Haver - IPCA'!$A$3:$A$19, 0 ) ) *100</f>
        <v>183.41070924598785</v>
      </c>
      <c r="F34" s="60">
        <f>-'P1.4 BC - Indexação anual'!F3/1000 / INDEX( 'P1.6 Haver - IPCA'!$D$3:$D$19, MATCH('P1.1 Indexação, gastos'!F$1, 'P1.6 Haver - IPCA'!$A$3:$A$19, 0 ) ) *100</f>
        <v>135.43312161963911</v>
      </c>
      <c r="G34" s="60">
        <f>-'P1.4 BC - Indexação anual'!G3/1000 / INDEX( 'P1.6 Haver - IPCA'!$D$3:$D$19, MATCH('P1.1 Indexação, gastos'!G$1, 'P1.6 Haver - IPCA'!$A$3:$A$19, 0 ) ) *100</f>
        <v>205.88482534058855</v>
      </c>
      <c r="H34" s="60">
        <f>-'P1.4 BC - Indexação anual'!H3/1000 / INDEX( 'P1.6 Haver - IPCA'!$D$3:$D$19, MATCH('P1.1 Indexação, gastos'!H$1, 'P1.6 Haver - IPCA'!$A$3:$A$19, 0 ) ) *100</f>
        <v>192.71815621394981</v>
      </c>
      <c r="I34" s="60">
        <f>-'P1.4 BC - Indexação anual'!I3/1000 / INDEX( 'P1.6 Haver - IPCA'!$D$3:$D$19, MATCH('P1.1 Indexação, gastos'!I$1, 'P1.6 Haver - IPCA'!$A$3:$A$19, 0 ) ) *100</f>
        <v>175.92639716025133</v>
      </c>
      <c r="J34" s="60">
        <f>-'P1.4 BC - Indexação anual'!J3/1000 / INDEX( 'P1.6 Haver - IPCA'!$D$3:$D$19, MATCH('P1.1 Indexação, gastos'!J$1, 'P1.6 Haver - IPCA'!$A$3:$A$19, 0 ) ) *100</f>
        <v>134.52383994126114</v>
      </c>
      <c r="K34" s="60">
        <f>-'P1.4 BC - Indexação anual'!K3/1000 / INDEX( 'P1.6 Haver - IPCA'!$D$3:$D$19, MATCH('P1.1 Indexação, gastos'!K$1, 'P1.6 Haver - IPCA'!$A$3:$A$19, 0 ) ) *100</f>
        <v>199.72598203109175</v>
      </c>
      <c r="L34" s="60">
        <f>-'P1.4 BC - Indexação anual'!L3/1000 / INDEX( 'P1.6 Haver - IPCA'!$D$3:$D$19, MATCH('P1.1 Indexação, gastos'!L$1, 'P1.6 Haver - IPCA'!$A$3:$A$19, 0 ) ) *100</f>
        <v>158.03550677031259</v>
      </c>
      <c r="M34" s="60">
        <f>-'P1.4 BC - Indexação anual'!M3/1000 / INDEX( 'P1.6 Haver - IPCA'!$D$3:$D$19, MATCH('P1.1 Indexação, gastos'!M$1, 'P1.6 Haver - IPCA'!$A$3:$A$19, 0 ) ) *100</f>
        <v>214.9087308409419</v>
      </c>
      <c r="N34" s="60">
        <f>-'P1.4 BC - Indexação anual'!N3/1000 / INDEX( 'P1.6 Haver - IPCA'!$D$3:$D$19, MATCH('P1.1 Indexação, gastos'!N$1, 'P1.6 Haver - IPCA'!$A$3:$A$19, 0 ) ) *100</f>
        <v>166.30350316135852</v>
      </c>
      <c r="O34" s="60">
        <f>-'P1.4 BC - Indexação anual'!O3/1000 / INDEX( 'P1.6 Haver - IPCA'!$D$3:$D$19, MATCH('P1.1 Indexação, gastos'!O$1, 'P1.6 Haver - IPCA'!$A$3:$A$19, 0 ) ) *100</f>
        <v>197.6079374712956</v>
      </c>
      <c r="P34" s="60">
        <f>-'P1.4 BC - Indexação anual'!P3/1000 / INDEX( 'P1.6 Haver - IPCA'!$D$3:$D$19, MATCH('P1.1 Indexação, gastos'!P$1, 'P1.6 Haver - IPCA'!$A$3:$A$19, 0 ) ) *100</f>
        <v>251.07022999999998</v>
      </c>
    </row>
    <row r="35" spans="1:16">
      <c r="A35" t="s">
        <v>323</v>
      </c>
      <c r="B35" s="61">
        <f>MAX(B25,0) / INDEX('P1.6 Haver - IPCA'!$D$3:$D$19,MATCH('P1.1 Indexação, gastos'!B$1,'P1.6 Haver - IPCA'!$A$3:$A$19,0))*100</f>
        <v>49.364558560126284</v>
      </c>
      <c r="C35" s="61">
        <f>MAX(C25,0) / INDEX('P1.6 Haver - IPCA'!$D$3:$D$19,MATCH('P1.1 Indexação, gastos'!C$1,'P1.6 Haver - IPCA'!$A$3:$A$19,0))*100</f>
        <v>49.707571884057913</v>
      </c>
      <c r="D35" s="61">
        <f>MAX(D25,0) / INDEX('P1.6 Haver - IPCA'!$D$3:$D$19,MATCH('P1.1 Indexação, gastos'!D$1,'P1.6 Haver - IPCA'!$A$3:$A$19,0))*100</f>
        <v>66.560917097453611</v>
      </c>
      <c r="E35" s="61">
        <f>MAX(E25,0) / INDEX('P1.6 Haver - IPCA'!$D$3:$D$19,MATCH('P1.1 Indexação, gastos'!E$1,'P1.6 Haver - IPCA'!$A$3:$A$19,0))*100</f>
        <v>70.429095894161335</v>
      </c>
      <c r="F35" s="61">
        <f>MAX(F25,0) / INDEX('P1.6 Haver - IPCA'!$D$3:$D$19,MATCH('P1.1 Indexação, gastos'!F$1,'P1.6 Haver - IPCA'!$A$3:$A$19,0))*100</f>
        <v>89.332967373338008</v>
      </c>
      <c r="G35" s="61">
        <f>MAX(G25,0) / INDEX('P1.6 Haver - IPCA'!$D$3:$D$19,MATCH('P1.1 Indexação, gastos'!G$1,'P1.6 Haver - IPCA'!$A$3:$A$19,0))*100</f>
        <v>88.946106378484885</v>
      </c>
      <c r="H35" s="61">
        <f>MAX(H25,0) / INDEX('P1.6 Haver - IPCA'!$D$3:$D$19,MATCH('P1.1 Indexação, gastos'!H$1,'P1.6 Haver - IPCA'!$A$3:$A$19,0))*100</f>
        <v>78.650950896620571</v>
      </c>
      <c r="I35" s="61">
        <f>MAX(I25,0) / INDEX('P1.6 Haver - IPCA'!$D$3:$D$19,MATCH('P1.1 Indexação, gastos'!I$1,'P1.6 Haver - IPCA'!$A$3:$A$19,0))*100</f>
        <v>87.838863419916393</v>
      </c>
      <c r="J35" s="61">
        <f>MAX(J25,0) / INDEX('P1.6 Haver - IPCA'!$D$3:$D$19,MATCH('P1.1 Indexação, gastos'!J$1,'P1.6 Haver - IPCA'!$A$3:$A$19,0))*100</f>
        <v>99.716709893733011</v>
      </c>
      <c r="K35" s="61">
        <f>MAX(K25,0) / INDEX('P1.6 Haver - IPCA'!$D$3:$D$19,MATCH('P1.1 Indexação, gastos'!K$1,'P1.6 Haver - IPCA'!$A$3:$A$19,0))*100</f>
        <v>56.586417560364033</v>
      </c>
      <c r="L35" s="61">
        <f>MAX(L25,0) / INDEX('P1.6 Haver - IPCA'!$D$3:$D$19,MATCH('P1.1 Indexação, gastos'!L$1,'P1.6 Haver - IPCA'!$A$3:$A$19,0))*100</f>
        <v>99.92126085856367</v>
      </c>
      <c r="M35" s="61">
        <f>MAX(M25,0) / INDEX('P1.6 Haver - IPCA'!$D$3:$D$19,MATCH('P1.1 Indexação, gastos'!M$1,'P1.6 Haver - IPCA'!$A$3:$A$19,0))*100</f>
        <v>110.73832429957473</v>
      </c>
      <c r="N35" s="61">
        <f>MAX(N25,0) / INDEX('P1.6 Haver - IPCA'!$D$3:$D$19,MATCH('P1.1 Indexação, gastos'!N$1,'P1.6 Haver - IPCA'!$A$3:$A$19,0))*100</f>
        <v>97.213483751849964</v>
      </c>
      <c r="O35" s="61">
        <f>MAX(O25,0) / INDEX('P1.6 Haver - IPCA'!$D$3:$D$19,MATCH('P1.1 Indexação, gastos'!O$1,'P1.6 Haver - IPCA'!$A$3:$A$19,0))*100</f>
        <v>80.055895512055713</v>
      </c>
      <c r="P35" s="61">
        <f>MAX(P25,0) / INDEX('P1.6 Haver - IPCA'!$D$3:$D$19,MATCH('P1.1 Indexação, gastos'!P$1,'P1.6 Haver - IPCA'!$A$3:$A$19,0))*100</f>
        <v>0</v>
      </c>
    </row>
    <row r="36" spans="1:16">
      <c r="A36" t="s">
        <v>97</v>
      </c>
      <c r="B36" s="62">
        <f t="shared" ref="B36:O36" si="22">(B35-B34)*-1</f>
        <v>60.444926815421653</v>
      </c>
      <c r="C36" s="62">
        <f t="shared" si="22"/>
        <v>57.155750534606895</v>
      </c>
      <c r="D36" s="62">
        <f t="shared" si="22"/>
        <v>20.913798661175065</v>
      </c>
      <c r="E36" s="62">
        <f t="shared" si="22"/>
        <v>112.98161335182651</v>
      </c>
      <c r="F36" s="62">
        <f t="shared" si="22"/>
        <v>46.100154246301102</v>
      </c>
      <c r="G36" s="62">
        <f t="shared" si="22"/>
        <v>116.93871896210366</v>
      </c>
      <c r="H36" s="62">
        <f t="shared" si="22"/>
        <v>114.06720531732924</v>
      </c>
      <c r="I36" s="62">
        <f t="shared" si="22"/>
        <v>88.087533740334933</v>
      </c>
      <c r="J36" s="62">
        <f t="shared" si="22"/>
        <v>34.807130047528133</v>
      </c>
      <c r="K36" s="62">
        <f t="shared" si="22"/>
        <v>143.13956447072772</v>
      </c>
      <c r="L36" s="62">
        <f t="shared" si="22"/>
        <v>58.114245911748924</v>
      </c>
      <c r="M36" s="62">
        <f t="shared" si="22"/>
        <v>104.17040654136717</v>
      </c>
      <c r="N36" s="62">
        <f t="shared" si="22"/>
        <v>69.090019409508557</v>
      </c>
      <c r="O36" s="62">
        <f t="shared" si="22"/>
        <v>117.55204195923989</v>
      </c>
      <c r="P36" s="62">
        <f>(P35-P34)*-1</f>
        <v>251.07022999999998</v>
      </c>
    </row>
    <row r="37" spans="1:16" s="186" customFormat="1" ht="11.25" customHeight="1">
      <c r="A37" s="187" t="str">
        <f>"Check = "&amp; IF(SUM(B37:P37) = 0, "OK", "ERRO!")</f>
        <v>Check = OK</v>
      </c>
      <c r="B37" s="188">
        <f>IF( B34= B35+B36, 0, 1 )</f>
        <v>0</v>
      </c>
      <c r="C37" s="188">
        <f t="shared" ref="C37:P37" si="23">IF( C34= C35+C36, 0, 1 )</f>
        <v>0</v>
      </c>
      <c r="D37" s="188">
        <f t="shared" si="23"/>
        <v>0</v>
      </c>
      <c r="E37" s="188">
        <f t="shared" si="23"/>
        <v>0</v>
      </c>
      <c r="F37" s="188">
        <f t="shared" si="23"/>
        <v>0</v>
      </c>
      <c r="G37" s="188">
        <f t="shared" si="23"/>
        <v>0</v>
      </c>
      <c r="H37" s="188">
        <f t="shared" si="23"/>
        <v>0</v>
      </c>
      <c r="I37" s="188">
        <f t="shared" si="23"/>
        <v>0</v>
      </c>
      <c r="J37" s="188">
        <f t="shared" si="23"/>
        <v>0</v>
      </c>
      <c r="K37" s="188">
        <f t="shared" si="23"/>
        <v>0</v>
      </c>
      <c r="L37" s="188">
        <f t="shared" si="23"/>
        <v>0</v>
      </c>
      <c r="M37" s="188">
        <f t="shared" si="23"/>
        <v>0</v>
      </c>
      <c r="N37" s="188">
        <f t="shared" si="23"/>
        <v>0</v>
      </c>
      <c r="O37" s="188">
        <f t="shared" si="23"/>
        <v>0</v>
      </c>
      <c r="P37" s="188">
        <f t="shared" si="23"/>
        <v>0</v>
      </c>
    </row>
    <row r="38" spans="1:16"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</row>
    <row r="39" spans="1:16">
      <c r="A39" s="5" t="s">
        <v>99</v>
      </c>
    </row>
    <row r="40" spans="1:16" ht="3.75" customHeight="1">
      <c r="B40" s="3">
        <f>B1</f>
        <v>2000</v>
      </c>
      <c r="C40" s="3">
        <f>C1</f>
        <v>2001</v>
      </c>
      <c r="D40" s="3">
        <f>D1</f>
        <v>2002</v>
      </c>
      <c r="E40" s="3">
        <f>E1</f>
        <v>2003</v>
      </c>
      <c r="F40" s="3">
        <f>F1</f>
        <v>2004</v>
      </c>
      <c r="G40" s="3">
        <f>G1</f>
        <v>2005</v>
      </c>
      <c r="H40" s="3">
        <f>H1</f>
        <v>2006</v>
      </c>
      <c r="I40" s="3">
        <f>I1</f>
        <v>2007</v>
      </c>
      <c r="J40" s="3">
        <f>J1</f>
        <v>2008</v>
      </c>
      <c r="K40" s="3">
        <f>K1</f>
        <v>2009</v>
      </c>
      <c r="L40" s="3">
        <f>L1</f>
        <v>2010</v>
      </c>
      <c r="M40" s="3">
        <f>M1</f>
        <v>2011</v>
      </c>
      <c r="N40" s="3">
        <f>N1</f>
        <v>2012</v>
      </c>
      <c r="O40" s="3">
        <f>O1</f>
        <v>2013</v>
      </c>
      <c r="P40" s="3">
        <f>P1</f>
        <v>2014</v>
      </c>
    </row>
    <row r="41" spans="1:16">
      <c r="A41" t="s">
        <v>323</v>
      </c>
      <c r="B41" s="61">
        <f>B30</f>
        <v>20.430590000000002</v>
      </c>
      <c r="C41" s="61">
        <f>C30</f>
        <v>21.979790000000001</v>
      </c>
      <c r="D41" s="61">
        <f>D30</f>
        <v>31.919090000000004</v>
      </c>
      <c r="E41" s="61">
        <f>E30</f>
        <v>38.74389</v>
      </c>
      <c r="F41" s="61">
        <f>F30</f>
        <v>52.38519999999999</v>
      </c>
      <c r="G41" s="61">
        <f>G30</f>
        <v>55.741379999999992</v>
      </c>
      <c r="H41" s="61">
        <f>H30</f>
        <v>51.351599999999998</v>
      </c>
      <c r="I41" s="61">
        <f>I30</f>
        <v>59.438720000000004</v>
      </c>
      <c r="J41" s="61">
        <f>J30</f>
        <v>71.307910000000007</v>
      </c>
      <c r="K41" s="61">
        <f>K30</f>
        <v>42.443179999999998</v>
      </c>
      <c r="L41" s="61">
        <f>L30</f>
        <v>78.72326000000001</v>
      </c>
      <c r="M41" s="61">
        <f>M30</f>
        <v>93.035519999999991</v>
      </c>
      <c r="N41" s="61">
        <f>N30</f>
        <v>86.085970000000003</v>
      </c>
      <c r="O41" s="61">
        <f>O30</f>
        <v>75.290700000000015</v>
      </c>
      <c r="P41" s="61">
        <f>P30</f>
        <v>0</v>
      </c>
    </row>
    <row r="42" spans="1:16">
      <c r="A42" t="s">
        <v>320</v>
      </c>
      <c r="B42" s="61">
        <f>B7</f>
        <v>58.240648</v>
      </c>
      <c r="C42" s="61">
        <f>C7</f>
        <v>65.449384000000009</v>
      </c>
      <c r="D42" s="61">
        <f>D7</f>
        <v>75.029037178999985</v>
      </c>
      <c r="E42" s="61">
        <f>E7</f>
        <v>78.974749657999979</v>
      </c>
      <c r="F42" s="61">
        <f>F7</f>
        <v>89.431565999999989</v>
      </c>
      <c r="G42" s="61">
        <f>G7</f>
        <v>94.068469455000013</v>
      </c>
      <c r="H42" s="61">
        <f>H7</f>
        <v>107.57357656800001</v>
      </c>
      <c r="I42" s="61">
        <f>I7</f>
        <v>118.36152401499999</v>
      </c>
      <c r="J42" s="61">
        <f>J7</f>
        <v>134.79954795900002</v>
      </c>
      <c r="K42" s="61">
        <f>K7</f>
        <v>155.82196986100001</v>
      </c>
      <c r="L42" s="61">
        <f>L7</f>
        <v>170.478849776</v>
      </c>
      <c r="M42" s="61">
        <f>M7</f>
        <v>183.54636509727999</v>
      </c>
      <c r="N42" s="61">
        <f>N7</f>
        <v>190.64170289384006</v>
      </c>
      <c r="O42" s="61">
        <f>O7</f>
        <v>206.96404454143996</v>
      </c>
      <c r="P42" s="61">
        <f>P7</f>
        <v>222.99309159788996</v>
      </c>
    </row>
    <row r="43" spans="1:16">
      <c r="A43" t="str">
        <f>A8</f>
        <v>Previdência social</v>
      </c>
      <c r="B43" s="61">
        <f>B8</f>
        <v>65.224176999999997</v>
      </c>
      <c r="C43" s="61">
        <f>C8</f>
        <v>75.364805996000001</v>
      </c>
      <c r="D43" s="61">
        <f>D8</f>
        <v>86.559648210999995</v>
      </c>
      <c r="E43" s="61">
        <f>E8</f>
        <v>107.83592713899999</v>
      </c>
      <c r="F43" s="61">
        <f>F8</f>
        <v>126.020725</v>
      </c>
      <c r="G43" s="61">
        <f>G8</f>
        <v>146.83967669290999</v>
      </c>
      <c r="H43" s="61">
        <f>H8</f>
        <v>166.31431756143999</v>
      </c>
      <c r="I43" s="61">
        <f>I8</f>
        <v>183.07583207799999</v>
      </c>
      <c r="J43" s="61">
        <f>J8</f>
        <v>201.42372795599999</v>
      </c>
      <c r="K43" s="61">
        <f>K8</f>
        <v>226.31249510700002</v>
      </c>
      <c r="L43" s="61">
        <f>L8</f>
        <v>254.820848127</v>
      </c>
      <c r="M43" s="61">
        <f>M8</f>
        <v>282.46807163038005</v>
      </c>
      <c r="N43" s="61">
        <f>N8</f>
        <v>318.83026964627004</v>
      </c>
      <c r="O43" s="61">
        <f>O8</f>
        <v>358.57937605617008</v>
      </c>
      <c r="P43" s="61">
        <f>P8</f>
        <v>402.08719568124991</v>
      </c>
    </row>
    <row r="44" spans="1:16">
      <c r="A44" t="s">
        <v>321</v>
      </c>
      <c r="B44" s="62">
        <f>B3-SUM(B41:B43)</f>
        <v>92.324398433146996</v>
      </c>
      <c r="C44" s="62">
        <f>C3-SUM(C41:C43)</f>
        <v>109.84083463819303</v>
      </c>
      <c r="D44" s="62">
        <f>D3-SUM(D41:D43)</f>
        <v>130.46345284416705</v>
      </c>
      <c r="E44" s="62">
        <f>E3-SUM(E41:E43)</f>
        <v>134.82150120863537</v>
      </c>
      <c r="F44" s="62">
        <f>F3-SUM(F41:F43)</f>
        <v>157.17743707773002</v>
      </c>
      <c r="G44" s="62">
        <f>G3-SUM(G41:G43)</f>
        <v>194.08681071301004</v>
      </c>
      <c r="H44" s="62">
        <f>H3-SUM(H41:H43)</f>
        <v>220.39092106658939</v>
      </c>
      <c r="I44" s="62">
        <f>I3-SUM(I41:I43)</f>
        <v>259.48123128155214</v>
      </c>
      <c r="J44" s="62">
        <f>J3-SUM(J41:J43)</f>
        <v>309.91099342591497</v>
      </c>
      <c r="K44" s="62">
        <f>K3-SUM(K41:K43)</f>
        <v>316.05021286957009</v>
      </c>
      <c r="L44" s="62">
        <f>L3-SUM(L41:L43)</f>
        <v>417.03194872300003</v>
      </c>
      <c r="M44" s="62">
        <f>M3-SUM(M41:M43)</f>
        <v>431.98790254238315</v>
      </c>
      <c r="N44" s="62">
        <f>N3-SUM(N41:N43)</f>
        <v>464.68701433326873</v>
      </c>
      <c r="O44" s="62">
        <f>O3-SUM(O41:O43)</f>
        <v>538.15359652124903</v>
      </c>
      <c r="P44" s="62">
        <f>P3-SUM(P41:P43)</f>
        <v>596.38539247584185</v>
      </c>
    </row>
    <row r="45" spans="1:16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2:V82"/>
  <sheetViews>
    <sheetView showGridLines="0" showZeros="0" view="pageBreakPreview" topLeftCell="A4" zoomScale="75" zoomScaleNormal="75" zoomScaleSheetLayoutView="75" workbookViewId="0">
      <pane xSplit="1" ySplit="2" topLeftCell="G6" activePane="bottomRight" state="frozen"/>
      <selection activeCell="C9" sqref="C9"/>
      <selection pane="topRight" activeCell="C9" sqref="C9"/>
      <selection pane="bottomLeft" activeCell="C9" sqref="C9"/>
      <selection pane="bottomRight" activeCell="A4" sqref="A4"/>
    </sheetView>
  </sheetViews>
  <sheetFormatPr defaultRowHeight="15" customHeight="1" outlineLevelCol="1"/>
  <cols>
    <col min="1" max="1" width="75" style="6" customWidth="1"/>
    <col min="2" max="6" width="14" style="6" hidden="1" customWidth="1" outlineLevel="1"/>
    <col min="7" max="7" width="14" style="57" customWidth="1" collapsed="1"/>
    <col min="8" max="11" width="14" style="57" customWidth="1"/>
    <col min="12" max="12" width="14" style="58" customWidth="1"/>
    <col min="13" max="14" width="14.140625" style="6" customWidth="1"/>
    <col min="15" max="15" width="14" style="6" customWidth="1"/>
    <col min="16" max="17" width="13.28515625" style="6" customWidth="1"/>
    <col min="18" max="18" width="11.5703125" style="6" bestFit="1" customWidth="1"/>
    <col min="19" max="19" width="11.5703125" style="6" customWidth="1"/>
    <col min="20" max="20" width="11.5703125" style="6" bestFit="1" customWidth="1"/>
    <col min="21" max="21" width="13" style="6" customWidth="1"/>
    <col min="22" max="22" width="9.7109375" style="6" bestFit="1" customWidth="1"/>
    <col min="23" max="256" width="9.140625" style="6"/>
    <col min="257" max="257" width="75" style="6" customWidth="1"/>
    <col min="258" max="268" width="14" style="6" customWidth="1"/>
    <col min="269" max="270" width="14.140625" style="6" customWidth="1"/>
    <col min="271" max="271" width="14" style="6" customWidth="1"/>
    <col min="272" max="273" width="13.28515625" style="6" customWidth="1"/>
    <col min="274" max="274" width="11.5703125" style="6" bestFit="1" customWidth="1"/>
    <col min="275" max="275" width="11.5703125" style="6" customWidth="1"/>
    <col min="276" max="276" width="11.5703125" style="6" bestFit="1" customWidth="1"/>
    <col min="277" max="277" width="13" style="6" customWidth="1"/>
    <col min="278" max="278" width="9.7109375" style="6" bestFit="1" customWidth="1"/>
    <col min="279" max="512" width="9.140625" style="6"/>
    <col min="513" max="513" width="75" style="6" customWidth="1"/>
    <col min="514" max="524" width="14" style="6" customWidth="1"/>
    <col min="525" max="526" width="14.140625" style="6" customWidth="1"/>
    <col min="527" max="527" width="14" style="6" customWidth="1"/>
    <col min="528" max="529" width="13.28515625" style="6" customWidth="1"/>
    <col min="530" max="530" width="11.5703125" style="6" bestFit="1" customWidth="1"/>
    <col min="531" max="531" width="11.5703125" style="6" customWidth="1"/>
    <col min="532" max="532" width="11.5703125" style="6" bestFit="1" customWidth="1"/>
    <col min="533" max="533" width="13" style="6" customWidth="1"/>
    <col min="534" max="534" width="9.7109375" style="6" bestFit="1" customWidth="1"/>
    <col min="535" max="768" width="9.140625" style="6"/>
    <col min="769" max="769" width="75" style="6" customWidth="1"/>
    <col min="770" max="780" width="14" style="6" customWidth="1"/>
    <col min="781" max="782" width="14.140625" style="6" customWidth="1"/>
    <col min="783" max="783" width="14" style="6" customWidth="1"/>
    <col min="784" max="785" width="13.28515625" style="6" customWidth="1"/>
    <col min="786" max="786" width="11.5703125" style="6" bestFit="1" customWidth="1"/>
    <col min="787" max="787" width="11.5703125" style="6" customWidth="1"/>
    <col min="788" max="788" width="11.5703125" style="6" bestFit="1" customWidth="1"/>
    <col min="789" max="789" width="13" style="6" customWidth="1"/>
    <col min="790" max="790" width="9.7109375" style="6" bestFit="1" customWidth="1"/>
    <col min="791" max="1024" width="9.140625" style="6"/>
    <col min="1025" max="1025" width="75" style="6" customWidth="1"/>
    <col min="1026" max="1036" width="14" style="6" customWidth="1"/>
    <col min="1037" max="1038" width="14.140625" style="6" customWidth="1"/>
    <col min="1039" max="1039" width="14" style="6" customWidth="1"/>
    <col min="1040" max="1041" width="13.28515625" style="6" customWidth="1"/>
    <col min="1042" max="1042" width="11.5703125" style="6" bestFit="1" customWidth="1"/>
    <col min="1043" max="1043" width="11.5703125" style="6" customWidth="1"/>
    <col min="1044" max="1044" width="11.5703125" style="6" bestFit="1" customWidth="1"/>
    <col min="1045" max="1045" width="13" style="6" customWidth="1"/>
    <col min="1046" max="1046" width="9.7109375" style="6" bestFit="1" customWidth="1"/>
    <col min="1047" max="1280" width="9.140625" style="6"/>
    <col min="1281" max="1281" width="75" style="6" customWidth="1"/>
    <col min="1282" max="1292" width="14" style="6" customWidth="1"/>
    <col min="1293" max="1294" width="14.140625" style="6" customWidth="1"/>
    <col min="1295" max="1295" width="14" style="6" customWidth="1"/>
    <col min="1296" max="1297" width="13.28515625" style="6" customWidth="1"/>
    <col min="1298" max="1298" width="11.5703125" style="6" bestFit="1" customWidth="1"/>
    <col min="1299" max="1299" width="11.5703125" style="6" customWidth="1"/>
    <col min="1300" max="1300" width="11.5703125" style="6" bestFit="1" customWidth="1"/>
    <col min="1301" max="1301" width="13" style="6" customWidth="1"/>
    <col min="1302" max="1302" width="9.7109375" style="6" bestFit="1" customWidth="1"/>
    <col min="1303" max="1536" width="9.140625" style="6"/>
    <col min="1537" max="1537" width="75" style="6" customWidth="1"/>
    <col min="1538" max="1548" width="14" style="6" customWidth="1"/>
    <col min="1549" max="1550" width="14.140625" style="6" customWidth="1"/>
    <col min="1551" max="1551" width="14" style="6" customWidth="1"/>
    <col min="1552" max="1553" width="13.28515625" style="6" customWidth="1"/>
    <col min="1554" max="1554" width="11.5703125" style="6" bestFit="1" customWidth="1"/>
    <col min="1555" max="1555" width="11.5703125" style="6" customWidth="1"/>
    <col min="1556" max="1556" width="11.5703125" style="6" bestFit="1" customWidth="1"/>
    <col min="1557" max="1557" width="13" style="6" customWidth="1"/>
    <col min="1558" max="1558" width="9.7109375" style="6" bestFit="1" customWidth="1"/>
    <col min="1559" max="1792" width="9.140625" style="6"/>
    <col min="1793" max="1793" width="75" style="6" customWidth="1"/>
    <col min="1794" max="1804" width="14" style="6" customWidth="1"/>
    <col min="1805" max="1806" width="14.140625" style="6" customWidth="1"/>
    <col min="1807" max="1807" width="14" style="6" customWidth="1"/>
    <col min="1808" max="1809" width="13.28515625" style="6" customWidth="1"/>
    <col min="1810" max="1810" width="11.5703125" style="6" bestFit="1" customWidth="1"/>
    <col min="1811" max="1811" width="11.5703125" style="6" customWidth="1"/>
    <col min="1812" max="1812" width="11.5703125" style="6" bestFit="1" customWidth="1"/>
    <col min="1813" max="1813" width="13" style="6" customWidth="1"/>
    <col min="1814" max="1814" width="9.7109375" style="6" bestFit="1" customWidth="1"/>
    <col min="1815" max="2048" width="9.140625" style="6"/>
    <col min="2049" max="2049" width="75" style="6" customWidth="1"/>
    <col min="2050" max="2060" width="14" style="6" customWidth="1"/>
    <col min="2061" max="2062" width="14.140625" style="6" customWidth="1"/>
    <col min="2063" max="2063" width="14" style="6" customWidth="1"/>
    <col min="2064" max="2065" width="13.28515625" style="6" customWidth="1"/>
    <col min="2066" max="2066" width="11.5703125" style="6" bestFit="1" customWidth="1"/>
    <col min="2067" max="2067" width="11.5703125" style="6" customWidth="1"/>
    <col min="2068" max="2068" width="11.5703125" style="6" bestFit="1" customWidth="1"/>
    <col min="2069" max="2069" width="13" style="6" customWidth="1"/>
    <col min="2070" max="2070" width="9.7109375" style="6" bestFit="1" customWidth="1"/>
    <col min="2071" max="2304" width="9.140625" style="6"/>
    <col min="2305" max="2305" width="75" style="6" customWidth="1"/>
    <col min="2306" max="2316" width="14" style="6" customWidth="1"/>
    <col min="2317" max="2318" width="14.140625" style="6" customWidth="1"/>
    <col min="2319" max="2319" width="14" style="6" customWidth="1"/>
    <col min="2320" max="2321" width="13.28515625" style="6" customWidth="1"/>
    <col min="2322" max="2322" width="11.5703125" style="6" bestFit="1" customWidth="1"/>
    <col min="2323" max="2323" width="11.5703125" style="6" customWidth="1"/>
    <col min="2324" max="2324" width="11.5703125" style="6" bestFit="1" customWidth="1"/>
    <col min="2325" max="2325" width="13" style="6" customWidth="1"/>
    <col min="2326" max="2326" width="9.7109375" style="6" bestFit="1" customWidth="1"/>
    <col min="2327" max="2560" width="9.140625" style="6"/>
    <col min="2561" max="2561" width="75" style="6" customWidth="1"/>
    <col min="2562" max="2572" width="14" style="6" customWidth="1"/>
    <col min="2573" max="2574" width="14.140625" style="6" customWidth="1"/>
    <col min="2575" max="2575" width="14" style="6" customWidth="1"/>
    <col min="2576" max="2577" width="13.28515625" style="6" customWidth="1"/>
    <col min="2578" max="2578" width="11.5703125" style="6" bestFit="1" customWidth="1"/>
    <col min="2579" max="2579" width="11.5703125" style="6" customWidth="1"/>
    <col min="2580" max="2580" width="11.5703125" style="6" bestFit="1" customWidth="1"/>
    <col min="2581" max="2581" width="13" style="6" customWidth="1"/>
    <col min="2582" max="2582" width="9.7109375" style="6" bestFit="1" customWidth="1"/>
    <col min="2583" max="2816" width="9.140625" style="6"/>
    <col min="2817" max="2817" width="75" style="6" customWidth="1"/>
    <col min="2818" max="2828" width="14" style="6" customWidth="1"/>
    <col min="2829" max="2830" width="14.140625" style="6" customWidth="1"/>
    <col min="2831" max="2831" width="14" style="6" customWidth="1"/>
    <col min="2832" max="2833" width="13.28515625" style="6" customWidth="1"/>
    <col min="2834" max="2834" width="11.5703125" style="6" bestFit="1" customWidth="1"/>
    <col min="2835" max="2835" width="11.5703125" style="6" customWidth="1"/>
    <col min="2836" max="2836" width="11.5703125" style="6" bestFit="1" customWidth="1"/>
    <col min="2837" max="2837" width="13" style="6" customWidth="1"/>
    <col min="2838" max="2838" width="9.7109375" style="6" bestFit="1" customWidth="1"/>
    <col min="2839" max="3072" width="9.140625" style="6"/>
    <col min="3073" max="3073" width="75" style="6" customWidth="1"/>
    <col min="3074" max="3084" width="14" style="6" customWidth="1"/>
    <col min="3085" max="3086" width="14.140625" style="6" customWidth="1"/>
    <col min="3087" max="3087" width="14" style="6" customWidth="1"/>
    <col min="3088" max="3089" width="13.28515625" style="6" customWidth="1"/>
    <col min="3090" max="3090" width="11.5703125" style="6" bestFit="1" customWidth="1"/>
    <col min="3091" max="3091" width="11.5703125" style="6" customWidth="1"/>
    <col min="3092" max="3092" width="11.5703125" style="6" bestFit="1" customWidth="1"/>
    <col min="3093" max="3093" width="13" style="6" customWidth="1"/>
    <col min="3094" max="3094" width="9.7109375" style="6" bestFit="1" customWidth="1"/>
    <col min="3095" max="3328" width="9.140625" style="6"/>
    <col min="3329" max="3329" width="75" style="6" customWidth="1"/>
    <col min="3330" max="3340" width="14" style="6" customWidth="1"/>
    <col min="3341" max="3342" width="14.140625" style="6" customWidth="1"/>
    <col min="3343" max="3343" width="14" style="6" customWidth="1"/>
    <col min="3344" max="3345" width="13.28515625" style="6" customWidth="1"/>
    <col min="3346" max="3346" width="11.5703125" style="6" bestFit="1" customWidth="1"/>
    <col min="3347" max="3347" width="11.5703125" style="6" customWidth="1"/>
    <col min="3348" max="3348" width="11.5703125" style="6" bestFit="1" customWidth="1"/>
    <col min="3349" max="3349" width="13" style="6" customWidth="1"/>
    <col min="3350" max="3350" width="9.7109375" style="6" bestFit="1" customWidth="1"/>
    <col min="3351" max="3584" width="9.140625" style="6"/>
    <col min="3585" max="3585" width="75" style="6" customWidth="1"/>
    <col min="3586" max="3596" width="14" style="6" customWidth="1"/>
    <col min="3597" max="3598" width="14.140625" style="6" customWidth="1"/>
    <col min="3599" max="3599" width="14" style="6" customWidth="1"/>
    <col min="3600" max="3601" width="13.28515625" style="6" customWidth="1"/>
    <col min="3602" max="3602" width="11.5703125" style="6" bestFit="1" customWidth="1"/>
    <col min="3603" max="3603" width="11.5703125" style="6" customWidth="1"/>
    <col min="3604" max="3604" width="11.5703125" style="6" bestFit="1" customWidth="1"/>
    <col min="3605" max="3605" width="13" style="6" customWidth="1"/>
    <col min="3606" max="3606" width="9.7109375" style="6" bestFit="1" customWidth="1"/>
    <col min="3607" max="3840" width="9.140625" style="6"/>
    <col min="3841" max="3841" width="75" style="6" customWidth="1"/>
    <col min="3842" max="3852" width="14" style="6" customWidth="1"/>
    <col min="3853" max="3854" width="14.140625" style="6" customWidth="1"/>
    <col min="3855" max="3855" width="14" style="6" customWidth="1"/>
    <col min="3856" max="3857" width="13.28515625" style="6" customWidth="1"/>
    <col min="3858" max="3858" width="11.5703125" style="6" bestFit="1" customWidth="1"/>
    <col min="3859" max="3859" width="11.5703125" style="6" customWidth="1"/>
    <col min="3860" max="3860" width="11.5703125" style="6" bestFit="1" customWidth="1"/>
    <col min="3861" max="3861" width="13" style="6" customWidth="1"/>
    <col min="3862" max="3862" width="9.7109375" style="6" bestFit="1" customWidth="1"/>
    <col min="3863" max="4096" width="9.140625" style="6"/>
    <col min="4097" max="4097" width="75" style="6" customWidth="1"/>
    <col min="4098" max="4108" width="14" style="6" customWidth="1"/>
    <col min="4109" max="4110" width="14.140625" style="6" customWidth="1"/>
    <col min="4111" max="4111" width="14" style="6" customWidth="1"/>
    <col min="4112" max="4113" width="13.28515625" style="6" customWidth="1"/>
    <col min="4114" max="4114" width="11.5703125" style="6" bestFit="1" customWidth="1"/>
    <col min="4115" max="4115" width="11.5703125" style="6" customWidth="1"/>
    <col min="4116" max="4116" width="11.5703125" style="6" bestFit="1" customWidth="1"/>
    <col min="4117" max="4117" width="13" style="6" customWidth="1"/>
    <col min="4118" max="4118" width="9.7109375" style="6" bestFit="1" customWidth="1"/>
    <col min="4119" max="4352" width="9.140625" style="6"/>
    <col min="4353" max="4353" width="75" style="6" customWidth="1"/>
    <col min="4354" max="4364" width="14" style="6" customWidth="1"/>
    <col min="4365" max="4366" width="14.140625" style="6" customWidth="1"/>
    <col min="4367" max="4367" width="14" style="6" customWidth="1"/>
    <col min="4368" max="4369" width="13.28515625" style="6" customWidth="1"/>
    <col min="4370" max="4370" width="11.5703125" style="6" bestFit="1" customWidth="1"/>
    <col min="4371" max="4371" width="11.5703125" style="6" customWidth="1"/>
    <col min="4372" max="4372" width="11.5703125" style="6" bestFit="1" customWidth="1"/>
    <col min="4373" max="4373" width="13" style="6" customWidth="1"/>
    <col min="4374" max="4374" width="9.7109375" style="6" bestFit="1" customWidth="1"/>
    <col min="4375" max="4608" width="9.140625" style="6"/>
    <col min="4609" max="4609" width="75" style="6" customWidth="1"/>
    <col min="4610" max="4620" width="14" style="6" customWidth="1"/>
    <col min="4621" max="4622" width="14.140625" style="6" customWidth="1"/>
    <col min="4623" max="4623" width="14" style="6" customWidth="1"/>
    <col min="4624" max="4625" width="13.28515625" style="6" customWidth="1"/>
    <col min="4626" max="4626" width="11.5703125" style="6" bestFit="1" customWidth="1"/>
    <col min="4627" max="4627" width="11.5703125" style="6" customWidth="1"/>
    <col min="4628" max="4628" width="11.5703125" style="6" bestFit="1" customWidth="1"/>
    <col min="4629" max="4629" width="13" style="6" customWidth="1"/>
    <col min="4630" max="4630" width="9.7109375" style="6" bestFit="1" customWidth="1"/>
    <col min="4631" max="4864" width="9.140625" style="6"/>
    <col min="4865" max="4865" width="75" style="6" customWidth="1"/>
    <col min="4866" max="4876" width="14" style="6" customWidth="1"/>
    <col min="4877" max="4878" width="14.140625" style="6" customWidth="1"/>
    <col min="4879" max="4879" width="14" style="6" customWidth="1"/>
    <col min="4880" max="4881" width="13.28515625" style="6" customWidth="1"/>
    <col min="4882" max="4882" width="11.5703125" style="6" bestFit="1" customWidth="1"/>
    <col min="4883" max="4883" width="11.5703125" style="6" customWidth="1"/>
    <col min="4884" max="4884" width="11.5703125" style="6" bestFit="1" customWidth="1"/>
    <col min="4885" max="4885" width="13" style="6" customWidth="1"/>
    <col min="4886" max="4886" width="9.7109375" style="6" bestFit="1" customWidth="1"/>
    <col min="4887" max="5120" width="9.140625" style="6"/>
    <col min="5121" max="5121" width="75" style="6" customWidth="1"/>
    <col min="5122" max="5132" width="14" style="6" customWidth="1"/>
    <col min="5133" max="5134" width="14.140625" style="6" customWidth="1"/>
    <col min="5135" max="5135" width="14" style="6" customWidth="1"/>
    <col min="5136" max="5137" width="13.28515625" style="6" customWidth="1"/>
    <col min="5138" max="5138" width="11.5703125" style="6" bestFit="1" customWidth="1"/>
    <col min="5139" max="5139" width="11.5703125" style="6" customWidth="1"/>
    <col min="5140" max="5140" width="11.5703125" style="6" bestFit="1" customWidth="1"/>
    <col min="5141" max="5141" width="13" style="6" customWidth="1"/>
    <col min="5142" max="5142" width="9.7109375" style="6" bestFit="1" customWidth="1"/>
    <col min="5143" max="5376" width="9.140625" style="6"/>
    <col min="5377" max="5377" width="75" style="6" customWidth="1"/>
    <col min="5378" max="5388" width="14" style="6" customWidth="1"/>
    <col min="5389" max="5390" width="14.140625" style="6" customWidth="1"/>
    <col min="5391" max="5391" width="14" style="6" customWidth="1"/>
    <col min="5392" max="5393" width="13.28515625" style="6" customWidth="1"/>
    <col min="5394" max="5394" width="11.5703125" style="6" bestFit="1" customWidth="1"/>
    <col min="5395" max="5395" width="11.5703125" style="6" customWidth="1"/>
    <col min="5396" max="5396" width="11.5703125" style="6" bestFit="1" customWidth="1"/>
    <col min="5397" max="5397" width="13" style="6" customWidth="1"/>
    <col min="5398" max="5398" width="9.7109375" style="6" bestFit="1" customWidth="1"/>
    <col min="5399" max="5632" width="9.140625" style="6"/>
    <col min="5633" max="5633" width="75" style="6" customWidth="1"/>
    <col min="5634" max="5644" width="14" style="6" customWidth="1"/>
    <col min="5645" max="5646" width="14.140625" style="6" customWidth="1"/>
    <col min="5647" max="5647" width="14" style="6" customWidth="1"/>
    <col min="5648" max="5649" width="13.28515625" style="6" customWidth="1"/>
    <col min="5650" max="5650" width="11.5703125" style="6" bestFit="1" customWidth="1"/>
    <col min="5651" max="5651" width="11.5703125" style="6" customWidth="1"/>
    <col min="5652" max="5652" width="11.5703125" style="6" bestFit="1" customWidth="1"/>
    <col min="5653" max="5653" width="13" style="6" customWidth="1"/>
    <col min="5654" max="5654" width="9.7109375" style="6" bestFit="1" customWidth="1"/>
    <col min="5655" max="5888" width="9.140625" style="6"/>
    <col min="5889" max="5889" width="75" style="6" customWidth="1"/>
    <col min="5890" max="5900" width="14" style="6" customWidth="1"/>
    <col min="5901" max="5902" width="14.140625" style="6" customWidth="1"/>
    <col min="5903" max="5903" width="14" style="6" customWidth="1"/>
    <col min="5904" max="5905" width="13.28515625" style="6" customWidth="1"/>
    <col min="5906" max="5906" width="11.5703125" style="6" bestFit="1" customWidth="1"/>
    <col min="5907" max="5907" width="11.5703125" style="6" customWidth="1"/>
    <col min="5908" max="5908" width="11.5703125" style="6" bestFit="1" customWidth="1"/>
    <col min="5909" max="5909" width="13" style="6" customWidth="1"/>
    <col min="5910" max="5910" width="9.7109375" style="6" bestFit="1" customWidth="1"/>
    <col min="5911" max="6144" width="9.140625" style="6"/>
    <col min="6145" max="6145" width="75" style="6" customWidth="1"/>
    <col min="6146" max="6156" width="14" style="6" customWidth="1"/>
    <col min="6157" max="6158" width="14.140625" style="6" customWidth="1"/>
    <col min="6159" max="6159" width="14" style="6" customWidth="1"/>
    <col min="6160" max="6161" width="13.28515625" style="6" customWidth="1"/>
    <col min="6162" max="6162" width="11.5703125" style="6" bestFit="1" customWidth="1"/>
    <col min="6163" max="6163" width="11.5703125" style="6" customWidth="1"/>
    <col min="6164" max="6164" width="11.5703125" style="6" bestFit="1" customWidth="1"/>
    <col min="6165" max="6165" width="13" style="6" customWidth="1"/>
    <col min="6166" max="6166" width="9.7109375" style="6" bestFit="1" customWidth="1"/>
    <col min="6167" max="6400" width="9.140625" style="6"/>
    <col min="6401" max="6401" width="75" style="6" customWidth="1"/>
    <col min="6402" max="6412" width="14" style="6" customWidth="1"/>
    <col min="6413" max="6414" width="14.140625" style="6" customWidth="1"/>
    <col min="6415" max="6415" width="14" style="6" customWidth="1"/>
    <col min="6416" max="6417" width="13.28515625" style="6" customWidth="1"/>
    <col min="6418" max="6418" width="11.5703125" style="6" bestFit="1" customWidth="1"/>
    <col min="6419" max="6419" width="11.5703125" style="6" customWidth="1"/>
    <col min="6420" max="6420" width="11.5703125" style="6" bestFit="1" customWidth="1"/>
    <col min="6421" max="6421" width="13" style="6" customWidth="1"/>
    <col min="6422" max="6422" width="9.7109375" style="6" bestFit="1" customWidth="1"/>
    <col min="6423" max="6656" width="9.140625" style="6"/>
    <col min="6657" max="6657" width="75" style="6" customWidth="1"/>
    <col min="6658" max="6668" width="14" style="6" customWidth="1"/>
    <col min="6669" max="6670" width="14.140625" style="6" customWidth="1"/>
    <col min="6671" max="6671" width="14" style="6" customWidth="1"/>
    <col min="6672" max="6673" width="13.28515625" style="6" customWidth="1"/>
    <col min="6674" max="6674" width="11.5703125" style="6" bestFit="1" customWidth="1"/>
    <col min="6675" max="6675" width="11.5703125" style="6" customWidth="1"/>
    <col min="6676" max="6676" width="11.5703125" style="6" bestFit="1" customWidth="1"/>
    <col min="6677" max="6677" width="13" style="6" customWidth="1"/>
    <col min="6678" max="6678" width="9.7109375" style="6" bestFit="1" customWidth="1"/>
    <col min="6679" max="6912" width="9.140625" style="6"/>
    <col min="6913" max="6913" width="75" style="6" customWidth="1"/>
    <col min="6914" max="6924" width="14" style="6" customWidth="1"/>
    <col min="6925" max="6926" width="14.140625" style="6" customWidth="1"/>
    <col min="6927" max="6927" width="14" style="6" customWidth="1"/>
    <col min="6928" max="6929" width="13.28515625" style="6" customWidth="1"/>
    <col min="6930" max="6930" width="11.5703125" style="6" bestFit="1" customWidth="1"/>
    <col min="6931" max="6931" width="11.5703125" style="6" customWidth="1"/>
    <col min="6932" max="6932" width="11.5703125" style="6" bestFit="1" customWidth="1"/>
    <col min="6933" max="6933" width="13" style="6" customWidth="1"/>
    <col min="6934" max="6934" width="9.7109375" style="6" bestFit="1" customWidth="1"/>
    <col min="6935" max="7168" width="9.140625" style="6"/>
    <col min="7169" max="7169" width="75" style="6" customWidth="1"/>
    <col min="7170" max="7180" width="14" style="6" customWidth="1"/>
    <col min="7181" max="7182" width="14.140625" style="6" customWidth="1"/>
    <col min="7183" max="7183" width="14" style="6" customWidth="1"/>
    <col min="7184" max="7185" width="13.28515625" style="6" customWidth="1"/>
    <col min="7186" max="7186" width="11.5703125" style="6" bestFit="1" customWidth="1"/>
    <col min="7187" max="7187" width="11.5703125" style="6" customWidth="1"/>
    <col min="7188" max="7188" width="11.5703125" style="6" bestFit="1" customWidth="1"/>
    <col min="7189" max="7189" width="13" style="6" customWidth="1"/>
    <col min="7190" max="7190" width="9.7109375" style="6" bestFit="1" customWidth="1"/>
    <col min="7191" max="7424" width="9.140625" style="6"/>
    <col min="7425" max="7425" width="75" style="6" customWidth="1"/>
    <col min="7426" max="7436" width="14" style="6" customWidth="1"/>
    <col min="7437" max="7438" width="14.140625" style="6" customWidth="1"/>
    <col min="7439" max="7439" width="14" style="6" customWidth="1"/>
    <col min="7440" max="7441" width="13.28515625" style="6" customWidth="1"/>
    <col min="7442" max="7442" width="11.5703125" style="6" bestFit="1" customWidth="1"/>
    <col min="7443" max="7443" width="11.5703125" style="6" customWidth="1"/>
    <col min="7444" max="7444" width="11.5703125" style="6" bestFit="1" customWidth="1"/>
    <col min="7445" max="7445" width="13" style="6" customWidth="1"/>
    <col min="7446" max="7446" width="9.7109375" style="6" bestFit="1" customWidth="1"/>
    <col min="7447" max="7680" width="9.140625" style="6"/>
    <col min="7681" max="7681" width="75" style="6" customWidth="1"/>
    <col min="7682" max="7692" width="14" style="6" customWidth="1"/>
    <col min="7693" max="7694" width="14.140625" style="6" customWidth="1"/>
    <col min="7695" max="7695" width="14" style="6" customWidth="1"/>
    <col min="7696" max="7697" width="13.28515625" style="6" customWidth="1"/>
    <col min="7698" max="7698" width="11.5703125" style="6" bestFit="1" customWidth="1"/>
    <col min="7699" max="7699" width="11.5703125" style="6" customWidth="1"/>
    <col min="7700" max="7700" width="11.5703125" style="6" bestFit="1" customWidth="1"/>
    <col min="7701" max="7701" width="13" style="6" customWidth="1"/>
    <col min="7702" max="7702" width="9.7109375" style="6" bestFit="1" customWidth="1"/>
    <col min="7703" max="7936" width="9.140625" style="6"/>
    <col min="7937" max="7937" width="75" style="6" customWidth="1"/>
    <col min="7938" max="7948" width="14" style="6" customWidth="1"/>
    <col min="7949" max="7950" width="14.140625" style="6" customWidth="1"/>
    <col min="7951" max="7951" width="14" style="6" customWidth="1"/>
    <col min="7952" max="7953" width="13.28515625" style="6" customWidth="1"/>
    <col min="7954" max="7954" width="11.5703125" style="6" bestFit="1" customWidth="1"/>
    <col min="7955" max="7955" width="11.5703125" style="6" customWidth="1"/>
    <col min="7956" max="7956" width="11.5703125" style="6" bestFit="1" customWidth="1"/>
    <col min="7957" max="7957" width="13" style="6" customWidth="1"/>
    <col min="7958" max="7958" width="9.7109375" style="6" bestFit="1" customWidth="1"/>
    <col min="7959" max="8192" width="9.140625" style="6"/>
    <col min="8193" max="8193" width="75" style="6" customWidth="1"/>
    <col min="8194" max="8204" width="14" style="6" customWidth="1"/>
    <col min="8205" max="8206" width="14.140625" style="6" customWidth="1"/>
    <col min="8207" max="8207" width="14" style="6" customWidth="1"/>
    <col min="8208" max="8209" width="13.28515625" style="6" customWidth="1"/>
    <col min="8210" max="8210" width="11.5703125" style="6" bestFit="1" customWidth="1"/>
    <col min="8211" max="8211" width="11.5703125" style="6" customWidth="1"/>
    <col min="8212" max="8212" width="11.5703125" style="6" bestFit="1" customWidth="1"/>
    <col min="8213" max="8213" width="13" style="6" customWidth="1"/>
    <col min="8214" max="8214" width="9.7109375" style="6" bestFit="1" customWidth="1"/>
    <col min="8215" max="8448" width="9.140625" style="6"/>
    <col min="8449" max="8449" width="75" style="6" customWidth="1"/>
    <col min="8450" max="8460" width="14" style="6" customWidth="1"/>
    <col min="8461" max="8462" width="14.140625" style="6" customWidth="1"/>
    <col min="8463" max="8463" width="14" style="6" customWidth="1"/>
    <col min="8464" max="8465" width="13.28515625" style="6" customWidth="1"/>
    <col min="8466" max="8466" width="11.5703125" style="6" bestFit="1" customWidth="1"/>
    <col min="8467" max="8467" width="11.5703125" style="6" customWidth="1"/>
    <col min="8468" max="8468" width="11.5703125" style="6" bestFit="1" customWidth="1"/>
    <col min="8469" max="8469" width="13" style="6" customWidth="1"/>
    <col min="8470" max="8470" width="9.7109375" style="6" bestFit="1" customWidth="1"/>
    <col min="8471" max="8704" width="9.140625" style="6"/>
    <col min="8705" max="8705" width="75" style="6" customWidth="1"/>
    <col min="8706" max="8716" width="14" style="6" customWidth="1"/>
    <col min="8717" max="8718" width="14.140625" style="6" customWidth="1"/>
    <col min="8719" max="8719" width="14" style="6" customWidth="1"/>
    <col min="8720" max="8721" width="13.28515625" style="6" customWidth="1"/>
    <col min="8722" max="8722" width="11.5703125" style="6" bestFit="1" customWidth="1"/>
    <col min="8723" max="8723" width="11.5703125" style="6" customWidth="1"/>
    <col min="8724" max="8724" width="11.5703125" style="6" bestFit="1" customWidth="1"/>
    <col min="8725" max="8725" width="13" style="6" customWidth="1"/>
    <col min="8726" max="8726" width="9.7109375" style="6" bestFit="1" customWidth="1"/>
    <col min="8727" max="8960" width="9.140625" style="6"/>
    <col min="8961" max="8961" width="75" style="6" customWidth="1"/>
    <col min="8962" max="8972" width="14" style="6" customWidth="1"/>
    <col min="8973" max="8974" width="14.140625" style="6" customWidth="1"/>
    <col min="8975" max="8975" width="14" style="6" customWidth="1"/>
    <col min="8976" max="8977" width="13.28515625" style="6" customWidth="1"/>
    <col min="8978" max="8978" width="11.5703125" style="6" bestFit="1" customWidth="1"/>
    <col min="8979" max="8979" width="11.5703125" style="6" customWidth="1"/>
    <col min="8980" max="8980" width="11.5703125" style="6" bestFit="1" customWidth="1"/>
    <col min="8981" max="8981" width="13" style="6" customWidth="1"/>
    <col min="8982" max="8982" width="9.7109375" style="6" bestFit="1" customWidth="1"/>
    <col min="8983" max="9216" width="9.140625" style="6"/>
    <col min="9217" max="9217" width="75" style="6" customWidth="1"/>
    <col min="9218" max="9228" width="14" style="6" customWidth="1"/>
    <col min="9229" max="9230" width="14.140625" style="6" customWidth="1"/>
    <col min="9231" max="9231" width="14" style="6" customWidth="1"/>
    <col min="9232" max="9233" width="13.28515625" style="6" customWidth="1"/>
    <col min="9234" max="9234" width="11.5703125" style="6" bestFit="1" customWidth="1"/>
    <col min="9235" max="9235" width="11.5703125" style="6" customWidth="1"/>
    <col min="9236" max="9236" width="11.5703125" style="6" bestFit="1" customWidth="1"/>
    <col min="9237" max="9237" width="13" style="6" customWidth="1"/>
    <col min="9238" max="9238" width="9.7109375" style="6" bestFit="1" customWidth="1"/>
    <col min="9239" max="9472" width="9.140625" style="6"/>
    <col min="9473" max="9473" width="75" style="6" customWidth="1"/>
    <col min="9474" max="9484" width="14" style="6" customWidth="1"/>
    <col min="9485" max="9486" width="14.140625" style="6" customWidth="1"/>
    <col min="9487" max="9487" width="14" style="6" customWidth="1"/>
    <col min="9488" max="9489" width="13.28515625" style="6" customWidth="1"/>
    <col min="9490" max="9490" width="11.5703125" style="6" bestFit="1" customWidth="1"/>
    <col min="9491" max="9491" width="11.5703125" style="6" customWidth="1"/>
    <col min="9492" max="9492" width="11.5703125" style="6" bestFit="1" customWidth="1"/>
    <col min="9493" max="9493" width="13" style="6" customWidth="1"/>
    <col min="9494" max="9494" width="9.7109375" style="6" bestFit="1" customWidth="1"/>
    <col min="9495" max="9728" width="9.140625" style="6"/>
    <col min="9729" max="9729" width="75" style="6" customWidth="1"/>
    <col min="9730" max="9740" width="14" style="6" customWidth="1"/>
    <col min="9741" max="9742" width="14.140625" style="6" customWidth="1"/>
    <col min="9743" max="9743" width="14" style="6" customWidth="1"/>
    <col min="9744" max="9745" width="13.28515625" style="6" customWidth="1"/>
    <col min="9746" max="9746" width="11.5703125" style="6" bestFit="1" customWidth="1"/>
    <col min="9747" max="9747" width="11.5703125" style="6" customWidth="1"/>
    <col min="9748" max="9748" width="11.5703125" style="6" bestFit="1" customWidth="1"/>
    <col min="9749" max="9749" width="13" style="6" customWidth="1"/>
    <col min="9750" max="9750" width="9.7109375" style="6" bestFit="1" customWidth="1"/>
    <col min="9751" max="9984" width="9.140625" style="6"/>
    <col min="9985" max="9985" width="75" style="6" customWidth="1"/>
    <col min="9986" max="9996" width="14" style="6" customWidth="1"/>
    <col min="9997" max="9998" width="14.140625" style="6" customWidth="1"/>
    <col min="9999" max="9999" width="14" style="6" customWidth="1"/>
    <col min="10000" max="10001" width="13.28515625" style="6" customWidth="1"/>
    <col min="10002" max="10002" width="11.5703125" style="6" bestFit="1" customWidth="1"/>
    <col min="10003" max="10003" width="11.5703125" style="6" customWidth="1"/>
    <col min="10004" max="10004" width="11.5703125" style="6" bestFit="1" customWidth="1"/>
    <col min="10005" max="10005" width="13" style="6" customWidth="1"/>
    <col min="10006" max="10006" width="9.7109375" style="6" bestFit="1" customWidth="1"/>
    <col min="10007" max="10240" width="9.140625" style="6"/>
    <col min="10241" max="10241" width="75" style="6" customWidth="1"/>
    <col min="10242" max="10252" width="14" style="6" customWidth="1"/>
    <col min="10253" max="10254" width="14.140625" style="6" customWidth="1"/>
    <col min="10255" max="10255" width="14" style="6" customWidth="1"/>
    <col min="10256" max="10257" width="13.28515625" style="6" customWidth="1"/>
    <col min="10258" max="10258" width="11.5703125" style="6" bestFit="1" customWidth="1"/>
    <col min="10259" max="10259" width="11.5703125" style="6" customWidth="1"/>
    <col min="10260" max="10260" width="11.5703125" style="6" bestFit="1" customWidth="1"/>
    <col min="10261" max="10261" width="13" style="6" customWidth="1"/>
    <col min="10262" max="10262" width="9.7109375" style="6" bestFit="1" customWidth="1"/>
    <col min="10263" max="10496" width="9.140625" style="6"/>
    <col min="10497" max="10497" width="75" style="6" customWidth="1"/>
    <col min="10498" max="10508" width="14" style="6" customWidth="1"/>
    <col min="10509" max="10510" width="14.140625" style="6" customWidth="1"/>
    <col min="10511" max="10511" width="14" style="6" customWidth="1"/>
    <col min="10512" max="10513" width="13.28515625" style="6" customWidth="1"/>
    <col min="10514" max="10514" width="11.5703125" style="6" bestFit="1" customWidth="1"/>
    <col min="10515" max="10515" width="11.5703125" style="6" customWidth="1"/>
    <col min="10516" max="10516" width="11.5703125" style="6" bestFit="1" customWidth="1"/>
    <col min="10517" max="10517" width="13" style="6" customWidth="1"/>
    <col min="10518" max="10518" width="9.7109375" style="6" bestFit="1" customWidth="1"/>
    <col min="10519" max="10752" width="9.140625" style="6"/>
    <col min="10753" max="10753" width="75" style="6" customWidth="1"/>
    <col min="10754" max="10764" width="14" style="6" customWidth="1"/>
    <col min="10765" max="10766" width="14.140625" style="6" customWidth="1"/>
    <col min="10767" max="10767" width="14" style="6" customWidth="1"/>
    <col min="10768" max="10769" width="13.28515625" style="6" customWidth="1"/>
    <col min="10770" max="10770" width="11.5703125" style="6" bestFit="1" customWidth="1"/>
    <col min="10771" max="10771" width="11.5703125" style="6" customWidth="1"/>
    <col min="10772" max="10772" width="11.5703125" style="6" bestFit="1" customWidth="1"/>
    <col min="10773" max="10773" width="13" style="6" customWidth="1"/>
    <col min="10774" max="10774" width="9.7109375" style="6" bestFit="1" customWidth="1"/>
    <col min="10775" max="11008" width="9.140625" style="6"/>
    <col min="11009" max="11009" width="75" style="6" customWidth="1"/>
    <col min="11010" max="11020" width="14" style="6" customWidth="1"/>
    <col min="11021" max="11022" width="14.140625" style="6" customWidth="1"/>
    <col min="11023" max="11023" width="14" style="6" customWidth="1"/>
    <col min="11024" max="11025" width="13.28515625" style="6" customWidth="1"/>
    <col min="11026" max="11026" width="11.5703125" style="6" bestFit="1" customWidth="1"/>
    <col min="11027" max="11027" width="11.5703125" style="6" customWidth="1"/>
    <col min="11028" max="11028" width="11.5703125" style="6" bestFit="1" customWidth="1"/>
    <col min="11029" max="11029" width="13" style="6" customWidth="1"/>
    <col min="11030" max="11030" width="9.7109375" style="6" bestFit="1" customWidth="1"/>
    <col min="11031" max="11264" width="9.140625" style="6"/>
    <col min="11265" max="11265" width="75" style="6" customWidth="1"/>
    <col min="11266" max="11276" width="14" style="6" customWidth="1"/>
    <col min="11277" max="11278" width="14.140625" style="6" customWidth="1"/>
    <col min="11279" max="11279" width="14" style="6" customWidth="1"/>
    <col min="11280" max="11281" width="13.28515625" style="6" customWidth="1"/>
    <col min="11282" max="11282" width="11.5703125" style="6" bestFit="1" customWidth="1"/>
    <col min="11283" max="11283" width="11.5703125" style="6" customWidth="1"/>
    <col min="11284" max="11284" width="11.5703125" style="6" bestFit="1" customWidth="1"/>
    <col min="11285" max="11285" width="13" style="6" customWidth="1"/>
    <col min="11286" max="11286" width="9.7109375" style="6" bestFit="1" customWidth="1"/>
    <col min="11287" max="11520" width="9.140625" style="6"/>
    <col min="11521" max="11521" width="75" style="6" customWidth="1"/>
    <col min="11522" max="11532" width="14" style="6" customWidth="1"/>
    <col min="11533" max="11534" width="14.140625" style="6" customWidth="1"/>
    <col min="11535" max="11535" width="14" style="6" customWidth="1"/>
    <col min="11536" max="11537" width="13.28515625" style="6" customWidth="1"/>
    <col min="11538" max="11538" width="11.5703125" style="6" bestFit="1" customWidth="1"/>
    <col min="11539" max="11539" width="11.5703125" style="6" customWidth="1"/>
    <col min="11540" max="11540" width="11.5703125" style="6" bestFit="1" customWidth="1"/>
    <col min="11541" max="11541" width="13" style="6" customWidth="1"/>
    <col min="11542" max="11542" width="9.7109375" style="6" bestFit="1" customWidth="1"/>
    <col min="11543" max="11776" width="9.140625" style="6"/>
    <col min="11777" max="11777" width="75" style="6" customWidth="1"/>
    <col min="11778" max="11788" width="14" style="6" customWidth="1"/>
    <col min="11789" max="11790" width="14.140625" style="6" customWidth="1"/>
    <col min="11791" max="11791" width="14" style="6" customWidth="1"/>
    <col min="11792" max="11793" width="13.28515625" style="6" customWidth="1"/>
    <col min="11794" max="11794" width="11.5703125" style="6" bestFit="1" customWidth="1"/>
    <col min="11795" max="11795" width="11.5703125" style="6" customWidth="1"/>
    <col min="11796" max="11796" width="11.5703125" style="6" bestFit="1" customWidth="1"/>
    <col min="11797" max="11797" width="13" style="6" customWidth="1"/>
    <col min="11798" max="11798" width="9.7109375" style="6" bestFit="1" customWidth="1"/>
    <col min="11799" max="12032" width="9.140625" style="6"/>
    <col min="12033" max="12033" width="75" style="6" customWidth="1"/>
    <col min="12034" max="12044" width="14" style="6" customWidth="1"/>
    <col min="12045" max="12046" width="14.140625" style="6" customWidth="1"/>
    <col min="12047" max="12047" width="14" style="6" customWidth="1"/>
    <col min="12048" max="12049" width="13.28515625" style="6" customWidth="1"/>
    <col min="12050" max="12050" width="11.5703125" style="6" bestFit="1" customWidth="1"/>
    <col min="12051" max="12051" width="11.5703125" style="6" customWidth="1"/>
    <col min="12052" max="12052" width="11.5703125" style="6" bestFit="1" customWidth="1"/>
    <col min="12053" max="12053" width="13" style="6" customWidth="1"/>
    <col min="12054" max="12054" width="9.7109375" style="6" bestFit="1" customWidth="1"/>
    <col min="12055" max="12288" width="9.140625" style="6"/>
    <col min="12289" max="12289" width="75" style="6" customWidth="1"/>
    <col min="12290" max="12300" width="14" style="6" customWidth="1"/>
    <col min="12301" max="12302" width="14.140625" style="6" customWidth="1"/>
    <col min="12303" max="12303" width="14" style="6" customWidth="1"/>
    <col min="12304" max="12305" width="13.28515625" style="6" customWidth="1"/>
    <col min="12306" max="12306" width="11.5703125" style="6" bestFit="1" customWidth="1"/>
    <col min="12307" max="12307" width="11.5703125" style="6" customWidth="1"/>
    <col min="12308" max="12308" width="11.5703125" style="6" bestFit="1" customWidth="1"/>
    <col min="12309" max="12309" width="13" style="6" customWidth="1"/>
    <col min="12310" max="12310" width="9.7109375" style="6" bestFit="1" customWidth="1"/>
    <col min="12311" max="12544" width="9.140625" style="6"/>
    <col min="12545" max="12545" width="75" style="6" customWidth="1"/>
    <col min="12546" max="12556" width="14" style="6" customWidth="1"/>
    <col min="12557" max="12558" width="14.140625" style="6" customWidth="1"/>
    <col min="12559" max="12559" width="14" style="6" customWidth="1"/>
    <col min="12560" max="12561" width="13.28515625" style="6" customWidth="1"/>
    <col min="12562" max="12562" width="11.5703125" style="6" bestFit="1" customWidth="1"/>
    <col min="12563" max="12563" width="11.5703125" style="6" customWidth="1"/>
    <col min="12564" max="12564" width="11.5703125" style="6" bestFit="1" customWidth="1"/>
    <col min="12565" max="12565" width="13" style="6" customWidth="1"/>
    <col min="12566" max="12566" width="9.7109375" style="6" bestFit="1" customWidth="1"/>
    <col min="12567" max="12800" width="9.140625" style="6"/>
    <col min="12801" max="12801" width="75" style="6" customWidth="1"/>
    <col min="12802" max="12812" width="14" style="6" customWidth="1"/>
    <col min="12813" max="12814" width="14.140625" style="6" customWidth="1"/>
    <col min="12815" max="12815" width="14" style="6" customWidth="1"/>
    <col min="12816" max="12817" width="13.28515625" style="6" customWidth="1"/>
    <col min="12818" max="12818" width="11.5703125" style="6" bestFit="1" customWidth="1"/>
    <col min="12819" max="12819" width="11.5703125" style="6" customWidth="1"/>
    <col min="12820" max="12820" width="11.5703125" style="6" bestFit="1" customWidth="1"/>
    <col min="12821" max="12821" width="13" style="6" customWidth="1"/>
    <col min="12822" max="12822" width="9.7109375" style="6" bestFit="1" customWidth="1"/>
    <col min="12823" max="13056" width="9.140625" style="6"/>
    <col min="13057" max="13057" width="75" style="6" customWidth="1"/>
    <col min="13058" max="13068" width="14" style="6" customWidth="1"/>
    <col min="13069" max="13070" width="14.140625" style="6" customWidth="1"/>
    <col min="13071" max="13071" width="14" style="6" customWidth="1"/>
    <col min="13072" max="13073" width="13.28515625" style="6" customWidth="1"/>
    <col min="13074" max="13074" width="11.5703125" style="6" bestFit="1" customWidth="1"/>
    <col min="13075" max="13075" width="11.5703125" style="6" customWidth="1"/>
    <col min="13076" max="13076" width="11.5703125" style="6" bestFit="1" customWidth="1"/>
    <col min="13077" max="13077" width="13" style="6" customWidth="1"/>
    <col min="13078" max="13078" width="9.7109375" style="6" bestFit="1" customWidth="1"/>
    <col min="13079" max="13312" width="9.140625" style="6"/>
    <col min="13313" max="13313" width="75" style="6" customWidth="1"/>
    <col min="13314" max="13324" width="14" style="6" customWidth="1"/>
    <col min="13325" max="13326" width="14.140625" style="6" customWidth="1"/>
    <col min="13327" max="13327" width="14" style="6" customWidth="1"/>
    <col min="13328" max="13329" width="13.28515625" style="6" customWidth="1"/>
    <col min="13330" max="13330" width="11.5703125" style="6" bestFit="1" customWidth="1"/>
    <col min="13331" max="13331" width="11.5703125" style="6" customWidth="1"/>
    <col min="13332" max="13332" width="11.5703125" style="6" bestFit="1" customWidth="1"/>
    <col min="13333" max="13333" width="13" style="6" customWidth="1"/>
    <col min="13334" max="13334" width="9.7109375" style="6" bestFit="1" customWidth="1"/>
    <col min="13335" max="13568" width="9.140625" style="6"/>
    <col min="13569" max="13569" width="75" style="6" customWidth="1"/>
    <col min="13570" max="13580" width="14" style="6" customWidth="1"/>
    <col min="13581" max="13582" width="14.140625" style="6" customWidth="1"/>
    <col min="13583" max="13583" width="14" style="6" customWidth="1"/>
    <col min="13584" max="13585" width="13.28515625" style="6" customWidth="1"/>
    <col min="13586" max="13586" width="11.5703125" style="6" bestFit="1" customWidth="1"/>
    <col min="13587" max="13587" width="11.5703125" style="6" customWidth="1"/>
    <col min="13588" max="13588" width="11.5703125" style="6" bestFit="1" customWidth="1"/>
    <col min="13589" max="13589" width="13" style="6" customWidth="1"/>
    <col min="13590" max="13590" width="9.7109375" style="6" bestFit="1" customWidth="1"/>
    <col min="13591" max="13824" width="9.140625" style="6"/>
    <col min="13825" max="13825" width="75" style="6" customWidth="1"/>
    <col min="13826" max="13836" width="14" style="6" customWidth="1"/>
    <col min="13837" max="13838" width="14.140625" style="6" customWidth="1"/>
    <col min="13839" max="13839" width="14" style="6" customWidth="1"/>
    <col min="13840" max="13841" width="13.28515625" style="6" customWidth="1"/>
    <col min="13842" max="13842" width="11.5703125" style="6" bestFit="1" customWidth="1"/>
    <col min="13843" max="13843" width="11.5703125" style="6" customWidth="1"/>
    <col min="13844" max="13844" width="11.5703125" style="6" bestFit="1" customWidth="1"/>
    <col min="13845" max="13845" width="13" style="6" customWidth="1"/>
    <col min="13846" max="13846" width="9.7109375" style="6" bestFit="1" customWidth="1"/>
    <col min="13847" max="14080" width="9.140625" style="6"/>
    <col min="14081" max="14081" width="75" style="6" customWidth="1"/>
    <col min="14082" max="14092" width="14" style="6" customWidth="1"/>
    <col min="14093" max="14094" width="14.140625" style="6" customWidth="1"/>
    <col min="14095" max="14095" width="14" style="6" customWidth="1"/>
    <col min="14096" max="14097" width="13.28515625" style="6" customWidth="1"/>
    <col min="14098" max="14098" width="11.5703125" style="6" bestFit="1" customWidth="1"/>
    <col min="14099" max="14099" width="11.5703125" style="6" customWidth="1"/>
    <col min="14100" max="14100" width="11.5703125" style="6" bestFit="1" customWidth="1"/>
    <col min="14101" max="14101" width="13" style="6" customWidth="1"/>
    <col min="14102" max="14102" width="9.7109375" style="6" bestFit="1" customWidth="1"/>
    <col min="14103" max="14336" width="9.140625" style="6"/>
    <col min="14337" max="14337" width="75" style="6" customWidth="1"/>
    <col min="14338" max="14348" width="14" style="6" customWidth="1"/>
    <col min="14349" max="14350" width="14.140625" style="6" customWidth="1"/>
    <col min="14351" max="14351" width="14" style="6" customWidth="1"/>
    <col min="14352" max="14353" width="13.28515625" style="6" customWidth="1"/>
    <col min="14354" max="14354" width="11.5703125" style="6" bestFit="1" customWidth="1"/>
    <col min="14355" max="14355" width="11.5703125" style="6" customWidth="1"/>
    <col min="14356" max="14356" width="11.5703125" style="6" bestFit="1" customWidth="1"/>
    <col min="14357" max="14357" width="13" style="6" customWidth="1"/>
    <col min="14358" max="14358" width="9.7109375" style="6" bestFit="1" customWidth="1"/>
    <col min="14359" max="14592" width="9.140625" style="6"/>
    <col min="14593" max="14593" width="75" style="6" customWidth="1"/>
    <col min="14594" max="14604" width="14" style="6" customWidth="1"/>
    <col min="14605" max="14606" width="14.140625" style="6" customWidth="1"/>
    <col min="14607" max="14607" width="14" style="6" customWidth="1"/>
    <col min="14608" max="14609" width="13.28515625" style="6" customWidth="1"/>
    <col min="14610" max="14610" width="11.5703125" style="6" bestFit="1" customWidth="1"/>
    <col min="14611" max="14611" width="11.5703125" style="6" customWidth="1"/>
    <col min="14612" max="14612" width="11.5703125" style="6" bestFit="1" customWidth="1"/>
    <col min="14613" max="14613" width="13" style="6" customWidth="1"/>
    <col min="14614" max="14614" width="9.7109375" style="6" bestFit="1" customWidth="1"/>
    <col min="14615" max="14848" width="9.140625" style="6"/>
    <col min="14849" max="14849" width="75" style="6" customWidth="1"/>
    <col min="14850" max="14860" width="14" style="6" customWidth="1"/>
    <col min="14861" max="14862" width="14.140625" style="6" customWidth="1"/>
    <col min="14863" max="14863" width="14" style="6" customWidth="1"/>
    <col min="14864" max="14865" width="13.28515625" style="6" customWidth="1"/>
    <col min="14866" max="14866" width="11.5703125" style="6" bestFit="1" customWidth="1"/>
    <col min="14867" max="14867" width="11.5703125" style="6" customWidth="1"/>
    <col min="14868" max="14868" width="11.5703125" style="6" bestFit="1" customWidth="1"/>
    <col min="14869" max="14869" width="13" style="6" customWidth="1"/>
    <col min="14870" max="14870" width="9.7109375" style="6" bestFit="1" customWidth="1"/>
    <col min="14871" max="15104" width="9.140625" style="6"/>
    <col min="15105" max="15105" width="75" style="6" customWidth="1"/>
    <col min="15106" max="15116" width="14" style="6" customWidth="1"/>
    <col min="15117" max="15118" width="14.140625" style="6" customWidth="1"/>
    <col min="15119" max="15119" width="14" style="6" customWidth="1"/>
    <col min="15120" max="15121" width="13.28515625" style="6" customWidth="1"/>
    <col min="15122" max="15122" width="11.5703125" style="6" bestFit="1" customWidth="1"/>
    <col min="15123" max="15123" width="11.5703125" style="6" customWidth="1"/>
    <col min="15124" max="15124" width="11.5703125" style="6" bestFit="1" customWidth="1"/>
    <col min="15125" max="15125" width="13" style="6" customWidth="1"/>
    <col min="15126" max="15126" width="9.7109375" style="6" bestFit="1" customWidth="1"/>
    <col min="15127" max="15360" width="9.140625" style="6"/>
    <col min="15361" max="15361" width="75" style="6" customWidth="1"/>
    <col min="15362" max="15372" width="14" style="6" customWidth="1"/>
    <col min="15373" max="15374" width="14.140625" style="6" customWidth="1"/>
    <col min="15375" max="15375" width="14" style="6" customWidth="1"/>
    <col min="15376" max="15377" width="13.28515625" style="6" customWidth="1"/>
    <col min="15378" max="15378" width="11.5703125" style="6" bestFit="1" customWidth="1"/>
    <col min="15379" max="15379" width="11.5703125" style="6" customWidth="1"/>
    <col min="15380" max="15380" width="11.5703125" style="6" bestFit="1" customWidth="1"/>
    <col min="15381" max="15381" width="13" style="6" customWidth="1"/>
    <col min="15382" max="15382" width="9.7109375" style="6" bestFit="1" customWidth="1"/>
    <col min="15383" max="15616" width="9.140625" style="6"/>
    <col min="15617" max="15617" width="75" style="6" customWidth="1"/>
    <col min="15618" max="15628" width="14" style="6" customWidth="1"/>
    <col min="15629" max="15630" width="14.140625" style="6" customWidth="1"/>
    <col min="15631" max="15631" width="14" style="6" customWidth="1"/>
    <col min="15632" max="15633" width="13.28515625" style="6" customWidth="1"/>
    <col min="15634" max="15634" width="11.5703125" style="6" bestFit="1" customWidth="1"/>
    <col min="15635" max="15635" width="11.5703125" style="6" customWidth="1"/>
    <col min="15636" max="15636" width="11.5703125" style="6" bestFit="1" customWidth="1"/>
    <col min="15637" max="15637" width="13" style="6" customWidth="1"/>
    <col min="15638" max="15638" width="9.7109375" style="6" bestFit="1" customWidth="1"/>
    <col min="15639" max="15872" width="9.140625" style="6"/>
    <col min="15873" max="15873" width="75" style="6" customWidth="1"/>
    <col min="15874" max="15884" width="14" style="6" customWidth="1"/>
    <col min="15885" max="15886" width="14.140625" style="6" customWidth="1"/>
    <col min="15887" max="15887" width="14" style="6" customWidth="1"/>
    <col min="15888" max="15889" width="13.28515625" style="6" customWidth="1"/>
    <col min="15890" max="15890" width="11.5703125" style="6" bestFit="1" customWidth="1"/>
    <col min="15891" max="15891" width="11.5703125" style="6" customWidth="1"/>
    <col min="15892" max="15892" width="11.5703125" style="6" bestFit="1" customWidth="1"/>
    <col min="15893" max="15893" width="13" style="6" customWidth="1"/>
    <col min="15894" max="15894" width="9.7109375" style="6" bestFit="1" customWidth="1"/>
    <col min="15895" max="16128" width="9.140625" style="6"/>
    <col min="16129" max="16129" width="75" style="6" customWidth="1"/>
    <col min="16130" max="16140" width="14" style="6" customWidth="1"/>
    <col min="16141" max="16142" width="14.140625" style="6" customWidth="1"/>
    <col min="16143" max="16143" width="14" style="6" customWidth="1"/>
    <col min="16144" max="16145" width="13.28515625" style="6" customWidth="1"/>
    <col min="16146" max="16146" width="11.5703125" style="6" bestFit="1" customWidth="1"/>
    <col min="16147" max="16147" width="11.5703125" style="6" customWidth="1"/>
    <col min="16148" max="16148" width="11.5703125" style="6" bestFit="1" customWidth="1"/>
    <col min="16149" max="16149" width="13" style="6" customWidth="1"/>
    <col min="16150" max="16150" width="9.7109375" style="6" bestFit="1" customWidth="1"/>
    <col min="16151" max="16384" width="9.140625" style="6"/>
  </cols>
  <sheetData>
    <row r="2" spans="1:21" ht="15" customHeight="1"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21" ht="91.5" customHeight="1">
      <c r="A3" s="307" t="s">
        <v>16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</row>
    <row r="4" spans="1:21" s="11" customFormat="1" ht="21" customHeight="1" thickBot="1">
      <c r="A4" s="59" t="s">
        <v>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9"/>
    </row>
    <row r="5" spans="1:21" s="11" customFormat="1" ht="42" customHeight="1">
      <c r="A5" s="12" t="s">
        <v>17</v>
      </c>
      <c r="B5" s="13">
        <v>1995</v>
      </c>
      <c r="C5" s="13" t="s">
        <v>18</v>
      </c>
      <c r="D5" s="13" t="s">
        <v>19</v>
      </c>
      <c r="E5" s="13" t="s">
        <v>20</v>
      </c>
      <c r="F5" s="13" t="s">
        <v>21</v>
      </c>
      <c r="G5" s="13" t="s">
        <v>22</v>
      </c>
      <c r="H5" s="13" t="s">
        <v>23</v>
      </c>
      <c r="I5" s="13" t="s">
        <v>24</v>
      </c>
      <c r="J5" s="13" t="s">
        <v>25</v>
      </c>
      <c r="K5" s="13" t="s">
        <v>26</v>
      </c>
      <c r="L5" s="14" t="s">
        <v>27</v>
      </c>
      <c r="M5" s="15" t="s">
        <v>28</v>
      </c>
      <c r="N5" s="15" t="s">
        <v>29</v>
      </c>
      <c r="O5" s="15" t="s">
        <v>30</v>
      </c>
      <c r="P5" s="15">
        <v>2009</v>
      </c>
      <c r="Q5" s="15">
        <v>2010</v>
      </c>
      <c r="R5" s="15" t="s">
        <v>31</v>
      </c>
      <c r="S5" s="15" t="s">
        <v>32</v>
      </c>
      <c r="T5" s="15" t="s">
        <v>33</v>
      </c>
      <c r="U5" s="15" t="s">
        <v>34</v>
      </c>
    </row>
    <row r="6" spans="1:21" s="19" customFormat="1" ht="18" customHeight="1">
      <c r="A6" s="16"/>
      <c r="B6" s="16"/>
      <c r="C6" s="16"/>
      <c r="D6" s="16"/>
      <c r="E6" s="16"/>
      <c r="F6" s="16"/>
      <c r="G6" s="17"/>
      <c r="H6" s="17"/>
      <c r="I6" s="17"/>
      <c r="J6" s="17"/>
      <c r="K6" s="17"/>
      <c r="L6" s="17"/>
      <c r="M6" s="18"/>
      <c r="N6" s="18"/>
    </row>
    <row r="7" spans="1:21" s="21" customFormat="1" ht="18" customHeight="1">
      <c r="A7" s="20" t="s">
        <v>35</v>
      </c>
      <c r="B7" s="17">
        <v>119703.28030700001</v>
      </c>
      <c r="C7" s="17">
        <v>139139.02053899999</v>
      </c>
      <c r="D7" s="17">
        <v>161653.13794599997</v>
      </c>
      <c r="E7" s="17">
        <v>184834.22971714</v>
      </c>
      <c r="F7" s="17">
        <v>212070.69617582002</v>
      </c>
      <c r="G7" s="17">
        <v>236219.81343314701</v>
      </c>
      <c r="H7" s="17">
        <v>272634.81463419303</v>
      </c>
      <c r="I7" s="17">
        <v>323971.22823416704</v>
      </c>
      <c r="J7" s="17">
        <v>360376.06800563534</v>
      </c>
      <c r="K7" s="17">
        <v>425014.92807773</v>
      </c>
      <c r="L7" s="17">
        <v>490736.33686092007</v>
      </c>
      <c r="M7" s="17">
        <v>545630.41519602935</v>
      </c>
      <c r="N7" s="17">
        <v>620357.30737455213</v>
      </c>
      <c r="O7" s="17">
        <v>717442.17934091506</v>
      </c>
      <c r="P7" s="17">
        <v>740627.85783757013</v>
      </c>
      <c r="Q7" s="17">
        <v>921054.90662600007</v>
      </c>
      <c r="R7" s="17">
        <v>991037.85927004309</v>
      </c>
      <c r="S7" s="17">
        <v>1060244.9568733789</v>
      </c>
      <c r="T7" s="17">
        <v>1178987.7171188591</v>
      </c>
      <c r="U7" s="17">
        <v>1221465.6797549818</v>
      </c>
    </row>
    <row r="8" spans="1:21" s="24" customFormat="1" ht="18" customHeight="1">
      <c r="A8" s="22" t="s">
        <v>36</v>
      </c>
      <c r="B8" s="23">
        <v>76896.5</v>
      </c>
      <c r="C8" s="23">
        <v>85960.19</v>
      </c>
      <c r="D8" s="23">
        <v>101131.88</v>
      </c>
      <c r="E8" s="23">
        <v>113342.2</v>
      </c>
      <c r="F8" s="23">
        <v>136812.12</v>
      </c>
      <c r="G8" s="23">
        <v>155986.15</v>
      </c>
      <c r="H8" s="23">
        <v>180920</v>
      </c>
      <c r="I8" s="23">
        <v>219407.622664767</v>
      </c>
      <c r="J8" s="23">
        <v>242680.01748558306</v>
      </c>
      <c r="K8" s="23">
        <v>286807.66722300003</v>
      </c>
      <c r="L8" s="23">
        <v>333000.03372109006</v>
      </c>
      <c r="M8" s="23">
        <v>359189.16918996</v>
      </c>
      <c r="N8" s="23">
        <v>417499.34260880994</v>
      </c>
      <c r="O8" s="23">
        <v>466335.96498949011</v>
      </c>
      <c r="P8" s="23">
        <v>456084.52665402996</v>
      </c>
      <c r="Q8" s="23">
        <v>531107.39504960005</v>
      </c>
      <c r="R8" s="23">
        <v>628621.07049316983</v>
      </c>
      <c r="S8" s="23">
        <v>647392.87953836995</v>
      </c>
      <c r="T8" s="23">
        <v>719196.80564082006</v>
      </c>
      <c r="U8" s="23">
        <v>739171.71900636016</v>
      </c>
    </row>
    <row r="9" spans="1:21" s="21" customFormat="1" ht="18" customHeight="1">
      <c r="A9" s="25" t="s">
        <v>37</v>
      </c>
      <c r="B9" s="26">
        <v>32164.598999999998</v>
      </c>
      <c r="C9" s="26">
        <v>40378.300000000003</v>
      </c>
      <c r="D9" s="26">
        <v>44260.756999999998</v>
      </c>
      <c r="E9" s="26">
        <v>46283.802321140007</v>
      </c>
      <c r="F9" s="26">
        <v>49065.283592860003</v>
      </c>
      <c r="G9" s="26">
        <v>55715.133753157003</v>
      </c>
      <c r="H9" s="26">
        <v>62491.889843653007</v>
      </c>
      <c r="I9" s="26">
        <v>71027.679417610008</v>
      </c>
      <c r="J9" s="26">
        <v>80730.149896331248</v>
      </c>
      <c r="K9" s="26">
        <v>93765.38227237</v>
      </c>
      <c r="L9" s="26">
        <v>108434.09657805997</v>
      </c>
      <c r="M9" s="26">
        <v>123520.22471508902</v>
      </c>
      <c r="N9" s="26">
        <v>140411.78868083321</v>
      </c>
      <c r="O9" s="26">
        <v>163355.27142175997</v>
      </c>
      <c r="P9" s="26">
        <v>182008.44418069001</v>
      </c>
      <c r="Q9" s="26">
        <v>211968.37845693997</v>
      </c>
      <c r="R9" s="26">
        <v>245891.94119519001</v>
      </c>
      <c r="S9" s="26">
        <v>275764.68869792903</v>
      </c>
      <c r="T9" s="26">
        <v>307146.98513935006</v>
      </c>
      <c r="U9" s="26">
        <v>337503.13284486003</v>
      </c>
    </row>
    <row r="10" spans="1:21" s="24" customFormat="1" ht="18" customHeight="1">
      <c r="A10" s="25" t="s">
        <v>38</v>
      </c>
      <c r="B10" s="26">
        <v>10642.181306999999</v>
      </c>
      <c r="C10" s="26">
        <v>12800.530538999999</v>
      </c>
      <c r="D10" s="26">
        <v>16260.500946</v>
      </c>
      <c r="E10" s="26">
        <v>25208.227395999998</v>
      </c>
      <c r="F10" s="26">
        <v>26193.292582960003</v>
      </c>
      <c r="G10" s="26">
        <v>24518.529679989999</v>
      </c>
      <c r="H10" s="26">
        <v>29222.924790540001</v>
      </c>
      <c r="I10" s="26">
        <v>33535.926151790001</v>
      </c>
      <c r="J10" s="26">
        <v>36965.900623720998</v>
      </c>
      <c r="K10" s="26">
        <v>44441.878582359997</v>
      </c>
      <c r="L10" s="26">
        <v>49302.206561770035</v>
      </c>
      <c r="M10" s="26">
        <v>62921.021290980294</v>
      </c>
      <c r="N10" s="26">
        <v>62446.176084908984</v>
      </c>
      <c r="O10" s="26">
        <v>87750.942929664991</v>
      </c>
      <c r="P10" s="26">
        <v>102534.88700285</v>
      </c>
      <c r="Q10" s="26">
        <v>177979.13311945999</v>
      </c>
      <c r="R10" s="26">
        <v>116524.84758168299</v>
      </c>
      <c r="S10" s="26">
        <v>137087.38863707997</v>
      </c>
      <c r="T10" s="26">
        <v>152643.92633868905</v>
      </c>
      <c r="U10" s="26">
        <v>144790.82790376199</v>
      </c>
    </row>
    <row r="11" spans="1:21" s="24" customFormat="1" ht="18" customHeight="1">
      <c r="A11" s="27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>
        <v>0</v>
      </c>
      <c r="M11" s="28"/>
      <c r="N11" s="28"/>
      <c r="O11" s="28">
        <v>0</v>
      </c>
      <c r="P11" s="28"/>
      <c r="Q11" s="28">
        <v>0</v>
      </c>
      <c r="R11" s="28">
        <v>0</v>
      </c>
      <c r="S11" s="28">
        <v>0</v>
      </c>
      <c r="T11" s="28"/>
      <c r="U11" s="28">
        <v>0</v>
      </c>
    </row>
    <row r="12" spans="1:21" s="21" customFormat="1" ht="18" customHeight="1">
      <c r="A12" s="29" t="s">
        <v>39</v>
      </c>
      <c r="B12" s="30">
        <v>19332.599999999999</v>
      </c>
      <c r="C12" s="30">
        <v>21871.726999999999</v>
      </c>
      <c r="D12" s="30">
        <v>23554.83</v>
      </c>
      <c r="E12" s="30">
        <v>27699.8</v>
      </c>
      <c r="F12" s="30">
        <v>30041.599999999999</v>
      </c>
      <c r="G12" s="30">
        <v>35965.110920999992</v>
      </c>
      <c r="H12" s="30">
        <v>42309.396492999993</v>
      </c>
      <c r="I12" s="30">
        <v>51907.410139</v>
      </c>
      <c r="J12" s="30">
        <v>57811.544672000004</v>
      </c>
      <c r="K12" s="30">
        <v>63695.410208999994</v>
      </c>
      <c r="L12" s="30">
        <v>84354.415377999991</v>
      </c>
      <c r="M12" s="30">
        <v>90595.551483000003</v>
      </c>
      <c r="N12" s="30">
        <v>102560.09493600001</v>
      </c>
      <c r="O12" s="30">
        <v>128507.19142400002</v>
      </c>
      <c r="P12" s="30">
        <v>120131.355113</v>
      </c>
      <c r="Q12" s="30">
        <v>133210.95538099998</v>
      </c>
      <c r="R12" s="30">
        <v>158434.15951869002</v>
      </c>
      <c r="S12" s="30">
        <v>169937.18119496002</v>
      </c>
      <c r="T12" s="30">
        <v>187666.95480115002</v>
      </c>
      <c r="U12" s="30">
        <v>202521.59375500996</v>
      </c>
    </row>
    <row r="13" spans="1:21" s="24" customFormat="1" ht="18" customHeight="1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>
        <v>0</v>
      </c>
      <c r="M13" s="30"/>
      <c r="N13" s="30"/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</row>
    <row r="14" spans="1:21" s="21" customFormat="1" ht="18" customHeight="1">
      <c r="A14" s="29" t="s">
        <v>40</v>
      </c>
      <c r="B14" s="30">
        <v>100370.680307</v>
      </c>
      <c r="C14" s="30">
        <v>117267.29353899999</v>
      </c>
      <c r="D14" s="30">
        <v>138098.30794599996</v>
      </c>
      <c r="E14" s="30">
        <v>157134.42971714001</v>
      </c>
      <c r="F14" s="30">
        <v>182029.09617582001</v>
      </c>
      <c r="G14" s="30">
        <v>200254.70251214702</v>
      </c>
      <c r="H14" s="30">
        <v>230325.41814119305</v>
      </c>
      <c r="I14" s="30">
        <v>272063.81809516705</v>
      </c>
      <c r="J14" s="30">
        <v>302564.52333363536</v>
      </c>
      <c r="K14" s="30">
        <v>361319.51786873001</v>
      </c>
      <c r="L14" s="30">
        <v>406381.92148292006</v>
      </c>
      <c r="M14" s="30">
        <v>455034.86371302936</v>
      </c>
      <c r="N14" s="30">
        <v>517797.21243855212</v>
      </c>
      <c r="O14" s="30">
        <v>588934.98791691498</v>
      </c>
      <c r="P14" s="30">
        <v>620496.50272456987</v>
      </c>
      <c r="Q14" s="30">
        <v>787843.95124499989</v>
      </c>
      <c r="R14" s="30">
        <v>832603.69975135301</v>
      </c>
      <c r="S14" s="30">
        <v>890307.77567841904</v>
      </c>
      <c r="T14" s="30">
        <v>991320.76231770904</v>
      </c>
      <c r="U14" s="30">
        <v>1018944.0859999722</v>
      </c>
    </row>
    <row r="15" spans="1:21" s="24" customFormat="1" ht="18" customHeight="1">
      <c r="A15" s="3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>
        <v>0</v>
      </c>
      <c r="M15" s="32"/>
      <c r="N15" s="32"/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</row>
    <row r="16" spans="1:21" s="34" customFormat="1" ht="18" customHeight="1">
      <c r="A16" s="33" t="s">
        <v>41</v>
      </c>
      <c r="B16" s="17">
        <v>102950.57075499999</v>
      </c>
      <c r="C16" s="17">
        <v>119244.863451</v>
      </c>
      <c r="D16" s="17">
        <v>136141.056965</v>
      </c>
      <c r="E16" s="17">
        <v>148077.334989</v>
      </c>
      <c r="F16" s="17">
        <v>161728.553694</v>
      </c>
      <c r="G16" s="17">
        <v>184616.56183600001</v>
      </c>
      <c r="H16" s="17">
        <v>213466.41212200001</v>
      </c>
      <c r="I16" s="17">
        <v>241666.145846</v>
      </c>
      <c r="J16" s="17">
        <v>266980.305268</v>
      </c>
      <c r="K16" s="17">
        <v>312928.93044000003</v>
      </c>
      <c r="L16" s="17">
        <v>363077.57793508004</v>
      </c>
      <c r="M16" s="17">
        <v>411022.87824687001</v>
      </c>
      <c r="N16" s="17">
        <v>472127.35489700001</v>
      </c>
      <c r="O16" s="17">
        <v>521433.33735305001</v>
      </c>
      <c r="P16" s="17">
        <v>610758.24765800009</v>
      </c>
      <c r="Q16" s="17">
        <v>688117.46620700008</v>
      </c>
      <c r="R16" s="17">
        <v>757059.4240568399</v>
      </c>
      <c r="S16" s="17">
        <v>854530.57106689014</v>
      </c>
      <c r="T16" s="17">
        <v>955378.85323170025</v>
      </c>
      <c r="U16" s="17">
        <v>1051561.8460853102</v>
      </c>
    </row>
    <row r="17" spans="1:21" s="34" customFormat="1" ht="18" customHeight="1">
      <c r="A17" s="35" t="s">
        <v>42</v>
      </c>
      <c r="B17" s="36">
        <v>37716.300000000003</v>
      </c>
      <c r="C17" s="36">
        <v>40880.792000000009</v>
      </c>
      <c r="D17" s="36">
        <v>44449.015000000007</v>
      </c>
      <c r="E17" s="36">
        <v>47836.20199999999</v>
      </c>
      <c r="F17" s="36">
        <v>51571.045000000006</v>
      </c>
      <c r="G17" s="36">
        <v>58240.648000000001</v>
      </c>
      <c r="H17" s="36">
        <v>65449.384000000005</v>
      </c>
      <c r="I17" s="36">
        <v>75029.037178999992</v>
      </c>
      <c r="J17" s="36">
        <v>78974.749657999986</v>
      </c>
      <c r="K17" s="36">
        <v>89431.565999999992</v>
      </c>
      <c r="L17" s="36">
        <v>94068.469455000013</v>
      </c>
      <c r="M17" s="36">
        <v>107573.576568</v>
      </c>
      <c r="N17" s="36">
        <v>118361.52401499999</v>
      </c>
      <c r="O17" s="36">
        <v>134799.54795900002</v>
      </c>
      <c r="P17" s="36">
        <v>155821.96986100002</v>
      </c>
      <c r="Q17" s="36">
        <v>170478.84977600002</v>
      </c>
      <c r="R17" s="36">
        <v>183546.36509727998</v>
      </c>
      <c r="S17" s="36">
        <v>190641.70289384006</v>
      </c>
      <c r="T17" s="36">
        <v>206964.04454143997</v>
      </c>
      <c r="U17" s="36">
        <v>222993.09159788996</v>
      </c>
    </row>
    <row r="18" spans="1:21" s="19" customFormat="1" ht="18" customHeight="1">
      <c r="A18" s="37" t="s">
        <v>43</v>
      </c>
      <c r="B18" s="38">
        <v>37171.1</v>
      </c>
      <c r="C18" s="38">
        <v>40328.169000000009</v>
      </c>
      <c r="D18" s="38">
        <v>43188.903000000006</v>
      </c>
      <c r="E18" s="38">
        <v>47010.558999999994</v>
      </c>
      <c r="F18" s="38">
        <v>50591.289000000004</v>
      </c>
      <c r="G18" s="38">
        <v>57683.587</v>
      </c>
      <c r="H18" s="38">
        <v>63917.501000000004</v>
      </c>
      <c r="I18" s="38">
        <v>73922.312066999992</v>
      </c>
      <c r="J18" s="38">
        <v>77827.147132999991</v>
      </c>
      <c r="K18" s="38">
        <v>87644.165999999997</v>
      </c>
      <c r="L18" s="39">
        <v>92023.403859000013</v>
      </c>
      <c r="M18" s="39">
        <v>104491.64953900001</v>
      </c>
      <c r="N18" s="39">
        <v>115616.74320199998</v>
      </c>
      <c r="O18" s="39">
        <v>131246.45502200001</v>
      </c>
      <c r="P18" s="39">
        <v>149749.91500700003</v>
      </c>
      <c r="Q18" s="39">
        <v>165908.946563</v>
      </c>
      <c r="R18" s="39">
        <v>178042.18097723005</v>
      </c>
      <c r="S18" s="39">
        <v>186072.47878073007</v>
      </c>
      <c r="T18" s="39">
        <v>201930.82065593998</v>
      </c>
      <c r="U18" s="39">
        <v>218547.33358870997</v>
      </c>
    </row>
    <row r="19" spans="1:21" s="19" customFormat="1" ht="18" customHeight="1">
      <c r="A19" s="37" t="s">
        <v>44</v>
      </c>
      <c r="B19" s="38">
        <v>545.20000000000005</v>
      </c>
      <c r="C19" s="38">
        <v>552.62299999999993</v>
      </c>
      <c r="D19" s="38">
        <v>1260.1120000000001</v>
      </c>
      <c r="E19" s="38">
        <v>825.64300000000003</v>
      </c>
      <c r="F19" s="38">
        <v>979.75600000000009</v>
      </c>
      <c r="G19" s="38">
        <v>557.06100000000004</v>
      </c>
      <c r="H19" s="38">
        <v>1531.883</v>
      </c>
      <c r="I19" s="38">
        <v>1106.7251120000001</v>
      </c>
      <c r="J19" s="38">
        <v>1147.6025249999998</v>
      </c>
      <c r="K19" s="38">
        <v>1787.4</v>
      </c>
      <c r="L19" s="39">
        <v>2045.0655960000001</v>
      </c>
      <c r="M19" s="39">
        <v>3081.9270289999999</v>
      </c>
      <c r="N19" s="39">
        <v>2744.7808130000003</v>
      </c>
      <c r="O19" s="39">
        <v>3553.0929369999999</v>
      </c>
      <c r="P19" s="39">
        <v>6072.0548540000009</v>
      </c>
      <c r="Q19" s="39">
        <v>4569.9032130000005</v>
      </c>
      <c r="R19" s="39">
        <v>5504.1841200499985</v>
      </c>
      <c r="S19" s="39">
        <v>4569.22411311</v>
      </c>
      <c r="T19" s="39">
        <v>5033.2238854999987</v>
      </c>
      <c r="U19" s="39">
        <v>4445.758009180001</v>
      </c>
    </row>
    <row r="20" spans="1:21" s="34" customFormat="1" ht="18" customHeight="1">
      <c r="A20" s="35" t="s">
        <v>45</v>
      </c>
      <c r="B20" s="36">
        <v>31138.564213000001</v>
      </c>
      <c r="C20" s="36">
        <v>39968.393469999995</v>
      </c>
      <c r="D20" s="36">
        <v>44538.566580999999</v>
      </c>
      <c r="E20" s="36">
        <v>50890.537286999999</v>
      </c>
      <c r="F20" s="36">
        <v>57072.281433999997</v>
      </c>
      <c r="G20" s="36">
        <v>65224.177000000003</v>
      </c>
      <c r="H20" s="36">
        <v>75364.805995999996</v>
      </c>
      <c r="I20" s="36">
        <v>86559.648210999992</v>
      </c>
      <c r="J20" s="36">
        <v>107835.92713899999</v>
      </c>
      <c r="K20" s="36">
        <v>126020.72500000001</v>
      </c>
      <c r="L20" s="36">
        <v>146839.67669291</v>
      </c>
      <c r="M20" s="36">
        <v>166314.31756144</v>
      </c>
      <c r="N20" s="36">
        <v>183075.83207799998</v>
      </c>
      <c r="O20" s="36">
        <v>201423.72795599999</v>
      </c>
      <c r="P20" s="36">
        <v>226312.49510700002</v>
      </c>
      <c r="Q20" s="36">
        <v>254820.848127</v>
      </c>
      <c r="R20" s="36">
        <v>282468.07163038006</v>
      </c>
      <c r="S20" s="36">
        <v>318830.26964627003</v>
      </c>
      <c r="T20" s="36">
        <v>358579.37605617009</v>
      </c>
      <c r="U20" s="36">
        <v>402087.1956812499</v>
      </c>
    </row>
    <row r="21" spans="1:21" s="34" customFormat="1" ht="18" customHeight="1">
      <c r="A21" s="37" t="s">
        <v>46</v>
      </c>
      <c r="B21" s="38">
        <v>30786.164213</v>
      </c>
      <c r="C21" s="38">
        <v>39577.093469999993</v>
      </c>
      <c r="D21" s="38">
        <v>44150.766580999996</v>
      </c>
      <c r="E21" s="38">
        <v>50550.337287000002</v>
      </c>
      <c r="F21" s="38">
        <v>56643.118433999996</v>
      </c>
      <c r="G21" s="38">
        <v>64608.904000000002</v>
      </c>
      <c r="H21" s="38">
        <v>74649.216</v>
      </c>
      <c r="I21" s="38">
        <v>86000.699026999995</v>
      </c>
      <c r="J21" s="38">
        <v>106512.930748</v>
      </c>
      <c r="K21" s="38">
        <v>122977.621</v>
      </c>
      <c r="L21" s="39">
        <v>142487.92309813999</v>
      </c>
      <c r="M21" s="39">
        <v>161749.86262899</v>
      </c>
      <c r="N21" s="39">
        <v>177700.21586999999</v>
      </c>
      <c r="O21" s="39">
        <v>196058.18836099998</v>
      </c>
      <c r="P21" s="39">
        <v>219913.17861499998</v>
      </c>
      <c r="Q21" s="39">
        <v>247479.36343600001</v>
      </c>
      <c r="R21" s="39">
        <v>275223.93170343002</v>
      </c>
      <c r="S21" s="39">
        <v>311559.24907708005</v>
      </c>
      <c r="T21" s="39">
        <v>350885.86861022998</v>
      </c>
      <c r="U21" s="39">
        <v>392928.65989777003</v>
      </c>
    </row>
    <row r="22" spans="1:21" s="34" customFormat="1" ht="18" customHeight="1">
      <c r="A22" s="40" t="s">
        <v>47</v>
      </c>
      <c r="B22" s="41">
        <v>352.4</v>
      </c>
      <c r="C22" s="41">
        <v>391.3</v>
      </c>
      <c r="D22" s="41">
        <v>387.8</v>
      </c>
      <c r="E22" s="41">
        <v>340.2</v>
      </c>
      <c r="F22" s="41">
        <v>429.16300000000001</v>
      </c>
      <c r="G22" s="41">
        <v>615.27300000000002</v>
      </c>
      <c r="H22" s="41">
        <v>715.58999600000004</v>
      </c>
      <c r="I22" s="41">
        <v>558.94918399999995</v>
      </c>
      <c r="J22" s="41">
        <v>1322.9963909999999</v>
      </c>
      <c r="K22" s="41">
        <v>3043.1039999999998</v>
      </c>
      <c r="L22" s="42">
        <v>4351.7535947699998</v>
      </c>
      <c r="M22" s="42">
        <v>4564.4549324499985</v>
      </c>
      <c r="N22" s="42">
        <v>5375.6162080000004</v>
      </c>
      <c r="O22" s="42">
        <v>5365.5395950000002</v>
      </c>
      <c r="P22" s="42">
        <v>6399.316491999999</v>
      </c>
      <c r="Q22" s="42">
        <v>7341.4846910000006</v>
      </c>
      <c r="R22" s="42">
        <v>7244.1399269500016</v>
      </c>
      <c r="S22" s="42">
        <v>7271.0205691899992</v>
      </c>
      <c r="T22" s="42">
        <v>7693.5074459399993</v>
      </c>
      <c r="U22" s="42">
        <v>9158.5357834800016</v>
      </c>
    </row>
    <row r="23" spans="1:21" s="21" customFormat="1" ht="18" customHeight="1">
      <c r="A23" s="35" t="s">
        <v>48</v>
      </c>
      <c r="B23" s="36">
        <v>7468.4377869999998</v>
      </c>
      <c r="C23" s="36">
        <v>8376.0233499999995</v>
      </c>
      <c r="D23" s="36">
        <v>11074.529608999999</v>
      </c>
      <c r="E23" s="36">
        <v>12539.227199000001</v>
      </c>
      <c r="F23" s="36">
        <v>14243.397810999999</v>
      </c>
      <c r="G23" s="36">
        <v>16245.489168999999</v>
      </c>
      <c r="H23" s="36">
        <v>17395.441196999996</v>
      </c>
      <c r="I23" s="36">
        <v>22596.840099000001</v>
      </c>
      <c r="J23" s="36">
        <v>26127.738346000002</v>
      </c>
      <c r="K23" s="36">
        <v>27651.685009000001</v>
      </c>
      <c r="L23" s="36">
        <v>35849.425302169999</v>
      </c>
      <c r="M23" s="36">
        <v>40778.110296430008</v>
      </c>
      <c r="N23" s="36">
        <v>46751.388058999997</v>
      </c>
      <c r="O23" s="36">
        <v>52123.207811049993</v>
      </c>
      <c r="P23" s="36">
        <v>67192.572071999995</v>
      </c>
      <c r="Q23" s="36">
        <v>76087.262340999994</v>
      </c>
      <c r="R23" s="36">
        <v>93309.947337789999</v>
      </c>
      <c r="S23" s="36">
        <v>106765.97131122</v>
      </c>
      <c r="T23" s="36">
        <v>126669.21526147</v>
      </c>
      <c r="U23" s="36">
        <v>156391.46391066999</v>
      </c>
    </row>
    <row r="24" spans="1:21" s="21" customFormat="1" ht="18" customHeight="1">
      <c r="A24" s="43" t="s">
        <v>49</v>
      </c>
      <c r="B24" s="36">
        <v>5038.0067870000003</v>
      </c>
      <c r="C24" s="36">
        <v>5742.26253</v>
      </c>
      <c r="D24" s="36">
        <v>6293.4404190000005</v>
      </c>
      <c r="E24" s="36">
        <v>7278.6127129999995</v>
      </c>
      <c r="F24" s="36">
        <v>7582.0495659999997</v>
      </c>
      <c r="G24" s="36">
        <v>8266.3654389999992</v>
      </c>
      <c r="H24" s="36">
        <v>10085.047246999999</v>
      </c>
      <c r="I24" s="36">
        <v>12359.518518999999</v>
      </c>
      <c r="J24" s="36">
        <v>14923.225039000001</v>
      </c>
      <c r="K24" s="36">
        <v>17048.294059</v>
      </c>
      <c r="L24" s="36">
        <v>20713.591147220002</v>
      </c>
      <c r="M24" s="36">
        <v>26480.879146000003</v>
      </c>
      <c r="N24" s="36">
        <v>31424.968127999997</v>
      </c>
      <c r="O24" s="36">
        <v>36334.345208159997</v>
      </c>
      <c r="P24" s="36">
        <v>45865.801999999996</v>
      </c>
      <c r="Q24" s="36">
        <v>52065.793030000001</v>
      </c>
      <c r="R24" s="36">
        <v>59994.445362259998</v>
      </c>
      <c r="S24" s="36">
        <v>71005.231151390006</v>
      </c>
      <c r="T24" s="36">
        <v>81270.200851100002</v>
      </c>
      <c r="U24" s="36">
        <v>90792.987513069995</v>
      </c>
    </row>
    <row r="25" spans="1:21" s="24" customFormat="1" ht="18" customHeight="1">
      <c r="A25" s="44" t="s">
        <v>50</v>
      </c>
      <c r="B25" s="38">
        <v>453.899</v>
      </c>
      <c r="C25" s="38">
        <v>515.86199999999997</v>
      </c>
      <c r="D25" s="38">
        <v>511.73899999999998</v>
      </c>
      <c r="E25" s="38">
        <v>549.77499999999998</v>
      </c>
      <c r="F25" s="38">
        <v>582.54100000000005</v>
      </c>
      <c r="G25" s="38">
        <v>679.99891500000001</v>
      </c>
      <c r="H25" s="38">
        <v>896.46962499999995</v>
      </c>
      <c r="I25" s="38">
        <v>1300.1160480000001</v>
      </c>
      <c r="J25" s="38">
        <v>1804.5582870000001</v>
      </c>
      <c r="K25" s="38">
        <v>2286.8070980000002</v>
      </c>
      <c r="L25" s="39">
        <v>2755.1214502199996</v>
      </c>
      <c r="M25" s="39">
        <v>3957.1942330000002</v>
      </c>
      <c r="N25" s="39">
        <v>5096.3124799999996</v>
      </c>
      <c r="O25" s="39">
        <v>5975.3422569999993</v>
      </c>
      <c r="P25" s="39">
        <v>7564.5067040000004</v>
      </c>
      <c r="Q25" s="39">
        <v>8758.2032170000002</v>
      </c>
      <c r="R25" s="39">
        <v>10379.39626</v>
      </c>
      <c r="S25" s="39">
        <v>12336.49947714</v>
      </c>
      <c r="T25" s="39">
        <v>14658.749887579999</v>
      </c>
      <c r="U25" s="39">
        <v>15876.742344</v>
      </c>
    </row>
    <row r="26" spans="1:21" s="24" customFormat="1" ht="18" customHeight="1">
      <c r="A26" s="44" t="s">
        <v>51</v>
      </c>
      <c r="B26" s="38">
        <v>2815.172</v>
      </c>
      <c r="C26" s="38">
        <v>3316.5940000000001</v>
      </c>
      <c r="D26" s="38">
        <v>3461.8649999999998</v>
      </c>
      <c r="E26" s="38">
        <v>4070.0250000000001</v>
      </c>
      <c r="F26" s="38">
        <v>3938.69</v>
      </c>
      <c r="G26" s="38">
        <v>4094.375524</v>
      </c>
      <c r="H26" s="38">
        <v>4902.5177100000001</v>
      </c>
      <c r="I26" s="38">
        <v>5808.3154029999996</v>
      </c>
      <c r="J26" s="38">
        <v>6644.1584620000003</v>
      </c>
      <c r="K26" s="38">
        <v>7186.2429609999999</v>
      </c>
      <c r="L26" s="39">
        <v>8623.2910069999998</v>
      </c>
      <c r="M26" s="39">
        <v>10952.991012</v>
      </c>
      <c r="N26" s="39">
        <v>12860.364347999997</v>
      </c>
      <c r="O26" s="39">
        <v>14718.481364919999</v>
      </c>
      <c r="P26" s="39">
        <v>19570.848339</v>
      </c>
      <c r="Q26" s="39">
        <v>20446.112749</v>
      </c>
      <c r="R26" s="39">
        <v>23794.052151440002</v>
      </c>
      <c r="S26" s="39">
        <v>27613.754552999995</v>
      </c>
      <c r="T26" s="39">
        <v>31902.002078649999</v>
      </c>
      <c r="U26" s="39">
        <v>35955.809116889999</v>
      </c>
    </row>
    <row r="27" spans="1:21" s="24" customFormat="1" ht="18" customHeight="1">
      <c r="A27" s="44" t="s">
        <v>52</v>
      </c>
      <c r="B27" s="38">
        <v>0</v>
      </c>
      <c r="C27" s="38">
        <v>130</v>
      </c>
      <c r="D27" s="38">
        <v>792.50300000000004</v>
      </c>
      <c r="E27" s="38">
        <v>1139.8499999999999</v>
      </c>
      <c r="F27" s="38">
        <v>1545.9</v>
      </c>
      <c r="G27" s="38">
        <v>1988.914</v>
      </c>
      <c r="H27" s="38">
        <v>2649.8984999999998</v>
      </c>
      <c r="I27" s="38">
        <v>3539.6104529999998</v>
      </c>
      <c r="J27" s="38">
        <v>4505.6769999999997</v>
      </c>
      <c r="K27" s="38">
        <v>5729.0739999999996</v>
      </c>
      <c r="L27" s="39">
        <v>7540.0347760000004</v>
      </c>
      <c r="M27" s="39">
        <v>9678.6657570000025</v>
      </c>
      <c r="N27" s="39">
        <v>11566.507220999998</v>
      </c>
      <c r="O27" s="39">
        <v>13747.79872124</v>
      </c>
      <c r="P27" s="39">
        <v>16864.375365</v>
      </c>
      <c r="Q27" s="39">
        <v>20674.872887999998</v>
      </c>
      <c r="R27" s="39">
        <v>23698.195483110001</v>
      </c>
      <c r="S27" s="39">
        <v>28840.497974890004</v>
      </c>
      <c r="T27" s="39">
        <v>32572.261950559998</v>
      </c>
      <c r="U27" s="39">
        <v>36790.664839930003</v>
      </c>
    </row>
    <row r="28" spans="1:21" s="24" customFormat="1" ht="18" customHeight="1">
      <c r="A28" s="44" t="s">
        <v>53</v>
      </c>
      <c r="B28" s="38">
        <v>1768.9357869999999</v>
      </c>
      <c r="C28" s="38">
        <v>1779.8065300000001</v>
      </c>
      <c r="D28" s="38">
        <v>1527.333419</v>
      </c>
      <c r="E28" s="38">
        <v>1518.9627129999999</v>
      </c>
      <c r="F28" s="38">
        <v>1514.9185660000001</v>
      </c>
      <c r="G28" s="38">
        <v>1503.077</v>
      </c>
      <c r="H28" s="38">
        <v>1636.1614119999999</v>
      </c>
      <c r="I28" s="38">
        <v>1711.476615</v>
      </c>
      <c r="J28" s="38">
        <v>1968.8312900000001</v>
      </c>
      <c r="K28" s="38">
        <v>1846.17</v>
      </c>
      <c r="L28" s="39">
        <v>1795.1439140000002</v>
      </c>
      <c r="M28" s="39">
        <v>1892.0281439999999</v>
      </c>
      <c r="N28" s="39">
        <v>1901.784079</v>
      </c>
      <c r="O28" s="39">
        <v>1892.722865</v>
      </c>
      <c r="P28" s="39">
        <v>1847.8098420000001</v>
      </c>
      <c r="Q28" s="39">
        <v>1854.4534889999998</v>
      </c>
      <c r="R28" s="39">
        <v>1763.5813657100002</v>
      </c>
      <c r="S28" s="39">
        <v>1838.65937336</v>
      </c>
      <c r="T28" s="39">
        <v>1750.4996959999996</v>
      </c>
      <c r="U28" s="39">
        <v>1655.9958906500001</v>
      </c>
    </row>
    <row r="29" spans="1:21" s="24" customFormat="1" ht="18" customHeight="1">
      <c r="A29" s="44" t="s">
        <v>54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9"/>
      <c r="M29" s="39"/>
      <c r="N29" s="39"/>
      <c r="O29" s="39"/>
      <c r="P29" s="39">
        <v>18.261749999999999</v>
      </c>
      <c r="Q29" s="39">
        <v>332.150687</v>
      </c>
      <c r="R29" s="39">
        <v>359.22010199999994</v>
      </c>
      <c r="S29" s="39">
        <v>375.81977300000005</v>
      </c>
      <c r="T29" s="39">
        <v>386.68723831</v>
      </c>
      <c r="U29" s="39">
        <v>513.77532159999998</v>
      </c>
    </row>
    <row r="30" spans="1:21" s="21" customFormat="1" ht="18" customHeight="1">
      <c r="A30" s="43" t="s">
        <v>55</v>
      </c>
      <c r="B30" s="36">
        <v>39.570999999999998</v>
      </c>
      <c r="C30" s="36">
        <v>582.86658499999999</v>
      </c>
      <c r="D30" s="36">
        <v>1858.4375049999999</v>
      </c>
      <c r="E30" s="36">
        <v>2545.6694860000002</v>
      </c>
      <c r="F30" s="36">
        <v>4051.203</v>
      </c>
      <c r="G30" s="36">
        <v>4479.3037299999996</v>
      </c>
      <c r="H30" s="36">
        <v>4104.4791839999998</v>
      </c>
      <c r="I30" s="36">
        <v>4489.030377</v>
      </c>
      <c r="J30" s="36">
        <v>4703.8680000000004</v>
      </c>
      <c r="K30" s="36">
        <v>5178.596485</v>
      </c>
      <c r="L30" s="36">
        <v>6335.961303</v>
      </c>
      <c r="M30" s="36">
        <v>4770.7294270000002</v>
      </c>
      <c r="N30" s="36">
        <v>6367.8151159999989</v>
      </c>
      <c r="O30" s="36">
        <v>8887.0123550299995</v>
      </c>
      <c r="P30" s="36">
        <v>11598.190705000001</v>
      </c>
      <c r="Q30" s="36">
        <v>12449.096914</v>
      </c>
      <c r="R30" s="36">
        <v>15083.41145062</v>
      </c>
      <c r="S30" s="36">
        <v>15426.53975677</v>
      </c>
      <c r="T30" s="36">
        <v>17148.919357889998</v>
      </c>
      <c r="U30" s="36">
        <v>17457.817620720001</v>
      </c>
    </row>
    <row r="31" spans="1:21" s="24" customFormat="1" ht="18" customHeight="1">
      <c r="A31" s="44" t="s">
        <v>56</v>
      </c>
      <c r="B31" s="38">
        <v>0</v>
      </c>
      <c r="C31" s="38">
        <v>545.4</v>
      </c>
      <c r="D31" s="38">
        <v>1812.184</v>
      </c>
      <c r="E31" s="38">
        <v>2200</v>
      </c>
      <c r="F31" s="38">
        <v>3331.4</v>
      </c>
      <c r="G31" s="38">
        <v>3864</v>
      </c>
      <c r="H31" s="38">
        <v>3583.4796000000001</v>
      </c>
      <c r="I31" s="38">
        <v>3982.1923830000001</v>
      </c>
      <c r="J31" s="38">
        <v>3900</v>
      </c>
      <c r="K31" s="38">
        <v>4300</v>
      </c>
      <c r="L31" s="39">
        <v>5199.9982010000003</v>
      </c>
      <c r="M31" s="39">
        <v>3900.0000010000003</v>
      </c>
      <c r="N31" s="39">
        <v>3900</v>
      </c>
      <c r="O31" s="39">
        <v>5200</v>
      </c>
      <c r="P31" s="39">
        <v>3930.3780029999998</v>
      </c>
      <c r="Q31" s="39">
        <v>3900</v>
      </c>
      <c r="R31" s="39">
        <v>3900</v>
      </c>
      <c r="S31" s="39">
        <v>3900</v>
      </c>
      <c r="T31" s="39">
        <v>3900</v>
      </c>
      <c r="U31" s="39">
        <v>3900</v>
      </c>
    </row>
    <row r="32" spans="1:21" s="24" customFormat="1" ht="18" customHeight="1">
      <c r="A32" s="44" t="s">
        <v>57</v>
      </c>
      <c r="B32" s="38">
        <v>39.570999999999998</v>
      </c>
      <c r="C32" s="38">
        <v>37.466585000000002</v>
      </c>
      <c r="D32" s="38">
        <v>46.253504999999997</v>
      </c>
      <c r="E32" s="38">
        <v>31.769486000000001</v>
      </c>
      <c r="F32" s="38">
        <v>34.402999999999999</v>
      </c>
      <c r="G32" s="38">
        <v>28.00372999999999</v>
      </c>
      <c r="H32" s="38">
        <v>44.79</v>
      </c>
      <c r="I32" s="38">
        <v>75.462999999999994</v>
      </c>
      <c r="J32" s="38">
        <v>183.28399999999999</v>
      </c>
      <c r="K32" s="38">
        <v>268.74548499999997</v>
      </c>
      <c r="L32" s="39">
        <v>398.16506099999998</v>
      </c>
      <c r="M32" s="39">
        <v>422.75693699999999</v>
      </c>
      <c r="N32" s="39">
        <v>448.51585900000009</v>
      </c>
      <c r="O32" s="39">
        <v>512.71236902999999</v>
      </c>
      <c r="P32" s="39">
        <v>597.66270600000007</v>
      </c>
      <c r="Q32" s="39">
        <v>650.51027399999998</v>
      </c>
      <c r="R32" s="39">
        <v>741.56211445999998</v>
      </c>
      <c r="S32" s="39">
        <v>935.09311937999996</v>
      </c>
      <c r="T32" s="39">
        <v>1003.0300028899999</v>
      </c>
      <c r="U32" s="39">
        <v>1198.3589524299998</v>
      </c>
    </row>
    <row r="33" spans="1:22" s="24" customFormat="1" ht="18" customHeight="1">
      <c r="A33" s="44" t="s">
        <v>58</v>
      </c>
      <c r="B33" s="38">
        <v>0</v>
      </c>
      <c r="C33" s="38">
        <v>0</v>
      </c>
      <c r="D33" s="38">
        <v>0</v>
      </c>
      <c r="E33" s="38">
        <v>313.89999999999998</v>
      </c>
      <c r="F33" s="38">
        <v>685.4</v>
      </c>
      <c r="G33" s="38">
        <v>587.29999999999995</v>
      </c>
      <c r="H33" s="38">
        <v>476.20958400000001</v>
      </c>
      <c r="I33" s="38">
        <v>431.37499400000002</v>
      </c>
      <c r="J33" s="38">
        <v>620.58399999999995</v>
      </c>
      <c r="K33" s="38">
        <v>609.851</v>
      </c>
      <c r="L33" s="39">
        <v>737.79804100000001</v>
      </c>
      <c r="M33" s="39">
        <v>447.972489</v>
      </c>
      <c r="N33" s="39">
        <v>2019.2992569999997</v>
      </c>
      <c r="O33" s="39">
        <v>3174.299986</v>
      </c>
      <c r="P33" s="39">
        <v>5070.1499960000001</v>
      </c>
      <c r="Q33" s="39">
        <v>6714.4796399999996</v>
      </c>
      <c r="R33" s="39">
        <v>10410.562059</v>
      </c>
      <c r="S33" s="39">
        <v>10571.453349999998</v>
      </c>
      <c r="T33" s="39">
        <v>10745.889355000001</v>
      </c>
      <c r="U33" s="39">
        <v>10859.458668289999</v>
      </c>
    </row>
    <row r="34" spans="1:22" s="24" customFormat="1" ht="18" customHeight="1">
      <c r="A34" s="44" t="s">
        <v>59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9"/>
      <c r="M34" s="39"/>
      <c r="N34" s="39"/>
      <c r="O34" s="39"/>
      <c r="P34" s="39">
        <v>2000</v>
      </c>
      <c r="Q34" s="39">
        <v>1184.107</v>
      </c>
      <c r="R34" s="39">
        <v>0</v>
      </c>
      <c r="S34" s="39">
        <v>0</v>
      </c>
      <c r="T34" s="39">
        <v>1500</v>
      </c>
      <c r="U34" s="39">
        <v>1500</v>
      </c>
    </row>
    <row r="35" spans="1:22" s="24" customFormat="1" ht="18" customHeight="1">
      <c r="A35" s="44" t="s">
        <v>60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9"/>
      <c r="M35" s="39"/>
      <c r="N35" s="39"/>
      <c r="O35" s="39"/>
      <c r="P35" s="39"/>
      <c r="Q35" s="39">
        <v>0</v>
      </c>
      <c r="R35" s="39">
        <v>31.287277159999999</v>
      </c>
      <c r="S35" s="39">
        <v>19.993287389999999</v>
      </c>
      <c r="T35" s="39">
        <v>0</v>
      </c>
      <c r="U35" s="39">
        <v>0</v>
      </c>
    </row>
    <row r="36" spans="1:22" s="21" customFormat="1" ht="18" customHeight="1">
      <c r="A36" s="43" t="s">
        <v>61</v>
      </c>
      <c r="B36" s="36">
        <v>400.4</v>
      </c>
      <c r="C36" s="36">
        <v>546.5</v>
      </c>
      <c r="D36" s="36">
        <v>1233.3</v>
      </c>
      <c r="E36" s="36">
        <v>1161</v>
      </c>
      <c r="F36" s="36">
        <v>896.9</v>
      </c>
      <c r="G36" s="36">
        <v>1742.3510000000001</v>
      </c>
      <c r="H36" s="36">
        <v>543.79870000000005</v>
      </c>
      <c r="I36" s="36">
        <v>823.05195400000002</v>
      </c>
      <c r="J36" s="36">
        <v>1004.881</v>
      </c>
      <c r="K36" s="36">
        <v>959.81899999999996</v>
      </c>
      <c r="L36" s="45">
        <v>812.0169430000002</v>
      </c>
      <c r="M36" s="45">
        <v>982.53460200000029</v>
      </c>
      <c r="N36" s="45">
        <v>1296.4552080000001</v>
      </c>
      <c r="O36" s="45">
        <v>1526.0842198599998</v>
      </c>
      <c r="P36" s="45">
        <v>1777.557556</v>
      </c>
      <c r="Q36" s="45">
        <v>2080.5770689999999</v>
      </c>
      <c r="R36" s="45">
        <v>2302.8416229999998</v>
      </c>
      <c r="S36" s="45">
        <v>2874.6717892699994</v>
      </c>
      <c r="T36" s="45">
        <v>3408.0323475299988</v>
      </c>
      <c r="U36" s="45">
        <v>6206.445083040001</v>
      </c>
    </row>
    <row r="37" spans="1:22" s="21" customFormat="1" ht="18" customHeight="1">
      <c r="A37" s="43" t="s">
        <v>62</v>
      </c>
      <c r="B37" s="36">
        <v>1982.671</v>
      </c>
      <c r="C37" s="36">
        <v>1483.6942349999999</v>
      </c>
      <c r="D37" s="36">
        <v>1561.251685</v>
      </c>
      <c r="E37" s="36">
        <v>1524.7449999999999</v>
      </c>
      <c r="F37" s="36">
        <v>1626.9452449999999</v>
      </c>
      <c r="G37" s="36">
        <v>1710.1689999999999</v>
      </c>
      <c r="H37" s="36">
        <v>2361.2064659999996</v>
      </c>
      <c r="I37" s="36">
        <v>2801.3842239999999</v>
      </c>
      <c r="J37" s="36">
        <v>3399.5803070000002</v>
      </c>
      <c r="K37" s="46">
        <v>2556.745465</v>
      </c>
      <c r="L37" s="46">
        <v>3801.4757289500003</v>
      </c>
      <c r="M37" s="46">
        <v>4745.3804286700006</v>
      </c>
      <c r="N37" s="46">
        <v>5201.3704670000006</v>
      </c>
      <c r="O37" s="46">
        <v>2537.7113239999999</v>
      </c>
      <c r="P37" s="46">
        <v>4871.8033270000014</v>
      </c>
      <c r="Q37" s="46">
        <v>6045.1486609999993</v>
      </c>
      <c r="R37" s="46">
        <v>11686.35982503</v>
      </c>
      <c r="S37" s="46">
        <v>11009.53206951</v>
      </c>
      <c r="T37" s="46">
        <v>11660.95062551</v>
      </c>
      <c r="U37" s="46">
        <v>12218.16815763</v>
      </c>
    </row>
    <row r="38" spans="1:22" s="24" customFormat="1" ht="18" customHeight="1">
      <c r="A38" s="44" t="s">
        <v>63</v>
      </c>
      <c r="B38" s="38">
        <v>0</v>
      </c>
      <c r="C38" s="38">
        <v>0</v>
      </c>
      <c r="D38" s="38">
        <v>0</v>
      </c>
      <c r="E38" s="38">
        <v>57.5</v>
      </c>
      <c r="F38" s="38">
        <v>42.213596000000003</v>
      </c>
      <c r="G38" s="41">
        <v>40.299999999999997</v>
      </c>
      <c r="H38" s="38">
        <v>46.379872999999996</v>
      </c>
      <c r="I38" s="38">
        <v>725.76317700000004</v>
      </c>
      <c r="J38" s="38">
        <v>829.19187600000009</v>
      </c>
      <c r="K38" s="41">
        <v>47.307152000000002</v>
      </c>
      <c r="L38" s="39">
        <v>44.429341820000005</v>
      </c>
      <c r="M38" s="39">
        <v>40.910951999999995</v>
      </c>
      <c r="N38" s="39">
        <v>3.1328459999999998</v>
      </c>
      <c r="O38" s="39">
        <v>2.052</v>
      </c>
      <c r="P38" s="39">
        <v>1.0965230000000001</v>
      </c>
      <c r="Q38" s="39">
        <v>1.281E-3</v>
      </c>
      <c r="R38" s="39">
        <v>0</v>
      </c>
      <c r="S38" s="39">
        <v>0</v>
      </c>
      <c r="T38" s="39">
        <v>0</v>
      </c>
      <c r="U38" s="39">
        <v>0</v>
      </c>
    </row>
    <row r="39" spans="1:22" s="24" customFormat="1" ht="18" customHeight="1">
      <c r="A39" s="44" t="s">
        <v>64</v>
      </c>
      <c r="B39" s="38">
        <v>1892.7</v>
      </c>
      <c r="C39" s="38">
        <v>1343.97001</v>
      </c>
      <c r="D39" s="38">
        <v>1278.174898</v>
      </c>
      <c r="E39" s="38">
        <v>851.31500000000005</v>
      </c>
      <c r="F39" s="38">
        <v>763.73164899999995</v>
      </c>
      <c r="G39" s="38">
        <v>808.70900000000006</v>
      </c>
      <c r="H39" s="38">
        <v>1028.2265929999999</v>
      </c>
      <c r="I39" s="38">
        <v>1307.977494</v>
      </c>
      <c r="J39" s="38">
        <v>1299.058168</v>
      </c>
      <c r="K39" s="41">
        <v>1410.3323310000001</v>
      </c>
      <c r="L39" s="39">
        <v>2276.0415448100002</v>
      </c>
      <c r="M39" s="39">
        <v>4110.7337736700001</v>
      </c>
      <c r="N39" s="39">
        <v>4518.6460029999998</v>
      </c>
      <c r="O39" s="39">
        <v>1896.8521989999999</v>
      </c>
      <c r="P39" s="39">
        <v>3932.8917090000004</v>
      </c>
      <c r="Q39" s="39">
        <v>5154.5818259999996</v>
      </c>
      <c r="R39" s="39">
        <v>6294.7107832400015</v>
      </c>
      <c r="S39" s="39">
        <v>6326.3823392500008</v>
      </c>
      <c r="T39" s="39">
        <v>8756.7005110999999</v>
      </c>
      <c r="U39" s="39">
        <v>7144.1730648100001</v>
      </c>
    </row>
    <row r="40" spans="1:22" s="24" customFormat="1" ht="18" customHeight="1">
      <c r="A40" s="44" t="s">
        <v>65</v>
      </c>
      <c r="B40" s="38">
        <v>89.971000000000004</v>
      </c>
      <c r="C40" s="38">
        <v>139.72422499999999</v>
      </c>
      <c r="D40" s="38">
        <v>283.07678700000002</v>
      </c>
      <c r="E40" s="38">
        <v>615.92999999999995</v>
      </c>
      <c r="F40" s="38">
        <v>821</v>
      </c>
      <c r="G40" s="38">
        <v>861.16</v>
      </c>
      <c r="H40" s="38">
        <v>1286.5999999999999</v>
      </c>
      <c r="I40" s="38">
        <v>767.643553</v>
      </c>
      <c r="J40" s="38">
        <v>1271.3302629999998</v>
      </c>
      <c r="K40" s="41">
        <v>1099.105982</v>
      </c>
      <c r="L40" s="39">
        <v>1481.0048423200001</v>
      </c>
      <c r="M40" s="39">
        <v>593.73570299999994</v>
      </c>
      <c r="N40" s="39">
        <v>679.59161799999993</v>
      </c>
      <c r="O40" s="39">
        <v>638.80712500000004</v>
      </c>
      <c r="P40" s="39">
        <v>937.81509500000129</v>
      </c>
      <c r="Q40" s="39">
        <v>890.56555400000002</v>
      </c>
      <c r="R40" s="39">
        <v>5391.6490417899995</v>
      </c>
      <c r="S40" s="39">
        <v>4683.1497302600001</v>
      </c>
      <c r="T40" s="39">
        <v>2904.2501144099997</v>
      </c>
      <c r="U40" s="39">
        <v>5073.9950928200005</v>
      </c>
      <c r="V40" s="47"/>
    </row>
    <row r="41" spans="1:22" s="21" customFormat="1" ht="18" customHeight="1">
      <c r="A41" s="43" t="s">
        <v>66</v>
      </c>
      <c r="B41" s="36">
        <v>7.7889999999999997</v>
      </c>
      <c r="C41" s="36">
        <v>20.7</v>
      </c>
      <c r="D41" s="36">
        <v>128.1</v>
      </c>
      <c r="E41" s="36">
        <v>29.2</v>
      </c>
      <c r="F41" s="36">
        <v>86.3</v>
      </c>
      <c r="G41" s="36">
        <v>47.3</v>
      </c>
      <c r="H41" s="36">
        <v>300.90960000000001</v>
      </c>
      <c r="I41" s="36">
        <v>2123.8550249999998</v>
      </c>
      <c r="J41" s="36">
        <v>2096.1840000000002</v>
      </c>
      <c r="K41" s="36">
        <v>1908.23</v>
      </c>
      <c r="L41" s="36">
        <v>4186.3801800000001</v>
      </c>
      <c r="M41" s="36">
        <v>3798.58669276</v>
      </c>
      <c r="N41" s="36">
        <v>2460.7791399999996</v>
      </c>
      <c r="O41" s="36">
        <v>2838.0547040000001</v>
      </c>
      <c r="P41" s="36">
        <v>3079.218484</v>
      </c>
      <c r="Q41" s="36">
        <v>3446.646667</v>
      </c>
      <c r="R41" s="36">
        <v>4242.8890768800002</v>
      </c>
      <c r="S41" s="36">
        <v>6449.9965442799994</v>
      </c>
      <c r="T41" s="36">
        <v>13181.112079439999</v>
      </c>
      <c r="U41" s="36">
        <v>29716.04553621</v>
      </c>
    </row>
    <row r="42" spans="1:22" s="24" customFormat="1" ht="18" customHeight="1">
      <c r="A42" s="44" t="s">
        <v>67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215.01660000000001</v>
      </c>
      <c r="I42" s="38">
        <v>1923.5829369999999</v>
      </c>
      <c r="J42" s="38">
        <v>2017.874</v>
      </c>
      <c r="K42" s="38">
        <v>1840.3889999999999</v>
      </c>
      <c r="L42" s="39">
        <v>3177.951</v>
      </c>
      <c r="M42" s="39">
        <v>3001.9299569999998</v>
      </c>
      <c r="N42" s="39">
        <v>1988.048961</v>
      </c>
      <c r="O42" s="39">
        <v>2284.5849630000002</v>
      </c>
      <c r="P42" s="39">
        <v>2253.0689769999999</v>
      </c>
      <c r="Q42" s="39">
        <v>2644.0589989999999</v>
      </c>
      <c r="R42" s="39">
        <v>2838.9603100000008</v>
      </c>
      <c r="S42" s="39">
        <v>2957.210165</v>
      </c>
      <c r="T42" s="39">
        <v>0</v>
      </c>
      <c r="U42" s="39">
        <v>0</v>
      </c>
    </row>
    <row r="43" spans="1:22" s="24" customFormat="1" ht="18" customHeight="1">
      <c r="A43" s="44" t="s">
        <v>68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9"/>
      <c r="M43" s="39"/>
      <c r="N43" s="39"/>
      <c r="O43" s="39"/>
      <c r="P43" s="39"/>
      <c r="Q43" s="39"/>
      <c r="R43" s="39"/>
      <c r="S43" s="39">
        <v>1790</v>
      </c>
      <c r="T43" s="39">
        <v>11121</v>
      </c>
      <c r="U43" s="39">
        <v>17000</v>
      </c>
    </row>
    <row r="44" spans="1:22" s="24" customFormat="1" ht="18" customHeight="1">
      <c r="A44" s="44" t="s">
        <v>69</v>
      </c>
      <c r="B44" s="38">
        <v>7.7889999999999997</v>
      </c>
      <c r="C44" s="38">
        <v>20.7</v>
      </c>
      <c r="D44" s="38">
        <v>31.1</v>
      </c>
      <c r="E44" s="38">
        <v>29.2</v>
      </c>
      <c r="F44" s="38">
        <v>37.799999999999997</v>
      </c>
      <c r="G44" s="38">
        <v>19.399999999999999</v>
      </c>
      <c r="H44" s="38">
        <v>25.893000000000001</v>
      </c>
      <c r="I44" s="38">
        <v>39.472087999999999</v>
      </c>
      <c r="J44" s="38">
        <v>48.31</v>
      </c>
      <c r="K44" s="38">
        <v>47.841000000000001</v>
      </c>
      <c r="L44" s="39">
        <v>72.330179999999999</v>
      </c>
      <c r="M44" s="39">
        <v>58.041930999999998</v>
      </c>
      <c r="N44" s="39">
        <v>77.169727999999992</v>
      </c>
      <c r="O44" s="39">
        <v>62.045439000000002</v>
      </c>
      <c r="P44" s="39">
        <v>44.334885</v>
      </c>
      <c r="Q44" s="39">
        <v>40.162306999999998</v>
      </c>
      <c r="R44" s="39">
        <v>34.561143190000003</v>
      </c>
      <c r="S44" s="39">
        <v>166.57853709</v>
      </c>
      <c r="T44" s="39">
        <v>362.36451984000007</v>
      </c>
      <c r="U44" s="39">
        <v>433.27787125999998</v>
      </c>
    </row>
    <row r="45" spans="1:22" s="24" customFormat="1" ht="18" customHeight="1">
      <c r="A45" s="44" t="s">
        <v>70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9"/>
      <c r="M45" s="39">
        <v>176.86086812000002</v>
      </c>
      <c r="N45" s="39">
        <v>166.5395</v>
      </c>
      <c r="O45" s="39">
        <v>128.16392999999999</v>
      </c>
      <c r="P45" s="39">
        <v>216.66312200000002</v>
      </c>
      <c r="Q45" s="39">
        <v>336.620497</v>
      </c>
      <c r="R45" s="39">
        <v>661.82339423999974</v>
      </c>
      <c r="S45" s="39">
        <v>635.86530935999997</v>
      </c>
      <c r="T45" s="39">
        <v>667.20340972000008</v>
      </c>
      <c r="U45" s="39">
        <v>499.94400546999987</v>
      </c>
    </row>
    <row r="46" spans="1:22" s="24" customFormat="1" ht="18" customHeight="1">
      <c r="A46" s="44" t="s">
        <v>71</v>
      </c>
      <c r="B46" s="38">
        <v>0</v>
      </c>
      <c r="C46" s="38">
        <v>0</v>
      </c>
      <c r="D46" s="38">
        <v>97</v>
      </c>
      <c r="E46" s="38">
        <v>0</v>
      </c>
      <c r="F46" s="38">
        <v>48.5</v>
      </c>
      <c r="G46" s="38">
        <v>27.9</v>
      </c>
      <c r="H46" s="38">
        <v>60</v>
      </c>
      <c r="I46" s="38">
        <v>160.80000000000001</v>
      </c>
      <c r="J46" s="38">
        <v>30</v>
      </c>
      <c r="K46" s="38">
        <v>20</v>
      </c>
      <c r="L46" s="39">
        <v>936.09899999999993</v>
      </c>
      <c r="M46" s="39">
        <v>463</v>
      </c>
      <c r="N46" s="39">
        <v>50</v>
      </c>
      <c r="O46" s="39">
        <v>109</v>
      </c>
      <c r="P46" s="39">
        <v>310.87900000000002</v>
      </c>
      <c r="Q46" s="39">
        <v>200</v>
      </c>
      <c r="R46" s="39">
        <v>307.93700000000001</v>
      </c>
      <c r="S46" s="39">
        <v>501.61</v>
      </c>
      <c r="T46" s="39">
        <v>550</v>
      </c>
      <c r="U46" s="39">
        <v>620</v>
      </c>
    </row>
    <row r="47" spans="1:22" s="24" customFormat="1" ht="18" customHeight="1">
      <c r="A47" s="44" t="s">
        <v>72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9"/>
      <c r="M47" s="39">
        <v>26.033236000000002</v>
      </c>
      <c r="N47" s="39">
        <v>26.497547999999998</v>
      </c>
      <c r="O47" s="39">
        <v>27.606327000000004</v>
      </c>
      <c r="P47" s="39">
        <v>28.259080000000001</v>
      </c>
      <c r="Q47" s="39">
        <v>64.565833999999995</v>
      </c>
      <c r="R47" s="39">
        <v>212.76354334000001</v>
      </c>
      <c r="S47" s="39">
        <v>232.20767675000002</v>
      </c>
      <c r="T47" s="39">
        <v>270.94791454</v>
      </c>
      <c r="U47" s="39">
        <v>275.797549</v>
      </c>
    </row>
    <row r="48" spans="1:22" s="24" customFormat="1" ht="18" customHeight="1">
      <c r="A48" s="44" t="s">
        <v>73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/>
      <c r="M48" s="38">
        <v>72.72070063999999</v>
      </c>
      <c r="N48" s="38">
        <v>152.523403</v>
      </c>
      <c r="O48" s="38">
        <v>226.654045</v>
      </c>
      <c r="P48" s="38">
        <v>226.01342</v>
      </c>
      <c r="Q48" s="38">
        <v>161.23903000000001</v>
      </c>
      <c r="R48" s="38">
        <v>186.84368610999999</v>
      </c>
      <c r="S48" s="38">
        <v>166.52485608000001</v>
      </c>
      <c r="T48" s="38">
        <v>209.59623534000002</v>
      </c>
      <c r="U48" s="38">
        <v>187.54608952999999</v>
      </c>
    </row>
    <row r="49" spans="1:21" s="24" customFormat="1" ht="18" customHeight="1">
      <c r="A49" s="44" t="s">
        <v>74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>
        <v>10540</v>
      </c>
    </row>
    <row r="50" spans="1:21" s="24" customFormat="1" ht="18" customHeight="1">
      <c r="A50" s="44" t="s">
        <v>75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>
        <v>159.48002094999998</v>
      </c>
    </row>
    <row r="51" spans="1:21" s="21" customFormat="1" ht="18" customHeight="1">
      <c r="A51" s="43" t="s">
        <v>76</v>
      </c>
      <c r="B51" s="36">
        <v>26627.268755000001</v>
      </c>
      <c r="C51" s="36">
        <v>30019.654631000001</v>
      </c>
      <c r="D51" s="36">
        <v>36078.945775</v>
      </c>
      <c r="E51" s="36">
        <v>36811.368503000005</v>
      </c>
      <c r="F51" s="36">
        <v>38841.829449000004</v>
      </c>
      <c r="G51" s="36">
        <v>44906.247667000003</v>
      </c>
      <c r="H51" s="36">
        <v>55256.780929</v>
      </c>
      <c r="I51" s="36">
        <v>57480.620357</v>
      </c>
      <c r="J51" s="36">
        <v>54041.890125000005</v>
      </c>
      <c r="K51" s="36">
        <v>69824.954431000006</v>
      </c>
      <c r="L51" s="36">
        <v>86320.006484999991</v>
      </c>
      <c r="M51" s="36">
        <v>96356.873821000001</v>
      </c>
      <c r="N51" s="36">
        <v>123938.610745</v>
      </c>
      <c r="O51" s="36">
        <v>133086.853627</v>
      </c>
      <c r="P51" s="36">
        <v>161431.21061800001</v>
      </c>
      <c r="Q51" s="36">
        <v>186730.505963</v>
      </c>
      <c r="R51" s="36">
        <v>197735.03999139002</v>
      </c>
      <c r="S51" s="36">
        <v>238292.62721556012</v>
      </c>
      <c r="T51" s="36">
        <v>263166.21737262013</v>
      </c>
      <c r="U51" s="36">
        <v>270090.09489550017</v>
      </c>
    </row>
    <row r="52" spans="1:21" s="24" customFormat="1" ht="18" customHeight="1">
      <c r="A52" s="37" t="s">
        <v>77</v>
      </c>
      <c r="B52" s="38">
        <v>25642.706754999999</v>
      </c>
      <c r="C52" s="38">
        <v>28658.600631000001</v>
      </c>
      <c r="D52" s="38">
        <v>34676.958774999999</v>
      </c>
      <c r="E52" s="38">
        <v>35176.822503000003</v>
      </c>
      <c r="F52" s="38">
        <v>37256.372449000002</v>
      </c>
      <c r="G52" s="38">
        <v>43093.093667000001</v>
      </c>
      <c r="H52" s="38">
        <v>53250.573928999998</v>
      </c>
      <c r="I52" s="38">
        <v>54877.600085999999</v>
      </c>
      <c r="J52" s="38">
        <v>51347.944125000002</v>
      </c>
      <c r="K52" s="38">
        <v>66073.297430999999</v>
      </c>
      <c r="L52" s="39">
        <v>82164.810484999995</v>
      </c>
      <c r="M52" s="39">
        <v>91552.631066000002</v>
      </c>
      <c r="N52" s="39">
        <v>118678.112796</v>
      </c>
      <c r="O52" s="39">
        <v>127276.62553399999</v>
      </c>
      <c r="P52" s="39">
        <v>155452.79773300001</v>
      </c>
      <c r="Q52" s="39">
        <v>179657.60480100001</v>
      </c>
      <c r="R52" s="39">
        <v>190313.88083865002</v>
      </c>
      <c r="S52" s="39">
        <v>230013.73773682013</v>
      </c>
      <c r="T52" s="39">
        <v>253896.38170566008</v>
      </c>
      <c r="U52" s="39">
        <v>259292.21004470019</v>
      </c>
    </row>
    <row r="53" spans="1:21" s="24" customFormat="1" ht="18" customHeight="1">
      <c r="A53" s="37" t="s">
        <v>78</v>
      </c>
      <c r="B53" s="38">
        <v>984.56200000000013</v>
      </c>
      <c r="C53" s="38">
        <v>1361.0540000000001</v>
      </c>
      <c r="D53" s="38">
        <v>1401.9869999999999</v>
      </c>
      <c r="E53" s="38">
        <v>1634.5459999999998</v>
      </c>
      <c r="F53" s="38">
        <v>1585.4569999999999</v>
      </c>
      <c r="G53" s="38">
        <v>1813.154</v>
      </c>
      <c r="H53" s="38">
        <v>2006.2070000000001</v>
      </c>
      <c r="I53" s="38">
        <v>2603.0202710000003</v>
      </c>
      <c r="J53" s="38">
        <v>2693.9460000000004</v>
      </c>
      <c r="K53" s="38">
        <v>3751.6570000000002</v>
      </c>
      <c r="L53" s="39">
        <v>4155.1959999999999</v>
      </c>
      <c r="M53" s="39">
        <v>4804.2427550000002</v>
      </c>
      <c r="N53" s="39">
        <v>5260.4979489999996</v>
      </c>
      <c r="O53" s="39">
        <v>5810.2280930000006</v>
      </c>
      <c r="P53" s="39">
        <v>5978.4128849999997</v>
      </c>
      <c r="Q53" s="39">
        <v>7072.901162000001</v>
      </c>
      <c r="R53" s="39">
        <v>7421.1591527400069</v>
      </c>
      <c r="S53" s="39">
        <v>8278.8894787400022</v>
      </c>
      <c r="T53" s="39">
        <v>9269.8356669600034</v>
      </c>
      <c r="U53" s="39">
        <v>10797.884850799999</v>
      </c>
    </row>
    <row r="54" spans="1:21" s="24" customFormat="1" ht="18" customHeight="1">
      <c r="A54" s="48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45">
        <v>0</v>
      </c>
      <c r="M54" s="45"/>
      <c r="N54" s="45"/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</row>
    <row r="55" spans="1:21" s="34" customFormat="1" ht="18" customHeight="1">
      <c r="A55" s="33" t="s">
        <v>79</v>
      </c>
      <c r="B55" s="17">
        <v>-2579.890447999991</v>
      </c>
      <c r="C55" s="17">
        <v>-1977.5699120000063</v>
      </c>
      <c r="D55" s="17">
        <v>1957.250980999961</v>
      </c>
      <c r="E55" s="17">
        <v>9057.0947281400149</v>
      </c>
      <c r="F55" s="17">
        <v>20300.542481820012</v>
      </c>
      <c r="G55" s="17">
        <v>15638.140676147013</v>
      </c>
      <c r="H55" s="17">
        <v>16859.006019193039</v>
      </c>
      <c r="I55" s="17">
        <v>30397.672249167052</v>
      </c>
      <c r="J55" s="17">
        <v>35584.218065635359</v>
      </c>
      <c r="K55" s="17">
        <v>48390.587428729981</v>
      </c>
      <c r="L55" s="17">
        <v>43304.343547840021</v>
      </c>
      <c r="M55" s="17">
        <v>44011.985466159356</v>
      </c>
      <c r="N55" s="17">
        <v>45669.857541552105</v>
      </c>
      <c r="O55" s="17">
        <v>67501.650563864969</v>
      </c>
      <c r="P55" s="17">
        <v>9738.2550665697781</v>
      </c>
      <c r="Q55" s="17">
        <v>99726.48503799981</v>
      </c>
      <c r="R55" s="17">
        <v>75544.275694512966</v>
      </c>
      <c r="S55" s="17">
        <v>35777.204611528708</v>
      </c>
      <c r="T55" s="17">
        <v>35941.909086008949</v>
      </c>
      <c r="U55" s="17">
        <v>-32617.760085338028</v>
      </c>
    </row>
    <row r="56" spans="1:21" s="24" customFormat="1" ht="18" customHeight="1">
      <c r="A56" s="4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9">
        <v>0</v>
      </c>
      <c r="M56" s="39"/>
      <c r="N56" s="39"/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</row>
    <row r="57" spans="1:21" s="34" customFormat="1" ht="18" customHeight="1">
      <c r="A57" s="33" t="s">
        <v>80</v>
      </c>
      <c r="B57" s="17">
        <v>-146.81911391766528</v>
      </c>
      <c r="C57" s="17">
        <v>-901.05231623931206</v>
      </c>
      <c r="D57" s="17">
        <v>156.49871719655107</v>
      </c>
      <c r="E57" s="17">
        <v>1480.0770722291891</v>
      </c>
      <c r="F57" s="17">
        <v>136.24944245272127</v>
      </c>
      <c r="G57" s="17">
        <v>-5344.0569934721716</v>
      </c>
      <c r="H57" s="17">
        <v>-4878.0942898782014</v>
      </c>
      <c r="I57" s="17">
        <v>-1315.0837819515111</v>
      </c>
      <c r="J57" s="17">
        <v>-3704.8626155935635</v>
      </c>
      <c r="K57" s="17">
        <v>-977.97598872075582</v>
      </c>
      <c r="L57" s="17">
        <v>-9512.4918885147163</v>
      </c>
      <c r="M57" s="17">
        <v>-4880.1258491462604</v>
      </c>
      <c r="N57" s="17">
        <v>-12155.013577646747</v>
      </c>
      <c r="O57" s="17">
        <v>-3899.4975962018725</v>
      </c>
      <c r="P57" s="17">
        <v>-29477.281718297712</v>
      </c>
      <c r="Q57" s="17">
        <v>20760.183009689765</v>
      </c>
      <c r="R57" s="17">
        <v>-17975.378950377657</v>
      </c>
      <c r="S57" s="17">
        <v>-52751.647740299086</v>
      </c>
      <c r="T57" s="17">
        <v>-41130.11594521143</v>
      </c>
      <c r="U57" s="17">
        <v>-15374.857646697856</v>
      </c>
    </row>
    <row r="58" spans="1:21" s="21" customFormat="1" ht="18" customHeight="1">
      <c r="A58" s="49" t="s">
        <v>81</v>
      </c>
      <c r="B58" s="38">
        <v>-705.86911391766523</v>
      </c>
      <c r="C58" s="38">
        <v>-1358.1623162393121</v>
      </c>
      <c r="D58" s="38">
        <v>-650.54128280344889</v>
      </c>
      <c r="E58" s="38">
        <v>303.97707222918916</v>
      </c>
      <c r="F58" s="38">
        <v>-626.5305575472787</v>
      </c>
      <c r="G58" s="38">
        <v>-7216.6869934721717</v>
      </c>
      <c r="H58" s="38">
        <v>-7142.1944728782019</v>
      </c>
      <c r="I58" s="38">
        <v>-2624.9726389515108</v>
      </c>
      <c r="J58" s="38">
        <v>-7187.0747538188889</v>
      </c>
      <c r="K58" s="38">
        <v>-4990.507144874593</v>
      </c>
      <c r="L58" s="39">
        <v>-16793.791997286666</v>
      </c>
      <c r="M58" s="39">
        <v>-10906.054797470999</v>
      </c>
      <c r="N58" s="39">
        <v>-19648.414906281527</v>
      </c>
      <c r="O58" s="39">
        <v>-8691.4636204700219</v>
      </c>
      <c r="P58" s="39">
        <v>-33274.150062148146</v>
      </c>
      <c r="Q58" s="39">
        <v>-28642.875186045974</v>
      </c>
      <c r="R58" s="39">
        <v>-25240.085691300053</v>
      </c>
      <c r="S58" s="39">
        <v>-59977.242979398543</v>
      </c>
      <c r="T58" s="39">
        <v>-49029.079170460063</v>
      </c>
      <c r="U58" s="39">
        <v>-20248.335973450303</v>
      </c>
    </row>
    <row r="59" spans="1:21" s="21" customFormat="1" ht="18" customHeight="1">
      <c r="A59" s="49" t="s">
        <v>82</v>
      </c>
      <c r="B59" s="38">
        <v>559.04999999999995</v>
      </c>
      <c r="C59" s="38">
        <v>457.11</v>
      </c>
      <c r="D59" s="38">
        <v>807.04</v>
      </c>
      <c r="E59" s="38">
        <v>1176.0999999999999</v>
      </c>
      <c r="F59" s="38">
        <v>762.78</v>
      </c>
      <c r="G59" s="38">
        <v>1872.63</v>
      </c>
      <c r="H59" s="38">
        <v>2264.100183</v>
      </c>
      <c r="I59" s="38">
        <v>1645.6</v>
      </c>
      <c r="J59" s="38">
        <v>3143.5231917353253</v>
      </c>
      <c r="K59" s="38">
        <v>3024.1633218338375</v>
      </c>
      <c r="L59" s="39">
        <v>6542.6967336319494</v>
      </c>
      <c r="M59" s="39">
        <v>4773.7940390397034</v>
      </c>
      <c r="N59" s="39">
        <v>5273.2721815347804</v>
      </c>
      <c r="O59" s="39">
        <v>4495.290114223536</v>
      </c>
      <c r="P59" s="39">
        <v>5039.8443824208134</v>
      </c>
      <c r="Q59" s="39">
        <v>49327.308773545737</v>
      </c>
      <c r="R59" s="39">
        <v>6543.879396462401</v>
      </c>
      <c r="S59" s="39">
        <v>7705.9568057604502</v>
      </c>
      <c r="T59" s="39">
        <v>8395.6723168586468</v>
      </c>
      <c r="U59" s="39">
        <v>5137.4891701924598</v>
      </c>
    </row>
    <row r="60" spans="1:21" s="21" customFormat="1" ht="18" customHeight="1">
      <c r="A60" s="49" t="s">
        <v>83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-335.71114299999999</v>
      </c>
      <c r="J60" s="38">
        <v>338.68894648999998</v>
      </c>
      <c r="K60" s="38">
        <v>988.3678343199997</v>
      </c>
      <c r="L60" s="39">
        <v>738.60337514000003</v>
      </c>
      <c r="M60" s="39">
        <v>1252.1349092850351</v>
      </c>
      <c r="N60" s="39">
        <v>2220.1291471</v>
      </c>
      <c r="O60" s="39">
        <v>296.67591004461315</v>
      </c>
      <c r="P60" s="39">
        <v>-1242.9760385703801</v>
      </c>
      <c r="Q60" s="39">
        <v>75.749422190000004</v>
      </c>
      <c r="R60" s="39">
        <v>720.82734446000006</v>
      </c>
      <c r="S60" s="39">
        <v>-480.3615666610001</v>
      </c>
      <c r="T60" s="39">
        <v>-496.70909161000009</v>
      </c>
      <c r="U60" s="39">
        <v>-264.01084343999992</v>
      </c>
    </row>
    <row r="61" spans="1:21" s="24" customFormat="1" ht="18" customHeight="1">
      <c r="A61" s="4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9">
        <v>0</v>
      </c>
      <c r="M61" s="39"/>
      <c r="N61" s="39"/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</row>
    <row r="62" spans="1:21" s="34" customFormat="1" ht="18" customHeight="1">
      <c r="A62" s="33" t="s">
        <v>84</v>
      </c>
      <c r="B62" s="17">
        <v>-2433.0713340823258</v>
      </c>
      <c r="C62" s="17">
        <v>-1076.5175957606943</v>
      </c>
      <c r="D62" s="17">
        <v>1800.75226380341</v>
      </c>
      <c r="E62" s="17">
        <v>7577.0176559108259</v>
      </c>
      <c r="F62" s="17">
        <v>20164.29303936729</v>
      </c>
      <c r="G62" s="17">
        <v>20982.197669619185</v>
      </c>
      <c r="H62" s="17">
        <v>21737.10030907124</v>
      </c>
      <c r="I62" s="17">
        <v>31712.756031118563</v>
      </c>
      <c r="J62" s="17">
        <v>39289.080681228923</v>
      </c>
      <c r="K62" s="17">
        <v>49368.563417450736</v>
      </c>
      <c r="L62" s="17">
        <v>52816.835436354741</v>
      </c>
      <c r="M62" s="17">
        <v>48892.111315305614</v>
      </c>
      <c r="N62" s="17">
        <v>57824.871119198855</v>
      </c>
      <c r="O62" s="17">
        <v>71401.148160066834</v>
      </c>
      <c r="P62" s="17">
        <v>39215.536784867494</v>
      </c>
      <c r="Q62" s="17">
        <v>78966.302028310238</v>
      </c>
      <c r="R62" s="17">
        <v>93519.654644890616</v>
      </c>
      <c r="S62" s="17">
        <v>88528.852351827809</v>
      </c>
      <c r="T62" s="17">
        <v>77072.025031220386</v>
      </c>
      <c r="U62" s="17">
        <v>-17242.902438640289</v>
      </c>
    </row>
    <row r="63" spans="1:21" s="34" customFormat="1" ht="18" customHeight="1">
      <c r="A63" s="33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>
        <v>0</v>
      </c>
      <c r="M63" s="17"/>
      <c r="N63" s="17"/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</row>
    <row r="64" spans="1:21" s="34" customFormat="1" ht="18" customHeight="1">
      <c r="A64" s="33" t="s">
        <v>85</v>
      </c>
      <c r="B64" s="17">
        <v>5768.8213340823258</v>
      </c>
      <c r="C64" s="17">
        <v>3984.0875957606945</v>
      </c>
      <c r="D64" s="17">
        <v>-4175.3022638034099</v>
      </c>
      <c r="E64" s="17">
        <v>-2535.5176559108259</v>
      </c>
      <c r="F64" s="17">
        <v>2507.8121731401516</v>
      </c>
      <c r="G64" s="17">
        <v>-551.04542243558899</v>
      </c>
      <c r="H64" s="17">
        <v>242.68286265075221</v>
      </c>
      <c r="I64" s="17">
        <v>206.34165130815018</v>
      </c>
      <c r="J64" s="17">
        <v>-545.19660141134227</v>
      </c>
      <c r="K64" s="17">
        <v>3016.5671134502336</v>
      </c>
      <c r="L64" s="17">
        <v>2924.5306452681107</v>
      </c>
      <c r="M64" s="17">
        <v>2459.4584285937817</v>
      </c>
      <c r="N64" s="17">
        <v>1613.8458430064202</v>
      </c>
      <c r="O64" s="17">
        <v>-93.225217357714428</v>
      </c>
      <c r="P64" s="17">
        <v>3227.6764721711424</v>
      </c>
      <c r="Q64" s="17">
        <v>-243.04631827780213</v>
      </c>
      <c r="R64" s="17">
        <v>-484.1571825847027</v>
      </c>
      <c r="S64" s="17">
        <v>-2442.8798293528821</v>
      </c>
      <c r="T64" s="17">
        <v>-1781.3223288284216</v>
      </c>
      <c r="U64" s="17">
        <v>-3228.8016544826614</v>
      </c>
    </row>
    <row r="65" spans="1:21" s="34" customFormat="1" ht="18" customHeight="1">
      <c r="A65" s="33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</row>
    <row r="66" spans="1:21" s="34" customFormat="1" ht="18" customHeight="1">
      <c r="A66" s="33" t="s">
        <v>86</v>
      </c>
      <c r="B66" s="17">
        <v>3335.75</v>
      </c>
      <c r="C66" s="17">
        <v>2907.57</v>
      </c>
      <c r="D66" s="17">
        <v>-2374.5500000000002</v>
      </c>
      <c r="E66" s="17">
        <v>5041.5</v>
      </c>
      <c r="F66" s="17">
        <v>22672.105212507442</v>
      </c>
      <c r="G66" s="17">
        <v>20431.152247183596</v>
      </c>
      <c r="H66" s="17">
        <v>21979.783171721992</v>
      </c>
      <c r="I66" s="17">
        <v>31919.097682426713</v>
      </c>
      <c r="J66" s="17">
        <v>38743.884079817581</v>
      </c>
      <c r="K66" s="17">
        <v>52385.130530900969</v>
      </c>
      <c r="L66" s="17">
        <v>55741.366081622851</v>
      </c>
      <c r="M66" s="17">
        <v>51351.569743899396</v>
      </c>
      <c r="N66" s="17">
        <v>59438.716962205275</v>
      </c>
      <c r="O66" s="17">
        <v>71307.92294270912</v>
      </c>
      <c r="P66" s="17">
        <v>42443.213257038631</v>
      </c>
      <c r="Q66" s="17">
        <v>78723.255710032448</v>
      </c>
      <c r="R66" s="17">
        <v>93035.49746230591</v>
      </c>
      <c r="S66" s="17">
        <v>86085.972522474927</v>
      </c>
      <c r="T66" s="17">
        <v>75290.702702391965</v>
      </c>
      <c r="U66" s="17">
        <v>-20471.704093122953</v>
      </c>
    </row>
    <row r="67" spans="1:21" ht="9" customHeight="1" thickBot="1">
      <c r="A67" s="50"/>
      <c r="B67" s="50"/>
      <c r="C67" s="50"/>
      <c r="D67" s="50"/>
      <c r="E67" s="50"/>
      <c r="F67" s="51"/>
      <c r="G67" s="51"/>
      <c r="H67" s="51"/>
      <c r="I67" s="51"/>
      <c r="J67" s="51"/>
      <c r="K67" s="51"/>
      <c r="L67" s="51"/>
      <c r="M67" s="51"/>
      <c r="N67" s="51"/>
      <c r="O67" s="51">
        <v>0</v>
      </c>
      <c r="P67" s="51">
        <v>0</v>
      </c>
      <c r="Q67" s="51"/>
      <c r="R67" s="51"/>
      <c r="S67" s="51"/>
      <c r="T67" s="51"/>
      <c r="U67" s="51"/>
    </row>
    <row r="68" spans="1:21" ht="6" customHeight="1">
      <c r="A68" s="52"/>
      <c r="B68" s="52"/>
      <c r="C68" s="52"/>
      <c r="D68" s="52"/>
      <c r="E68" s="52"/>
      <c r="F68" s="52"/>
      <c r="G68" s="53"/>
      <c r="H68" s="54"/>
      <c r="I68" s="53"/>
      <c r="J68" s="54"/>
      <c r="K68" s="54"/>
      <c r="L68" s="55"/>
      <c r="M68" s="56"/>
      <c r="N68" s="52"/>
    </row>
    <row r="69" spans="1:21" ht="15" customHeight="1">
      <c r="A69" s="2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</row>
    <row r="70" spans="1:21" ht="15" customHeight="1">
      <c r="A70" s="29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</row>
    <row r="71" spans="1:21" ht="15" customHeight="1">
      <c r="A71" s="29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</row>
    <row r="72" spans="1:21" ht="15" customHeight="1">
      <c r="A72" s="29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</row>
    <row r="73" spans="1:21" ht="15" customHeight="1">
      <c r="A73" s="31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</row>
    <row r="74" spans="1:21" ht="15" customHeight="1">
      <c r="A74" s="33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</row>
    <row r="75" spans="1:21" ht="15" customHeight="1">
      <c r="A75" s="35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21" ht="15" customHeight="1">
      <c r="A76" s="37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</row>
    <row r="77" spans="1:21" ht="15" customHeight="1">
      <c r="A77" s="37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</row>
    <row r="78" spans="1:21" ht="15" customHeight="1">
      <c r="A78" s="35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5"/>
    </row>
    <row r="79" spans="1:21" ht="15" customHeight="1">
      <c r="A79" s="37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9"/>
      <c r="M79" s="39"/>
      <c r="N79" s="37"/>
    </row>
    <row r="80" spans="1:21" ht="15" customHeight="1">
      <c r="A80" s="40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2"/>
      <c r="M80" s="42"/>
      <c r="N80" s="40"/>
    </row>
    <row r="81" spans="1:14" ht="15" customHeight="1">
      <c r="A81" s="35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5"/>
    </row>
    <row r="82" spans="1:14" ht="15" customHeight="1">
      <c r="A82" s="43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43"/>
    </row>
  </sheetData>
  <mergeCells count="1">
    <mergeCell ref="A3:P3"/>
  </mergeCells>
  <printOptions horizontalCentered="1"/>
  <pageMargins left="0.23622047244094491" right="0.5" top="0.13" bottom="0.17" header="0.13" footer="0.12"/>
  <pageSetup paperSize="9" scale="45" orientation="landscape" r:id="rId1"/>
  <headerFooter alignWithMargins="0">
    <oddHeader xml:space="preserve">&amp;L&amp;"Verdana,Negrito"&amp;8SECRETARIA DE ORÇAMENTO FEDERAL - SOF
SECRETARIA-ADJUNTA PARA ASSUNTOS FISCAIS - SEAFI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H68"/>
  <sheetViews>
    <sheetView showGridLines="0" showZeros="0" view="pageBreakPreview" zoomScale="80" zoomScaleNormal="55" zoomScaleSheetLayoutView="80" workbookViewId="0">
      <pane xSplit="1" ySplit="6" topLeftCell="B38" activePane="bottomRight" state="frozen"/>
      <selection activeCell="C9" sqref="C9"/>
      <selection pane="topRight" activeCell="C9" sqref="C9"/>
      <selection pane="bottomLeft" activeCell="C9" sqref="C9"/>
      <selection pane="bottomRight" activeCell="A5" sqref="A5"/>
    </sheetView>
  </sheetViews>
  <sheetFormatPr defaultRowHeight="12.75"/>
  <cols>
    <col min="1" max="1" width="65" style="140" customWidth="1"/>
    <col min="2" max="2" width="21.28515625" style="140" customWidth="1"/>
    <col min="3" max="11" width="21.28515625" style="140" bestFit="1" customWidth="1"/>
    <col min="12" max="12" width="21.28515625" style="182" bestFit="1" customWidth="1"/>
    <col min="13" max="13" width="21.28515625" style="140" bestFit="1" customWidth="1"/>
    <col min="14" max="14" width="22.85546875" style="140" customWidth="1"/>
    <col min="15" max="16" width="23" style="140" bestFit="1" customWidth="1"/>
    <col min="17" max="21" width="23.28515625" style="140" customWidth="1"/>
    <col min="22" max="256" width="9.140625" style="140"/>
    <col min="257" max="257" width="65" style="140" customWidth="1"/>
    <col min="258" max="258" width="21.28515625" style="140" customWidth="1"/>
    <col min="259" max="269" width="21.28515625" style="140" bestFit="1" customWidth="1"/>
    <col min="270" max="270" width="22.85546875" style="140" customWidth="1"/>
    <col min="271" max="272" width="23" style="140" bestFit="1" customWidth="1"/>
    <col min="273" max="277" width="23.28515625" style="140" customWidth="1"/>
    <col min="278" max="512" width="9.140625" style="140"/>
    <col min="513" max="513" width="65" style="140" customWidth="1"/>
    <col min="514" max="514" width="21.28515625" style="140" customWidth="1"/>
    <col min="515" max="525" width="21.28515625" style="140" bestFit="1" customWidth="1"/>
    <col min="526" max="526" width="22.85546875" style="140" customWidth="1"/>
    <col min="527" max="528" width="23" style="140" bestFit="1" customWidth="1"/>
    <col min="529" max="533" width="23.28515625" style="140" customWidth="1"/>
    <col min="534" max="768" width="9.140625" style="140"/>
    <col min="769" max="769" width="65" style="140" customWidth="1"/>
    <col min="770" max="770" width="21.28515625" style="140" customWidth="1"/>
    <col min="771" max="781" width="21.28515625" style="140" bestFit="1" customWidth="1"/>
    <col min="782" max="782" width="22.85546875" style="140" customWidth="1"/>
    <col min="783" max="784" width="23" style="140" bestFit="1" customWidth="1"/>
    <col min="785" max="789" width="23.28515625" style="140" customWidth="1"/>
    <col min="790" max="1024" width="9.140625" style="140"/>
    <col min="1025" max="1025" width="65" style="140" customWidth="1"/>
    <col min="1026" max="1026" width="21.28515625" style="140" customWidth="1"/>
    <col min="1027" max="1037" width="21.28515625" style="140" bestFit="1" customWidth="1"/>
    <col min="1038" max="1038" width="22.85546875" style="140" customWidth="1"/>
    <col min="1039" max="1040" width="23" style="140" bestFit="1" customWidth="1"/>
    <col min="1041" max="1045" width="23.28515625" style="140" customWidth="1"/>
    <col min="1046" max="1280" width="9.140625" style="140"/>
    <col min="1281" max="1281" width="65" style="140" customWidth="1"/>
    <col min="1282" max="1282" width="21.28515625" style="140" customWidth="1"/>
    <col min="1283" max="1293" width="21.28515625" style="140" bestFit="1" customWidth="1"/>
    <col min="1294" max="1294" width="22.85546875" style="140" customWidth="1"/>
    <col min="1295" max="1296" width="23" style="140" bestFit="1" customWidth="1"/>
    <col min="1297" max="1301" width="23.28515625" style="140" customWidth="1"/>
    <col min="1302" max="1536" width="9.140625" style="140"/>
    <col min="1537" max="1537" width="65" style="140" customWidth="1"/>
    <col min="1538" max="1538" width="21.28515625" style="140" customWidth="1"/>
    <col min="1539" max="1549" width="21.28515625" style="140" bestFit="1" customWidth="1"/>
    <col min="1550" max="1550" width="22.85546875" style="140" customWidth="1"/>
    <col min="1551" max="1552" width="23" style="140" bestFit="1" customWidth="1"/>
    <col min="1553" max="1557" width="23.28515625" style="140" customWidth="1"/>
    <col min="1558" max="1792" width="9.140625" style="140"/>
    <col min="1793" max="1793" width="65" style="140" customWidth="1"/>
    <col min="1794" max="1794" width="21.28515625" style="140" customWidth="1"/>
    <col min="1795" max="1805" width="21.28515625" style="140" bestFit="1" customWidth="1"/>
    <col min="1806" max="1806" width="22.85546875" style="140" customWidth="1"/>
    <col min="1807" max="1808" width="23" style="140" bestFit="1" customWidth="1"/>
    <col min="1809" max="1813" width="23.28515625" style="140" customWidth="1"/>
    <col min="1814" max="2048" width="9.140625" style="140"/>
    <col min="2049" max="2049" width="65" style="140" customWidth="1"/>
    <col min="2050" max="2050" width="21.28515625" style="140" customWidth="1"/>
    <col min="2051" max="2061" width="21.28515625" style="140" bestFit="1" customWidth="1"/>
    <col min="2062" max="2062" width="22.85546875" style="140" customWidth="1"/>
    <col min="2063" max="2064" width="23" style="140" bestFit="1" customWidth="1"/>
    <col min="2065" max="2069" width="23.28515625" style="140" customWidth="1"/>
    <col min="2070" max="2304" width="9.140625" style="140"/>
    <col min="2305" max="2305" width="65" style="140" customWidth="1"/>
    <col min="2306" max="2306" width="21.28515625" style="140" customWidth="1"/>
    <col min="2307" max="2317" width="21.28515625" style="140" bestFit="1" customWidth="1"/>
    <col min="2318" max="2318" width="22.85546875" style="140" customWidth="1"/>
    <col min="2319" max="2320" width="23" style="140" bestFit="1" customWidth="1"/>
    <col min="2321" max="2325" width="23.28515625" style="140" customWidth="1"/>
    <col min="2326" max="2560" width="9.140625" style="140"/>
    <col min="2561" max="2561" width="65" style="140" customWidth="1"/>
    <col min="2562" max="2562" width="21.28515625" style="140" customWidth="1"/>
    <col min="2563" max="2573" width="21.28515625" style="140" bestFit="1" customWidth="1"/>
    <col min="2574" max="2574" width="22.85546875" style="140" customWidth="1"/>
    <col min="2575" max="2576" width="23" style="140" bestFit="1" customWidth="1"/>
    <col min="2577" max="2581" width="23.28515625" style="140" customWidth="1"/>
    <col min="2582" max="2816" width="9.140625" style="140"/>
    <col min="2817" max="2817" width="65" style="140" customWidth="1"/>
    <col min="2818" max="2818" width="21.28515625" style="140" customWidth="1"/>
    <col min="2819" max="2829" width="21.28515625" style="140" bestFit="1" customWidth="1"/>
    <col min="2830" max="2830" width="22.85546875" style="140" customWidth="1"/>
    <col min="2831" max="2832" width="23" style="140" bestFit="1" customWidth="1"/>
    <col min="2833" max="2837" width="23.28515625" style="140" customWidth="1"/>
    <col min="2838" max="3072" width="9.140625" style="140"/>
    <col min="3073" max="3073" width="65" style="140" customWidth="1"/>
    <col min="3074" max="3074" width="21.28515625" style="140" customWidth="1"/>
    <col min="3075" max="3085" width="21.28515625" style="140" bestFit="1" customWidth="1"/>
    <col min="3086" max="3086" width="22.85546875" style="140" customWidth="1"/>
    <col min="3087" max="3088" width="23" style="140" bestFit="1" customWidth="1"/>
    <col min="3089" max="3093" width="23.28515625" style="140" customWidth="1"/>
    <col min="3094" max="3328" width="9.140625" style="140"/>
    <col min="3329" max="3329" width="65" style="140" customWidth="1"/>
    <col min="3330" max="3330" width="21.28515625" style="140" customWidth="1"/>
    <col min="3331" max="3341" width="21.28515625" style="140" bestFit="1" customWidth="1"/>
    <col min="3342" max="3342" width="22.85546875" style="140" customWidth="1"/>
    <col min="3343" max="3344" width="23" style="140" bestFit="1" customWidth="1"/>
    <col min="3345" max="3349" width="23.28515625" style="140" customWidth="1"/>
    <col min="3350" max="3584" width="9.140625" style="140"/>
    <col min="3585" max="3585" width="65" style="140" customWidth="1"/>
    <col min="3586" max="3586" width="21.28515625" style="140" customWidth="1"/>
    <col min="3587" max="3597" width="21.28515625" style="140" bestFit="1" customWidth="1"/>
    <col min="3598" max="3598" width="22.85546875" style="140" customWidth="1"/>
    <col min="3599" max="3600" width="23" style="140" bestFit="1" customWidth="1"/>
    <col min="3601" max="3605" width="23.28515625" style="140" customWidth="1"/>
    <col min="3606" max="3840" width="9.140625" style="140"/>
    <col min="3841" max="3841" width="65" style="140" customWidth="1"/>
    <col min="3842" max="3842" width="21.28515625" style="140" customWidth="1"/>
    <col min="3843" max="3853" width="21.28515625" style="140" bestFit="1" customWidth="1"/>
    <col min="3854" max="3854" width="22.85546875" style="140" customWidth="1"/>
    <col min="3855" max="3856" width="23" style="140" bestFit="1" customWidth="1"/>
    <col min="3857" max="3861" width="23.28515625" style="140" customWidth="1"/>
    <col min="3862" max="4096" width="9.140625" style="140"/>
    <col min="4097" max="4097" width="65" style="140" customWidth="1"/>
    <col min="4098" max="4098" width="21.28515625" style="140" customWidth="1"/>
    <col min="4099" max="4109" width="21.28515625" style="140" bestFit="1" customWidth="1"/>
    <col min="4110" max="4110" width="22.85546875" style="140" customWidth="1"/>
    <col min="4111" max="4112" width="23" style="140" bestFit="1" customWidth="1"/>
    <col min="4113" max="4117" width="23.28515625" style="140" customWidth="1"/>
    <col min="4118" max="4352" width="9.140625" style="140"/>
    <col min="4353" max="4353" width="65" style="140" customWidth="1"/>
    <col min="4354" max="4354" width="21.28515625" style="140" customWidth="1"/>
    <col min="4355" max="4365" width="21.28515625" style="140" bestFit="1" customWidth="1"/>
    <col min="4366" max="4366" width="22.85546875" style="140" customWidth="1"/>
    <col min="4367" max="4368" width="23" style="140" bestFit="1" customWidth="1"/>
    <col min="4369" max="4373" width="23.28515625" style="140" customWidth="1"/>
    <col min="4374" max="4608" width="9.140625" style="140"/>
    <col min="4609" max="4609" width="65" style="140" customWidth="1"/>
    <col min="4610" max="4610" width="21.28515625" style="140" customWidth="1"/>
    <col min="4611" max="4621" width="21.28515625" style="140" bestFit="1" customWidth="1"/>
    <col min="4622" max="4622" width="22.85546875" style="140" customWidth="1"/>
    <col min="4623" max="4624" width="23" style="140" bestFit="1" customWidth="1"/>
    <col min="4625" max="4629" width="23.28515625" style="140" customWidth="1"/>
    <col min="4630" max="4864" width="9.140625" style="140"/>
    <col min="4865" max="4865" width="65" style="140" customWidth="1"/>
    <col min="4866" max="4866" width="21.28515625" style="140" customWidth="1"/>
    <col min="4867" max="4877" width="21.28515625" style="140" bestFit="1" customWidth="1"/>
    <col min="4878" max="4878" width="22.85546875" style="140" customWidth="1"/>
    <col min="4879" max="4880" width="23" style="140" bestFit="1" customWidth="1"/>
    <col min="4881" max="4885" width="23.28515625" style="140" customWidth="1"/>
    <col min="4886" max="5120" width="9.140625" style="140"/>
    <col min="5121" max="5121" width="65" style="140" customWidth="1"/>
    <col min="5122" max="5122" width="21.28515625" style="140" customWidth="1"/>
    <col min="5123" max="5133" width="21.28515625" style="140" bestFit="1" customWidth="1"/>
    <col min="5134" max="5134" width="22.85546875" style="140" customWidth="1"/>
    <col min="5135" max="5136" width="23" style="140" bestFit="1" customWidth="1"/>
    <col min="5137" max="5141" width="23.28515625" style="140" customWidth="1"/>
    <col min="5142" max="5376" width="9.140625" style="140"/>
    <col min="5377" max="5377" width="65" style="140" customWidth="1"/>
    <col min="5378" max="5378" width="21.28515625" style="140" customWidth="1"/>
    <col min="5379" max="5389" width="21.28515625" style="140" bestFit="1" customWidth="1"/>
    <col min="5390" max="5390" width="22.85546875" style="140" customWidth="1"/>
    <col min="5391" max="5392" width="23" style="140" bestFit="1" customWidth="1"/>
    <col min="5393" max="5397" width="23.28515625" style="140" customWidth="1"/>
    <col min="5398" max="5632" width="9.140625" style="140"/>
    <col min="5633" max="5633" width="65" style="140" customWidth="1"/>
    <col min="5634" max="5634" width="21.28515625" style="140" customWidth="1"/>
    <col min="5635" max="5645" width="21.28515625" style="140" bestFit="1" customWidth="1"/>
    <col min="5646" max="5646" width="22.85546875" style="140" customWidth="1"/>
    <col min="5647" max="5648" width="23" style="140" bestFit="1" customWidth="1"/>
    <col min="5649" max="5653" width="23.28515625" style="140" customWidth="1"/>
    <col min="5654" max="5888" width="9.140625" style="140"/>
    <col min="5889" max="5889" width="65" style="140" customWidth="1"/>
    <col min="5890" max="5890" width="21.28515625" style="140" customWidth="1"/>
    <col min="5891" max="5901" width="21.28515625" style="140" bestFit="1" customWidth="1"/>
    <col min="5902" max="5902" width="22.85546875" style="140" customWidth="1"/>
    <col min="5903" max="5904" width="23" style="140" bestFit="1" customWidth="1"/>
    <col min="5905" max="5909" width="23.28515625" style="140" customWidth="1"/>
    <col min="5910" max="6144" width="9.140625" style="140"/>
    <col min="6145" max="6145" width="65" style="140" customWidth="1"/>
    <col min="6146" max="6146" width="21.28515625" style="140" customWidth="1"/>
    <col min="6147" max="6157" width="21.28515625" style="140" bestFit="1" customWidth="1"/>
    <col min="6158" max="6158" width="22.85546875" style="140" customWidth="1"/>
    <col min="6159" max="6160" width="23" style="140" bestFit="1" customWidth="1"/>
    <col min="6161" max="6165" width="23.28515625" style="140" customWidth="1"/>
    <col min="6166" max="6400" width="9.140625" style="140"/>
    <col min="6401" max="6401" width="65" style="140" customWidth="1"/>
    <col min="6402" max="6402" width="21.28515625" style="140" customWidth="1"/>
    <col min="6403" max="6413" width="21.28515625" style="140" bestFit="1" customWidth="1"/>
    <col min="6414" max="6414" width="22.85546875" style="140" customWidth="1"/>
    <col min="6415" max="6416" width="23" style="140" bestFit="1" customWidth="1"/>
    <col min="6417" max="6421" width="23.28515625" style="140" customWidth="1"/>
    <col min="6422" max="6656" width="9.140625" style="140"/>
    <col min="6657" max="6657" width="65" style="140" customWidth="1"/>
    <col min="6658" max="6658" width="21.28515625" style="140" customWidth="1"/>
    <col min="6659" max="6669" width="21.28515625" style="140" bestFit="1" customWidth="1"/>
    <col min="6670" max="6670" width="22.85546875" style="140" customWidth="1"/>
    <col min="6671" max="6672" width="23" style="140" bestFit="1" customWidth="1"/>
    <col min="6673" max="6677" width="23.28515625" style="140" customWidth="1"/>
    <col min="6678" max="6912" width="9.140625" style="140"/>
    <col min="6913" max="6913" width="65" style="140" customWidth="1"/>
    <col min="6914" max="6914" width="21.28515625" style="140" customWidth="1"/>
    <col min="6915" max="6925" width="21.28515625" style="140" bestFit="1" customWidth="1"/>
    <col min="6926" max="6926" width="22.85546875" style="140" customWidth="1"/>
    <col min="6927" max="6928" width="23" style="140" bestFit="1" customWidth="1"/>
    <col min="6929" max="6933" width="23.28515625" style="140" customWidth="1"/>
    <col min="6934" max="7168" width="9.140625" style="140"/>
    <col min="7169" max="7169" width="65" style="140" customWidth="1"/>
    <col min="7170" max="7170" width="21.28515625" style="140" customWidth="1"/>
    <col min="7171" max="7181" width="21.28515625" style="140" bestFit="1" customWidth="1"/>
    <col min="7182" max="7182" width="22.85546875" style="140" customWidth="1"/>
    <col min="7183" max="7184" width="23" style="140" bestFit="1" customWidth="1"/>
    <col min="7185" max="7189" width="23.28515625" style="140" customWidth="1"/>
    <col min="7190" max="7424" width="9.140625" style="140"/>
    <col min="7425" max="7425" width="65" style="140" customWidth="1"/>
    <col min="7426" max="7426" width="21.28515625" style="140" customWidth="1"/>
    <col min="7427" max="7437" width="21.28515625" style="140" bestFit="1" customWidth="1"/>
    <col min="7438" max="7438" width="22.85546875" style="140" customWidth="1"/>
    <col min="7439" max="7440" width="23" style="140" bestFit="1" customWidth="1"/>
    <col min="7441" max="7445" width="23.28515625" style="140" customWidth="1"/>
    <col min="7446" max="7680" width="9.140625" style="140"/>
    <col min="7681" max="7681" width="65" style="140" customWidth="1"/>
    <col min="7682" max="7682" width="21.28515625" style="140" customWidth="1"/>
    <col min="7683" max="7693" width="21.28515625" style="140" bestFit="1" customWidth="1"/>
    <col min="7694" max="7694" width="22.85546875" style="140" customWidth="1"/>
    <col min="7695" max="7696" width="23" style="140" bestFit="1" customWidth="1"/>
    <col min="7697" max="7701" width="23.28515625" style="140" customWidth="1"/>
    <col min="7702" max="7936" width="9.140625" style="140"/>
    <col min="7937" max="7937" width="65" style="140" customWidth="1"/>
    <col min="7938" max="7938" width="21.28515625" style="140" customWidth="1"/>
    <col min="7939" max="7949" width="21.28515625" style="140" bestFit="1" customWidth="1"/>
    <col min="7950" max="7950" width="22.85546875" style="140" customWidth="1"/>
    <col min="7951" max="7952" width="23" style="140" bestFit="1" customWidth="1"/>
    <col min="7953" max="7957" width="23.28515625" style="140" customWidth="1"/>
    <col min="7958" max="8192" width="9.140625" style="140"/>
    <col min="8193" max="8193" width="65" style="140" customWidth="1"/>
    <col min="8194" max="8194" width="21.28515625" style="140" customWidth="1"/>
    <col min="8195" max="8205" width="21.28515625" style="140" bestFit="1" customWidth="1"/>
    <col min="8206" max="8206" width="22.85546875" style="140" customWidth="1"/>
    <col min="8207" max="8208" width="23" style="140" bestFit="1" customWidth="1"/>
    <col min="8209" max="8213" width="23.28515625" style="140" customWidth="1"/>
    <col min="8214" max="8448" width="9.140625" style="140"/>
    <col min="8449" max="8449" width="65" style="140" customWidth="1"/>
    <col min="8450" max="8450" width="21.28515625" style="140" customWidth="1"/>
    <col min="8451" max="8461" width="21.28515625" style="140" bestFit="1" customWidth="1"/>
    <col min="8462" max="8462" width="22.85546875" style="140" customWidth="1"/>
    <col min="8463" max="8464" width="23" style="140" bestFit="1" customWidth="1"/>
    <col min="8465" max="8469" width="23.28515625" style="140" customWidth="1"/>
    <col min="8470" max="8704" width="9.140625" style="140"/>
    <col min="8705" max="8705" width="65" style="140" customWidth="1"/>
    <col min="8706" max="8706" width="21.28515625" style="140" customWidth="1"/>
    <col min="8707" max="8717" width="21.28515625" style="140" bestFit="1" customWidth="1"/>
    <col min="8718" max="8718" width="22.85546875" style="140" customWidth="1"/>
    <col min="8719" max="8720" width="23" style="140" bestFit="1" customWidth="1"/>
    <col min="8721" max="8725" width="23.28515625" style="140" customWidth="1"/>
    <col min="8726" max="8960" width="9.140625" style="140"/>
    <col min="8961" max="8961" width="65" style="140" customWidth="1"/>
    <col min="8962" max="8962" width="21.28515625" style="140" customWidth="1"/>
    <col min="8963" max="8973" width="21.28515625" style="140" bestFit="1" customWidth="1"/>
    <col min="8974" max="8974" width="22.85546875" style="140" customWidth="1"/>
    <col min="8975" max="8976" width="23" style="140" bestFit="1" customWidth="1"/>
    <col min="8977" max="8981" width="23.28515625" style="140" customWidth="1"/>
    <col min="8982" max="9216" width="9.140625" style="140"/>
    <col min="9217" max="9217" width="65" style="140" customWidth="1"/>
    <col min="9218" max="9218" width="21.28515625" style="140" customWidth="1"/>
    <col min="9219" max="9229" width="21.28515625" style="140" bestFit="1" customWidth="1"/>
    <col min="9230" max="9230" width="22.85546875" style="140" customWidth="1"/>
    <col min="9231" max="9232" width="23" style="140" bestFit="1" customWidth="1"/>
    <col min="9233" max="9237" width="23.28515625" style="140" customWidth="1"/>
    <col min="9238" max="9472" width="9.140625" style="140"/>
    <col min="9473" max="9473" width="65" style="140" customWidth="1"/>
    <col min="9474" max="9474" width="21.28515625" style="140" customWidth="1"/>
    <col min="9475" max="9485" width="21.28515625" style="140" bestFit="1" customWidth="1"/>
    <col min="9486" max="9486" width="22.85546875" style="140" customWidth="1"/>
    <col min="9487" max="9488" width="23" style="140" bestFit="1" customWidth="1"/>
    <col min="9489" max="9493" width="23.28515625" style="140" customWidth="1"/>
    <col min="9494" max="9728" width="9.140625" style="140"/>
    <col min="9729" max="9729" width="65" style="140" customWidth="1"/>
    <col min="9730" max="9730" width="21.28515625" style="140" customWidth="1"/>
    <col min="9731" max="9741" width="21.28515625" style="140" bestFit="1" customWidth="1"/>
    <col min="9742" max="9742" width="22.85546875" style="140" customWidth="1"/>
    <col min="9743" max="9744" width="23" style="140" bestFit="1" customWidth="1"/>
    <col min="9745" max="9749" width="23.28515625" style="140" customWidth="1"/>
    <col min="9750" max="9984" width="9.140625" style="140"/>
    <col min="9985" max="9985" width="65" style="140" customWidth="1"/>
    <col min="9986" max="9986" width="21.28515625" style="140" customWidth="1"/>
    <col min="9987" max="9997" width="21.28515625" style="140" bestFit="1" customWidth="1"/>
    <col min="9998" max="9998" width="22.85546875" style="140" customWidth="1"/>
    <col min="9999" max="10000" width="23" style="140" bestFit="1" customWidth="1"/>
    <col min="10001" max="10005" width="23.28515625" style="140" customWidth="1"/>
    <col min="10006" max="10240" width="9.140625" style="140"/>
    <col min="10241" max="10241" width="65" style="140" customWidth="1"/>
    <col min="10242" max="10242" width="21.28515625" style="140" customWidth="1"/>
    <col min="10243" max="10253" width="21.28515625" style="140" bestFit="1" customWidth="1"/>
    <col min="10254" max="10254" width="22.85546875" style="140" customWidth="1"/>
    <col min="10255" max="10256" width="23" style="140" bestFit="1" customWidth="1"/>
    <col min="10257" max="10261" width="23.28515625" style="140" customWidth="1"/>
    <col min="10262" max="10496" width="9.140625" style="140"/>
    <col min="10497" max="10497" width="65" style="140" customWidth="1"/>
    <col min="10498" max="10498" width="21.28515625" style="140" customWidth="1"/>
    <col min="10499" max="10509" width="21.28515625" style="140" bestFit="1" customWidth="1"/>
    <col min="10510" max="10510" width="22.85546875" style="140" customWidth="1"/>
    <col min="10511" max="10512" width="23" style="140" bestFit="1" customWidth="1"/>
    <col min="10513" max="10517" width="23.28515625" style="140" customWidth="1"/>
    <col min="10518" max="10752" width="9.140625" style="140"/>
    <col min="10753" max="10753" width="65" style="140" customWidth="1"/>
    <col min="10754" max="10754" width="21.28515625" style="140" customWidth="1"/>
    <col min="10755" max="10765" width="21.28515625" style="140" bestFit="1" customWidth="1"/>
    <col min="10766" max="10766" width="22.85546875" style="140" customWidth="1"/>
    <col min="10767" max="10768" width="23" style="140" bestFit="1" customWidth="1"/>
    <col min="10769" max="10773" width="23.28515625" style="140" customWidth="1"/>
    <col min="10774" max="11008" width="9.140625" style="140"/>
    <col min="11009" max="11009" width="65" style="140" customWidth="1"/>
    <col min="11010" max="11010" width="21.28515625" style="140" customWidth="1"/>
    <col min="11011" max="11021" width="21.28515625" style="140" bestFit="1" customWidth="1"/>
    <col min="11022" max="11022" width="22.85546875" style="140" customWidth="1"/>
    <col min="11023" max="11024" width="23" style="140" bestFit="1" customWidth="1"/>
    <col min="11025" max="11029" width="23.28515625" style="140" customWidth="1"/>
    <col min="11030" max="11264" width="9.140625" style="140"/>
    <col min="11265" max="11265" width="65" style="140" customWidth="1"/>
    <col min="11266" max="11266" width="21.28515625" style="140" customWidth="1"/>
    <col min="11267" max="11277" width="21.28515625" style="140" bestFit="1" customWidth="1"/>
    <col min="11278" max="11278" width="22.85546875" style="140" customWidth="1"/>
    <col min="11279" max="11280" width="23" style="140" bestFit="1" customWidth="1"/>
    <col min="11281" max="11285" width="23.28515625" style="140" customWidth="1"/>
    <col min="11286" max="11520" width="9.140625" style="140"/>
    <col min="11521" max="11521" width="65" style="140" customWidth="1"/>
    <col min="11522" max="11522" width="21.28515625" style="140" customWidth="1"/>
    <col min="11523" max="11533" width="21.28515625" style="140" bestFit="1" customWidth="1"/>
    <col min="11534" max="11534" width="22.85546875" style="140" customWidth="1"/>
    <col min="11535" max="11536" width="23" style="140" bestFit="1" customWidth="1"/>
    <col min="11537" max="11541" width="23.28515625" style="140" customWidth="1"/>
    <col min="11542" max="11776" width="9.140625" style="140"/>
    <col min="11777" max="11777" width="65" style="140" customWidth="1"/>
    <col min="11778" max="11778" width="21.28515625" style="140" customWidth="1"/>
    <col min="11779" max="11789" width="21.28515625" style="140" bestFit="1" customWidth="1"/>
    <col min="11790" max="11790" width="22.85546875" style="140" customWidth="1"/>
    <col min="11791" max="11792" width="23" style="140" bestFit="1" customWidth="1"/>
    <col min="11793" max="11797" width="23.28515625" style="140" customWidth="1"/>
    <col min="11798" max="12032" width="9.140625" style="140"/>
    <col min="12033" max="12033" width="65" style="140" customWidth="1"/>
    <col min="12034" max="12034" width="21.28515625" style="140" customWidth="1"/>
    <col min="12035" max="12045" width="21.28515625" style="140" bestFit="1" customWidth="1"/>
    <col min="12046" max="12046" width="22.85546875" style="140" customWidth="1"/>
    <col min="12047" max="12048" width="23" style="140" bestFit="1" customWidth="1"/>
    <col min="12049" max="12053" width="23.28515625" style="140" customWidth="1"/>
    <col min="12054" max="12288" width="9.140625" style="140"/>
    <col min="12289" max="12289" width="65" style="140" customWidth="1"/>
    <col min="12290" max="12290" width="21.28515625" style="140" customWidth="1"/>
    <col min="12291" max="12301" width="21.28515625" style="140" bestFit="1" customWidth="1"/>
    <col min="12302" max="12302" width="22.85546875" style="140" customWidth="1"/>
    <col min="12303" max="12304" width="23" style="140" bestFit="1" customWidth="1"/>
    <col min="12305" max="12309" width="23.28515625" style="140" customWidth="1"/>
    <col min="12310" max="12544" width="9.140625" style="140"/>
    <col min="12545" max="12545" width="65" style="140" customWidth="1"/>
    <col min="12546" max="12546" width="21.28515625" style="140" customWidth="1"/>
    <col min="12547" max="12557" width="21.28515625" style="140" bestFit="1" customWidth="1"/>
    <col min="12558" max="12558" width="22.85546875" style="140" customWidth="1"/>
    <col min="12559" max="12560" width="23" style="140" bestFit="1" customWidth="1"/>
    <col min="12561" max="12565" width="23.28515625" style="140" customWidth="1"/>
    <col min="12566" max="12800" width="9.140625" style="140"/>
    <col min="12801" max="12801" width="65" style="140" customWidth="1"/>
    <col min="12802" max="12802" width="21.28515625" style="140" customWidth="1"/>
    <col min="12803" max="12813" width="21.28515625" style="140" bestFit="1" customWidth="1"/>
    <col min="12814" max="12814" width="22.85546875" style="140" customWidth="1"/>
    <col min="12815" max="12816" width="23" style="140" bestFit="1" customWidth="1"/>
    <col min="12817" max="12821" width="23.28515625" style="140" customWidth="1"/>
    <col min="12822" max="13056" width="9.140625" style="140"/>
    <col min="13057" max="13057" width="65" style="140" customWidth="1"/>
    <col min="13058" max="13058" width="21.28515625" style="140" customWidth="1"/>
    <col min="13059" max="13069" width="21.28515625" style="140" bestFit="1" customWidth="1"/>
    <col min="13070" max="13070" width="22.85546875" style="140" customWidth="1"/>
    <col min="13071" max="13072" width="23" style="140" bestFit="1" customWidth="1"/>
    <col min="13073" max="13077" width="23.28515625" style="140" customWidth="1"/>
    <col min="13078" max="13312" width="9.140625" style="140"/>
    <col min="13313" max="13313" width="65" style="140" customWidth="1"/>
    <col min="13314" max="13314" width="21.28515625" style="140" customWidth="1"/>
    <col min="13315" max="13325" width="21.28515625" style="140" bestFit="1" customWidth="1"/>
    <col min="13326" max="13326" width="22.85546875" style="140" customWidth="1"/>
    <col min="13327" max="13328" width="23" style="140" bestFit="1" customWidth="1"/>
    <col min="13329" max="13333" width="23.28515625" style="140" customWidth="1"/>
    <col min="13334" max="13568" width="9.140625" style="140"/>
    <col min="13569" max="13569" width="65" style="140" customWidth="1"/>
    <col min="13570" max="13570" width="21.28515625" style="140" customWidth="1"/>
    <col min="13571" max="13581" width="21.28515625" style="140" bestFit="1" customWidth="1"/>
    <col min="13582" max="13582" width="22.85546875" style="140" customWidth="1"/>
    <col min="13583" max="13584" width="23" style="140" bestFit="1" customWidth="1"/>
    <col min="13585" max="13589" width="23.28515625" style="140" customWidth="1"/>
    <col min="13590" max="13824" width="9.140625" style="140"/>
    <col min="13825" max="13825" width="65" style="140" customWidth="1"/>
    <col min="13826" max="13826" width="21.28515625" style="140" customWidth="1"/>
    <col min="13827" max="13837" width="21.28515625" style="140" bestFit="1" customWidth="1"/>
    <col min="13838" max="13838" width="22.85546875" style="140" customWidth="1"/>
    <col min="13839" max="13840" width="23" style="140" bestFit="1" customWidth="1"/>
    <col min="13841" max="13845" width="23.28515625" style="140" customWidth="1"/>
    <col min="13846" max="14080" width="9.140625" style="140"/>
    <col min="14081" max="14081" width="65" style="140" customWidth="1"/>
    <col min="14082" max="14082" width="21.28515625" style="140" customWidth="1"/>
    <col min="14083" max="14093" width="21.28515625" style="140" bestFit="1" customWidth="1"/>
    <col min="14094" max="14094" width="22.85546875" style="140" customWidth="1"/>
    <col min="14095" max="14096" width="23" style="140" bestFit="1" customWidth="1"/>
    <col min="14097" max="14101" width="23.28515625" style="140" customWidth="1"/>
    <col min="14102" max="14336" width="9.140625" style="140"/>
    <col min="14337" max="14337" width="65" style="140" customWidth="1"/>
    <col min="14338" max="14338" width="21.28515625" style="140" customWidth="1"/>
    <col min="14339" max="14349" width="21.28515625" style="140" bestFit="1" customWidth="1"/>
    <col min="14350" max="14350" width="22.85546875" style="140" customWidth="1"/>
    <col min="14351" max="14352" width="23" style="140" bestFit="1" customWidth="1"/>
    <col min="14353" max="14357" width="23.28515625" style="140" customWidth="1"/>
    <col min="14358" max="14592" width="9.140625" style="140"/>
    <col min="14593" max="14593" width="65" style="140" customWidth="1"/>
    <col min="14594" max="14594" width="21.28515625" style="140" customWidth="1"/>
    <col min="14595" max="14605" width="21.28515625" style="140" bestFit="1" customWidth="1"/>
    <col min="14606" max="14606" width="22.85546875" style="140" customWidth="1"/>
    <col min="14607" max="14608" width="23" style="140" bestFit="1" customWidth="1"/>
    <col min="14609" max="14613" width="23.28515625" style="140" customWidth="1"/>
    <col min="14614" max="14848" width="9.140625" style="140"/>
    <col min="14849" max="14849" width="65" style="140" customWidth="1"/>
    <col min="14850" max="14850" width="21.28515625" style="140" customWidth="1"/>
    <col min="14851" max="14861" width="21.28515625" style="140" bestFit="1" customWidth="1"/>
    <col min="14862" max="14862" width="22.85546875" style="140" customWidth="1"/>
    <col min="14863" max="14864" width="23" style="140" bestFit="1" customWidth="1"/>
    <col min="14865" max="14869" width="23.28515625" style="140" customWidth="1"/>
    <col min="14870" max="15104" width="9.140625" style="140"/>
    <col min="15105" max="15105" width="65" style="140" customWidth="1"/>
    <col min="15106" max="15106" width="21.28515625" style="140" customWidth="1"/>
    <col min="15107" max="15117" width="21.28515625" style="140" bestFit="1" customWidth="1"/>
    <col min="15118" max="15118" width="22.85546875" style="140" customWidth="1"/>
    <col min="15119" max="15120" width="23" style="140" bestFit="1" customWidth="1"/>
    <col min="15121" max="15125" width="23.28515625" style="140" customWidth="1"/>
    <col min="15126" max="15360" width="9.140625" style="140"/>
    <col min="15361" max="15361" width="65" style="140" customWidth="1"/>
    <col min="15362" max="15362" width="21.28515625" style="140" customWidth="1"/>
    <col min="15363" max="15373" width="21.28515625" style="140" bestFit="1" customWidth="1"/>
    <col min="15374" max="15374" width="22.85546875" style="140" customWidth="1"/>
    <col min="15375" max="15376" width="23" style="140" bestFit="1" customWidth="1"/>
    <col min="15377" max="15381" width="23.28515625" style="140" customWidth="1"/>
    <col min="15382" max="15616" width="9.140625" style="140"/>
    <col min="15617" max="15617" width="65" style="140" customWidth="1"/>
    <col min="15618" max="15618" width="21.28515625" style="140" customWidth="1"/>
    <col min="15619" max="15629" width="21.28515625" style="140" bestFit="1" customWidth="1"/>
    <col min="15630" max="15630" width="22.85546875" style="140" customWidth="1"/>
    <col min="15631" max="15632" width="23" style="140" bestFit="1" customWidth="1"/>
    <col min="15633" max="15637" width="23.28515625" style="140" customWidth="1"/>
    <col min="15638" max="15872" width="9.140625" style="140"/>
    <col min="15873" max="15873" width="65" style="140" customWidth="1"/>
    <col min="15874" max="15874" width="21.28515625" style="140" customWidth="1"/>
    <col min="15875" max="15885" width="21.28515625" style="140" bestFit="1" customWidth="1"/>
    <col min="15886" max="15886" width="22.85546875" style="140" customWidth="1"/>
    <col min="15887" max="15888" width="23" style="140" bestFit="1" customWidth="1"/>
    <col min="15889" max="15893" width="23.28515625" style="140" customWidth="1"/>
    <col min="15894" max="16128" width="9.140625" style="140"/>
    <col min="16129" max="16129" width="65" style="140" customWidth="1"/>
    <col min="16130" max="16130" width="21.28515625" style="140" customWidth="1"/>
    <col min="16131" max="16141" width="21.28515625" style="140" bestFit="1" customWidth="1"/>
    <col min="16142" max="16142" width="22.85546875" style="140" customWidth="1"/>
    <col min="16143" max="16144" width="23" style="140" bestFit="1" customWidth="1"/>
    <col min="16145" max="16149" width="23.28515625" style="140" customWidth="1"/>
    <col min="16150" max="16384" width="9.140625" style="140"/>
  </cols>
  <sheetData>
    <row r="1" spans="1:25" ht="21.75" customHeight="1">
      <c r="G1" s="141"/>
      <c r="H1" s="142"/>
      <c r="I1" s="142"/>
      <c r="J1" s="142"/>
      <c r="K1" s="142"/>
      <c r="L1" s="143"/>
    </row>
    <row r="2" spans="1:25" s="145" customFormat="1" ht="21.75" customHeight="1">
      <c r="A2" s="308" t="s">
        <v>278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144"/>
    </row>
    <row r="3" spans="1:25" s="145" customFormat="1" ht="21.75" customHeight="1">
      <c r="A3" s="308" t="s">
        <v>279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144"/>
    </row>
    <row r="4" spans="1:25" s="147" customFormat="1" ht="21.75" customHeight="1">
      <c r="A4" s="309" t="s">
        <v>280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146"/>
    </row>
    <row r="5" spans="1:25" s="150" customFormat="1" ht="21.75" customHeight="1" thickBot="1">
      <c r="A5" s="148" t="s">
        <v>316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</row>
    <row r="6" spans="1:25" s="155" customFormat="1" ht="42" customHeight="1">
      <c r="A6" s="151" t="s">
        <v>281</v>
      </c>
      <c r="B6" s="152">
        <v>1995</v>
      </c>
      <c r="C6" s="152">
        <v>1996</v>
      </c>
      <c r="D6" s="152">
        <v>1997</v>
      </c>
      <c r="E6" s="152">
        <v>1998</v>
      </c>
      <c r="F6" s="152">
        <v>1999</v>
      </c>
      <c r="G6" s="152">
        <v>2000</v>
      </c>
      <c r="H6" s="152">
        <v>2001</v>
      </c>
      <c r="I6" s="152">
        <v>2002</v>
      </c>
      <c r="J6" s="152">
        <v>2003</v>
      </c>
      <c r="K6" s="152">
        <v>2004</v>
      </c>
      <c r="L6" s="153">
        <v>2005</v>
      </c>
      <c r="M6" s="154">
        <v>2006</v>
      </c>
      <c r="N6" s="154">
        <v>2007</v>
      </c>
      <c r="O6" s="154">
        <v>2008</v>
      </c>
      <c r="P6" s="154">
        <v>2009</v>
      </c>
      <c r="Q6" s="154">
        <v>2010</v>
      </c>
      <c r="R6" s="154">
        <v>2011</v>
      </c>
      <c r="S6" s="154">
        <v>2012</v>
      </c>
      <c r="T6" s="154">
        <v>2013</v>
      </c>
      <c r="U6" s="154">
        <v>2014</v>
      </c>
    </row>
    <row r="7" spans="1:25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</row>
    <row r="8" spans="1:25" s="160" customFormat="1">
      <c r="A8" s="158" t="s">
        <v>282</v>
      </c>
      <c r="B8" s="159">
        <f t="shared" ref="B8:N8" si="0">B10+B11+B12+B13+B14+B15+B16</f>
        <v>1654097643.6430001</v>
      </c>
      <c r="C8" s="159">
        <f t="shared" si="0"/>
        <v>4018225089</v>
      </c>
      <c r="D8" s="159">
        <f t="shared" si="0"/>
        <v>6267654947</v>
      </c>
      <c r="E8" s="159">
        <f t="shared" si="0"/>
        <v>6502087588</v>
      </c>
      <c r="F8" s="159">
        <f t="shared" si="0"/>
        <v>5838124659</v>
      </c>
      <c r="G8" s="159">
        <f t="shared" si="0"/>
        <v>6927135702</v>
      </c>
      <c r="H8" s="159">
        <f t="shared" si="0"/>
        <v>9923521787</v>
      </c>
      <c r="I8" s="159">
        <f t="shared" si="0"/>
        <v>10499928070</v>
      </c>
      <c r="J8" s="159">
        <f t="shared" si="0"/>
        <v>6339486407</v>
      </c>
      <c r="K8" s="159">
        <f t="shared" si="0"/>
        <v>8214095214</v>
      </c>
      <c r="L8" s="159">
        <f t="shared" si="0"/>
        <v>14018373639</v>
      </c>
      <c r="M8" s="159">
        <f t="shared" si="0"/>
        <v>14327496068</v>
      </c>
      <c r="N8" s="159">
        <f t="shared" si="0"/>
        <v>25900887698</v>
      </c>
      <c r="O8" s="159">
        <v>26379891126</v>
      </c>
      <c r="P8" s="159">
        <v>36749596050</v>
      </c>
      <c r="Q8" s="159">
        <v>42415590469</v>
      </c>
      <c r="R8" s="159">
        <v>42032380238.339989</v>
      </c>
      <c r="S8" s="159">
        <v>47180352745.830002</v>
      </c>
      <c r="T8" s="159">
        <v>54014290649.599983</v>
      </c>
      <c r="U8" s="159">
        <v>51204435580.330002</v>
      </c>
    </row>
    <row r="9" spans="1:25" s="160" customFormat="1" ht="6.75" customHeight="1">
      <c r="A9" s="158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61"/>
      <c r="N9" s="161"/>
      <c r="O9" s="161">
        <v>0</v>
      </c>
      <c r="P9" s="161"/>
      <c r="Q9" s="161"/>
      <c r="R9" s="161"/>
      <c r="S9" s="161"/>
      <c r="T9" s="161"/>
      <c r="U9" s="161"/>
    </row>
    <row r="10" spans="1:25" s="164" customFormat="1" ht="18" customHeight="1">
      <c r="A10" s="162" t="s">
        <v>283</v>
      </c>
      <c r="B10" s="163">
        <f>'P1.3. MPOG - Discricionárias'!G22/1000</f>
        <v>4441565.6430000002</v>
      </c>
      <c r="C10" s="163">
        <v>1894187123</v>
      </c>
      <c r="D10" s="163">
        <v>2916189682</v>
      </c>
      <c r="E10" s="163">
        <v>3111044581</v>
      </c>
      <c r="F10" s="163">
        <v>2286547227</v>
      </c>
      <c r="G10" s="163">
        <v>2429269802</v>
      </c>
      <c r="H10" s="163">
        <v>3139329020</v>
      </c>
      <c r="I10" s="163">
        <v>4185052013</v>
      </c>
      <c r="J10" s="163">
        <v>2044356322</v>
      </c>
      <c r="K10" s="163">
        <v>2747137920</v>
      </c>
      <c r="L10" s="163">
        <v>5959118945</v>
      </c>
      <c r="M10" s="163">
        <v>5719594444</v>
      </c>
      <c r="N10" s="163">
        <v>10290059966</v>
      </c>
      <c r="O10" s="163">
        <v>9898618507</v>
      </c>
      <c r="P10" s="163">
        <v>12154825377</v>
      </c>
      <c r="Q10" s="163">
        <v>15664567290</v>
      </c>
      <c r="R10" s="163">
        <v>14918512491.049999</v>
      </c>
      <c r="S10" s="163">
        <v>15231164237.950003</v>
      </c>
      <c r="T10" s="163">
        <v>15254504017.709995</v>
      </c>
      <c r="U10" s="163">
        <v>13816579757.050001</v>
      </c>
    </row>
    <row r="11" spans="1:25" s="164" customFormat="1" ht="18" customHeight="1">
      <c r="A11" s="162" t="s">
        <v>284</v>
      </c>
      <c r="B11" s="163">
        <v>828342969</v>
      </c>
      <c r="C11" s="163">
        <v>965896772</v>
      </c>
      <c r="D11" s="163">
        <v>1067311209</v>
      </c>
      <c r="E11" s="163">
        <v>953726120</v>
      </c>
      <c r="F11" s="163">
        <v>978411316</v>
      </c>
      <c r="G11" s="163">
        <v>1066036013</v>
      </c>
      <c r="H11" s="163">
        <v>1431371794</v>
      </c>
      <c r="I11" s="163">
        <v>1328666332</v>
      </c>
      <c r="J11" s="163">
        <v>1831773774</v>
      </c>
      <c r="K11" s="163">
        <v>2042423055</v>
      </c>
      <c r="L11" s="163">
        <v>2736923160</v>
      </c>
      <c r="M11" s="163">
        <v>3096073265</v>
      </c>
      <c r="N11" s="163">
        <v>3581385418</v>
      </c>
      <c r="O11" s="163">
        <v>4001976731</v>
      </c>
      <c r="P11" s="163">
        <v>4288882152</v>
      </c>
      <c r="Q11" s="163">
        <v>5759481491</v>
      </c>
      <c r="R11" s="163">
        <v>4766209109.9799995</v>
      </c>
      <c r="S11" s="163">
        <v>5273509030.6100006</v>
      </c>
      <c r="T11" s="163">
        <v>6781311416.5600014</v>
      </c>
      <c r="U11" s="163">
        <v>6338092350.750001</v>
      </c>
    </row>
    <row r="12" spans="1:25" s="164" customFormat="1" ht="18" customHeight="1">
      <c r="A12" s="162" t="s">
        <v>285</v>
      </c>
      <c r="B12" s="163">
        <v>0</v>
      </c>
      <c r="C12" s="163">
        <v>223319937</v>
      </c>
      <c r="D12" s="163">
        <v>641610560</v>
      </c>
      <c r="E12" s="163">
        <v>484963758</v>
      </c>
      <c r="F12" s="163">
        <v>462732439</v>
      </c>
      <c r="G12" s="163">
        <v>1137609720</v>
      </c>
      <c r="H12" s="163">
        <v>1604904265</v>
      </c>
      <c r="I12" s="163">
        <v>1141105636</v>
      </c>
      <c r="J12" s="163">
        <v>774167935</v>
      </c>
      <c r="K12" s="163">
        <v>1265781688</v>
      </c>
      <c r="L12" s="163">
        <v>1987915586</v>
      </c>
      <c r="M12" s="163">
        <v>2926051807</v>
      </c>
      <c r="N12" s="163">
        <v>6504633522</v>
      </c>
      <c r="O12" s="163">
        <v>6404858631</v>
      </c>
      <c r="P12" s="163">
        <v>13407502730</v>
      </c>
      <c r="Q12" s="163">
        <v>12653686393</v>
      </c>
      <c r="R12" s="163">
        <v>16690306963.189997</v>
      </c>
      <c r="S12" s="163">
        <v>18403898710.120003</v>
      </c>
      <c r="T12" s="163">
        <v>21429337582.679985</v>
      </c>
      <c r="U12" s="163">
        <v>21600781031.23</v>
      </c>
    </row>
    <row r="13" spans="1:25" s="164" customFormat="1" ht="18" customHeight="1">
      <c r="A13" s="162" t="s">
        <v>286</v>
      </c>
      <c r="B13" s="163">
        <v>701324931</v>
      </c>
      <c r="C13" s="163">
        <v>598369810</v>
      </c>
      <c r="D13" s="163">
        <v>1191351958</v>
      </c>
      <c r="E13" s="163">
        <v>1514519141</v>
      </c>
      <c r="F13" s="163">
        <v>1394530739</v>
      </c>
      <c r="G13" s="163">
        <v>1441895758</v>
      </c>
      <c r="H13" s="163">
        <v>2389366839</v>
      </c>
      <c r="I13" s="163">
        <v>1438108077</v>
      </c>
      <c r="J13" s="163">
        <v>611202252</v>
      </c>
      <c r="K13" s="163">
        <v>942399583</v>
      </c>
      <c r="L13" s="163">
        <v>1929546926</v>
      </c>
      <c r="M13" s="163">
        <v>1352942491</v>
      </c>
      <c r="N13" s="163">
        <v>3698703207</v>
      </c>
      <c r="O13" s="163">
        <v>4530828490</v>
      </c>
      <c r="P13" s="163">
        <v>5313407150</v>
      </c>
      <c r="Q13" s="163">
        <v>6385132886</v>
      </c>
      <c r="R13" s="163">
        <v>3796157930.639998</v>
      </c>
      <c r="S13" s="163">
        <v>6209023726.2699986</v>
      </c>
      <c r="T13" s="163">
        <v>8047009789.5000029</v>
      </c>
      <c r="U13" s="163">
        <v>7054967905.4599991</v>
      </c>
    </row>
    <row r="14" spans="1:25" s="164" customFormat="1" ht="18" customHeight="1">
      <c r="A14" s="162" t="s">
        <v>287</v>
      </c>
      <c r="B14" s="163">
        <v>100089161</v>
      </c>
      <c r="C14" s="163">
        <v>103209417</v>
      </c>
      <c r="D14" s="163">
        <v>125836443</v>
      </c>
      <c r="E14" s="163">
        <v>164322986</v>
      </c>
      <c r="F14" s="163">
        <v>231143161</v>
      </c>
      <c r="G14" s="163">
        <v>276275744</v>
      </c>
      <c r="H14" s="163">
        <v>498062176</v>
      </c>
      <c r="I14" s="163">
        <v>1526655009</v>
      </c>
      <c r="J14" s="163">
        <v>370413132</v>
      </c>
      <c r="K14" s="163">
        <v>381756670</v>
      </c>
      <c r="L14" s="163">
        <v>540249501</v>
      </c>
      <c r="M14" s="163">
        <v>437768249</v>
      </c>
      <c r="N14" s="163">
        <v>534774695</v>
      </c>
      <c r="O14" s="163">
        <v>634022813</v>
      </c>
      <c r="P14" s="163">
        <v>688016788</v>
      </c>
      <c r="Q14" s="163">
        <v>640126872</v>
      </c>
      <c r="R14" s="163">
        <v>617594125.05999994</v>
      </c>
      <c r="S14" s="163">
        <v>670760912.62</v>
      </c>
      <c r="T14" s="163">
        <v>944224523.79999995</v>
      </c>
      <c r="U14" s="163">
        <v>729160982.24000001</v>
      </c>
    </row>
    <row r="15" spans="1:25" s="164" customFormat="1" ht="18" customHeight="1">
      <c r="A15" s="162" t="s">
        <v>288</v>
      </c>
      <c r="B15" s="163">
        <v>0</v>
      </c>
      <c r="C15" s="163">
        <v>190463945</v>
      </c>
      <c r="D15" s="163">
        <v>210835192</v>
      </c>
      <c r="E15" s="163">
        <v>251131582</v>
      </c>
      <c r="F15" s="163">
        <v>248198125</v>
      </c>
      <c r="G15" s="163">
        <v>338170224</v>
      </c>
      <c r="H15" s="163">
        <v>580465053</v>
      </c>
      <c r="I15" s="163">
        <v>508307691</v>
      </c>
      <c r="J15" s="163">
        <v>362053337</v>
      </c>
      <c r="K15" s="163">
        <v>442661286</v>
      </c>
      <c r="L15" s="163">
        <v>495722066</v>
      </c>
      <c r="M15" s="163">
        <v>461372148</v>
      </c>
      <c r="N15" s="163">
        <v>575961105</v>
      </c>
      <c r="O15" s="163">
        <v>597423518</v>
      </c>
      <c r="P15" s="163">
        <v>602439165</v>
      </c>
      <c r="Q15" s="163">
        <v>694434147</v>
      </c>
      <c r="R15" s="163">
        <v>765767552.81999993</v>
      </c>
      <c r="S15" s="163">
        <v>832578026.12999988</v>
      </c>
      <c r="T15" s="163">
        <v>919145456.81999993</v>
      </c>
      <c r="U15" s="163">
        <v>947663196.43999982</v>
      </c>
    </row>
    <row r="16" spans="1:25" s="164" customFormat="1" ht="18" customHeight="1">
      <c r="A16" s="162" t="s">
        <v>289</v>
      </c>
      <c r="B16" s="163">
        <v>19899017</v>
      </c>
      <c r="C16" s="163">
        <v>42778085</v>
      </c>
      <c r="D16" s="163">
        <v>114519903</v>
      </c>
      <c r="E16" s="163">
        <v>22379420</v>
      </c>
      <c r="F16" s="163">
        <v>236561652</v>
      </c>
      <c r="G16" s="163">
        <v>237878441</v>
      </c>
      <c r="H16" s="163">
        <v>280022640</v>
      </c>
      <c r="I16" s="163">
        <v>372033312</v>
      </c>
      <c r="J16" s="163">
        <v>345519655</v>
      </c>
      <c r="K16" s="163">
        <v>391935012</v>
      </c>
      <c r="L16" s="163">
        <v>368897455</v>
      </c>
      <c r="M16" s="163">
        <v>333693664</v>
      </c>
      <c r="N16" s="163">
        <v>715369785</v>
      </c>
      <c r="O16" s="163">
        <v>312162436</v>
      </c>
      <c r="P16" s="163">
        <v>294522688</v>
      </c>
      <c r="Q16" s="163">
        <v>618161390</v>
      </c>
      <c r="R16" s="163">
        <v>477832065.59999996</v>
      </c>
      <c r="S16" s="163">
        <v>559418102.13</v>
      </c>
      <c r="T16" s="163">
        <v>638757862.52999997</v>
      </c>
      <c r="U16" s="163">
        <v>717190357.15999997</v>
      </c>
    </row>
    <row r="17" spans="1:21" s="160" customFormat="1">
      <c r="A17" s="158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61"/>
      <c r="N17" s="161"/>
      <c r="O17" s="161">
        <v>0</v>
      </c>
      <c r="P17" s="161"/>
      <c r="Q17" s="161"/>
      <c r="R17" s="161"/>
      <c r="S17" s="161"/>
      <c r="T17" s="161"/>
      <c r="U17" s="161"/>
    </row>
    <row r="18" spans="1:21" s="160" customFormat="1">
      <c r="A18" s="158" t="s">
        <v>290</v>
      </c>
      <c r="B18" s="159">
        <f t="shared" ref="B18:N18" si="1">B20+B21+B22+B23+B24+B25+B26</f>
        <v>15142281606</v>
      </c>
      <c r="C18" s="159">
        <f t="shared" si="1"/>
        <v>16603942814</v>
      </c>
      <c r="D18" s="159">
        <f t="shared" si="1"/>
        <v>19530824533</v>
      </c>
      <c r="E18" s="159">
        <f t="shared" si="1"/>
        <v>19836540733</v>
      </c>
      <c r="F18" s="159">
        <f t="shared" si="1"/>
        <v>22740343743</v>
      </c>
      <c r="G18" s="159">
        <f t="shared" si="1"/>
        <v>25951886887</v>
      </c>
      <c r="H18" s="159">
        <f t="shared" si="1"/>
        <v>31153518331</v>
      </c>
      <c r="I18" s="159">
        <f t="shared" si="1"/>
        <v>33342570917</v>
      </c>
      <c r="J18" s="159">
        <f t="shared" si="1"/>
        <v>35187110945</v>
      </c>
      <c r="K18" s="159">
        <f t="shared" si="1"/>
        <v>44104404536</v>
      </c>
      <c r="L18" s="159">
        <f t="shared" si="1"/>
        <v>50379295889</v>
      </c>
      <c r="M18" s="159">
        <f t="shared" si="1"/>
        <v>58264737945</v>
      </c>
      <c r="N18" s="159">
        <f t="shared" si="1"/>
        <v>68016193771</v>
      </c>
      <c r="O18" s="159">
        <v>74297376362</v>
      </c>
      <c r="P18" s="159">
        <v>86855046306</v>
      </c>
      <c r="Q18" s="159">
        <v>98827254277</v>
      </c>
      <c r="R18" s="159">
        <v>115282550680.85004</v>
      </c>
      <c r="S18" s="159">
        <v>137850388573.13998</v>
      </c>
      <c r="T18" s="159">
        <v>151142813249.85999</v>
      </c>
      <c r="U18" s="159">
        <v>164330139181.14996</v>
      </c>
    </row>
    <row r="19" spans="1:21" s="160" customFormat="1" ht="6.75" customHeight="1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61"/>
      <c r="N19" s="161"/>
      <c r="O19" s="161">
        <v>0</v>
      </c>
      <c r="P19" s="161"/>
      <c r="Q19" s="161"/>
      <c r="R19" s="161"/>
      <c r="S19" s="161"/>
      <c r="T19" s="161"/>
      <c r="U19" s="161"/>
    </row>
    <row r="20" spans="1:21" s="164" customFormat="1" ht="18" customHeight="1">
      <c r="A20" s="162" t="s">
        <v>291</v>
      </c>
      <c r="B20" s="163">
        <v>9801101148</v>
      </c>
      <c r="C20" s="163">
        <v>10033464253</v>
      </c>
      <c r="D20" s="163">
        <v>13009552750</v>
      </c>
      <c r="E20" s="163">
        <v>12990562782</v>
      </c>
      <c r="F20" s="163">
        <v>15838232467</v>
      </c>
      <c r="G20" s="163">
        <v>17712168451</v>
      </c>
      <c r="H20" s="163">
        <v>21001023629</v>
      </c>
      <c r="I20" s="163">
        <v>22455993993</v>
      </c>
      <c r="J20" s="163">
        <v>23842019541</v>
      </c>
      <c r="K20" s="163">
        <v>29217902619</v>
      </c>
      <c r="L20" s="163">
        <v>33338541923</v>
      </c>
      <c r="M20" s="163">
        <v>36024055232</v>
      </c>
      <c r="N20" s="163">
        <v>41018725769</v>
      </c>
      <c r="O20" s="163">
        <v>44595657419</v>
      </c>
      <c r="P20" s="163">
        <v>51575281019</v>
      </c>
      <c r="Q20" s="163">
        <v>54433630230</v>
      </c>
      <c r="R20" s="163">
        <v>64060637194.640015</v>
      </c>
      <c r="S20" s="163">
        <v>71540601299.249969</v>
      </c>
      <c r="T20" s="163">
        <v>76518972856.099976</v>
      </c>
      <c r="U20" s="163">
        <v>84811812845.039963</v>
      </c>
    </row>
    <row r="21" spans="1:21" s="164" customFormat="1" ht="18" customHeight="1">
      <c r="A21" s="162" t="s">
        <v>292</v>
      </c>
      <c r="B21" s="163">
        <v>0</v>
      </c>
      <c r="C21" s="163">
        <v>0</v>
      </c>
      <c r="D21" s="163">
        <v>0</v>
      </c>
      <c r="E21" s="163">
        <v>0</v>
      </c>
      <c r="F21" s="163">
        <v>0</v>
      </c>
      <c r="G21" s="163">
        <v>852781824</v>
      </c>
      <c r="H21" s="163">
        <v>916889641</v>
      </c>
      <c r="I21" s="163">
        <v>1258848808</v>
      </c>
      <c r="J21" s="163">
        <v>2092296645</v>
      </c>
      <c r="K21" s="163">
        <v>6270204047</v>
      </c>
      <c r="L21" s="163">
        <v>6391533027</v>
      </c>
      <c r="M21" s="163">
        <v>9969852217</v>
      </c>
      <c r="N21" s="163">
        <v>11222740718</v>
      </c>
      <c r="O21" s="163">
        <v>13174896522</v>
      </c>
      <c r="P21" s="163">
        <v>14590404306</v>
      </c>
      <c r="Q21" s="163">
        <v>16834050440</v>
      </c>
      <c r="R21" s="163">
        <v>20408461072.790009</v>
      </c>
      <c r="S21" s="163">
        <v>25799877274.970001</v>
      </c>
      <c r="T21" s="163">
        <v>29694801241.169994</v>
      </c>
      <c r="U21" s="163">
        <v>32249163283.470001</v>
      </c>
    </row>
    <row r="22" spans="1:21" s="164" customFormat="1" ht="18" customHeight="1">
      <c r="A22" s="162" t="s">
        <v>293</v>
      </c>
      <c r="B22" s="163">
        <v>3676348047</v>
      </c>
      <c r="C22" s="163">
        <v>3733852981</v>
      </c>
      <c r="D22" s="163">
        <v>3633512869</v>
      </c>
      <c r="E22" s="163">
        <v>3646556599</v>
      </c>
      <c r="F22" s="163">
        <v>3545536584</v>
      </c>
      <c r="G22" s="163">
        <v>4441565643</v>
      </c>
      <c r="H22" s="163">
        <v>6005489442</v>
      </c>
      <c r="I22" s="163">
        <v>6638655125</v>
      </c>
      <c r="J22" s="163">
        <v>6926561761</v>
      </c>
      <c r="K22" s="163">
        <v>6242598416</v>
      </c>
      <c r="L22" s="163">
        <v>7810286144</v>
      </c>
      <c r="M22" s="163">
        <v>8927603499</v>
      </c>
      <c r="N22" s="163">
        <v>11174252673</v>
      </c>
      <c r="O22" s="163">
        <v>12252991997</v>
      </c>
      <c r="P22" s="163">
        <v>15854724476</v>
      </c>
      <c r="Q22" s="163">
        <v>22498656818</v>
      </c>
      <c r="R22" s="163">
        <v>25614065440.19001</v>
      </c>
      <c r="S22" s="163">
        <v>34972013541.040001</v>
      </c>
      <c r="T22" s="163">
        <v>38325968696.36998</v>
      </c>
      <c r="U22" s="163">
        <v>40857500531.800003</v>
      </c>
    </row>
    <row r="23" spans="1:21" s="164" customFormat="1" ht="18" customHeight="1">
      <c r="A23" s="162" t="s">
        <v>294</v>
      </c>
      <c r="B23" s="163">
        <v>1373383632</v>
      </c>
      <c r="C23" s="163">
        <v>2107890798</v>
      </c>
      <c r="D23" s="163">
        <v>1889890863</v>
      </c>
      <c r="E23" s="163">
        <v>2061779842</v>
      </c>
      <c r="F23" s="163">
        <v>2181397317</v>
      </c>
      <c r="G23" s="163">
        <v>1566036449</v>
      </c>
      <c r="H23" s="163">
        <v>1567551019</v>
      </c>
      <c r="I23" s="163">
        <v>1713346990</v>
      </c>
      <c r="J23" s="163">
        <v>1468657865</v>
      </c>
      <c r="K23" s="163">
        <v>1247077744</v>
      </c>
      <c r="L23" s="163">
        <v>1285686120</v>
      </c>
      <c r="M23" s="163">
        <v>1317550408</v>
      </c>
      <c r="N23" s="163">
        <v>1712642319</v>
      </c>
      <c r="O23" s="163">
        <v>1664372583</v>
      </c>
      <c r="P23" s="163">
        <v>2026267498</v>
      </c>
      <c r="Q23" s="163">
        <v>1972305499</v>
      </c>
      <c r="R23" s="163">
        <v>1970678712.3500001</v>
      </c>
      <c r="S23" s="163">
        <v>2237583461.71</v>
      </c>
      <c r="T23" s="163">
        <v>2043693204.4399998</v>
      </c>
      <c r="U23" s="163">
        <v>2158043494.4099998</v>
      </c>
    </row>
    <row r="24" spans="1:21" s="164" customFormat="1" ht="18" customHeight="1">
      <c r="A24" s="162" t="s">
        <v>295</v>
      </c>
      <c r="B24" s="163">
        <v>221322234</v>
      </c>
      <c r="C24" s="163">
        <v>530275716</v>
      </c>
      <c r="D24" s="163">
        <v>711246699</v>
      </c>
      <c r="E24" s="163">
        <v>841170385</v>
      </c>
      <c r="F24" s="163">
        <v>803981151</v>
      </c>
      <c r="G24" s="163">
        <v>991352306</v>
      </c>
      <c r="H24" s="163">
        <v>1130464235</v>
      </c>
      <c r="I24" s="163">
        <v>844580910</v>
      </c>
      <c r="J24" s="163">
        <v>542742907</v>
      </c>
      <c r="K24" s="163">
        <v>607290494</v>
      </c>
      <c r="L24" s="163">
        <v>736592487</v>
      </c>
      <c r="M24" s="163">
        <v>861013268</v>
      </c>
      <c r="N24" s="163">
        <v>906087625</v>
      </c>
      <c r="O24" s="163">
        <v>1010401350</v>
      </c>
      <c r="P24" s="163">
        <v>1045125514</v>
      </c>
      <c r="Q24" s="163">
        <v>1011804377</v>
      </c>
      <c r="R24" s="163">
        <v>1000573135.5699998</v>
      </c>
      <c r="S24" s="163">
        <v>963009647.4799999</v>
      </c>
      <c r="T24" s="163">
        <v>855823516.12999976</v>
      </c>
      <c r="U24" s="163">
        <v>834387266.02000022</v>
      </c>
    </row>
    <row r="25" spans="1:21" s="164" customFormat="1" ht="18" customHeight="1">
      <c r="A25" s="162" t="s">
        <v>296</v>
      </c>
      <c r="B25" s="163">
        <v>0</v>
      </c>
      <c r="C25" s="163">
        <v>97181622</v>
      </c>
      <c r="D25" s="163">
        <v>166700344</v>
      </c>
      <c r="E25" s="163">
        <v>190121437</v>
      </c>
      <c r="F25" s="163">
        <v>239939284</v>
      </c>
      <c r="G25" s="163">
        <v>215818646</v>
      </c>
      <c r="H25" s="163">
        <v>324613103</v>
      </c>
      <c r="I25" s="163">
        <v>279724846</v>
      </c>
      <c r="J25" s="163">
        <v>170962433</v>
      </c>
      <c r="K25" s="163">
        <v>261924720</v>
      </c>
      <c r="L25" s="163">
        <v>413826453</v>
      </c>
      <c r="M25" s="163">
        <v>727639409</v>
      </c>
      <c r="N25" s="163">
        <v>1401182622</v>
      </c>
      <c r="O25" s="163">
        <v>948940092</v>
      </c>
      <c r="P25" s="163">
        <v>965873709</v>
      </c>
      <c r="Q25" s="163">
        <v>1014620159</v>
      </c>
      <c r="R25" s="163">
        <v>1158435549.8900001</v>
      </c>
      <c r="S25" s="163">
        <v>1204900003.0999999</v>
      </c>
      <c r="T25" s="163">
        <v>2305572937.4200001</v>
      </c>
      <c r="U25" s="163">
        <v>2387587004.4000001</v>
      </c>
    </row>
    <row r="26" spans="1:21" s="164" customFormat="1" ht="18" customHeight="1">
      <c r="A26" s="162" t="s">
        <v>297</v>
      </c>
      <c r="B26" s="163">
        <v>70126545</v>
      </c>
      <c r="C26" s="163">
        <v>101277444</v>
      </c>
      <c r="D26" s="163">
        <v>119921008</v>
      </c>
      <c r="E26" s="163">
        <v>106349688</v>
      </c>
      <c r="F26" s="163">
        <v>131256940</v>
      </c>
      <c r="G26" s="163">
        <v>172163568</v>
      </c>
      <c r="H26" s="163">
        <v>207487262</v>
      </c>
      <c r="I26" s="163">
        <v>151420245</v>
      </c>
      <c r="J26" s="163">
        <v>143869793</v>
      </c>
      <c r="K26" s="163">
        <v>257406496</v>
      </c>
      <c r="L26" s="163">
        <v>402829735</v>
      </c>
      <c r="M26" s="163">
        <v>437023912</v>
      </c>
      <c r="N26" s="163">
        <v>580562045</v>
      </c>
      <c r="O26" s="163">
        <v>650116399</v>
      </c>
      <c r="P26" s="163">
        <v>797369784</v>
      </c>
      <c r="Q26" s="163">
        <v>1062186754</v>
      </c>
      <c r="R26" s="163">
        <v>1069699575.42</v>
      </c>
      <c r="S26" s="163">
        <v>1132403345.5899999</v>
      </c>
      <c r="T26" s="163">
        <v>1397980798.2300003</v>
      </c>
      <c r="U26" s="163">
        <v>1031644756.0100001</v>
      </c>
    </row>
    <row r="27" spans="1:21" s="160" customFormat="1" ht="6.75" customHeight="1">
      <c r="A27" s="158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61"/>
      <c r="N27" s="161"/>
      <c r="O27" s="161">
        <v>0</v>
      </c>
      <c r="P27" s="161"/>
      <c r="Q27" s="161"/>
      <c r="R27" s="161"/>
      <c r="S27" s="161"/>
      <c r="T27" s="161"/>
      <c r="U27" s="161"/>
    </row>
    <row r="28" spans="1:21" s="160" customFormat="1">
      <c r="A28" s="158" t="s">
        <v>298</v>
      </c>
      <c r="B28" s="159">
        <f t="shared" ref="B28:N28" si="2">B30+B31+B32+B33</f>
        <v>1444627660</v>
      </c>
      <c r="C28" s="159">
        <f t="shared" si="2"/>
        <v>1454469605</v>
      </c>
      <c r="D28" s="159">
        <f t="shared" si="2"/>
        <v>2406342048</v>
      </c>
      <c r="E28" s="159">
        <f t="shared" si="2"/>
        <v>2542198485</v>
      </c>
      <c r="F28" s="159">
        <f t="shared" si="2"/>
        <v>2054400639</v>
      </c>
      <c r="G28" s="159">
        <f t="shared" si="2"/>
        <v>1958920624</v>
      </c>
      <c r="H28" s="159">
        <f t="shared" si="2"/>
        <v>2438437670</v>
      </c>
      <c r="I28" s="159">
        <f t="shared" si="2"/>
        <v>2170598750</v>
      </c>
      <c r="J28" s="159">
        <f t="shared" si="2"/>
        <v>1900693013</v>
      </c>
      <c r="K28" s="159">
        <f t="shared" si="2"/>
        <v>3382741733</v>
      </c>
      <c r="L28" s="159">
        <f t="shared" si="2"/>
        <v>4534497981</v>
      </c>
      <c r="M28" s="159">
        <f t="shared" si="2"/>
        <v>5619352047</v>
      </c>
      <c r="N28" s="159">
        <f t="shared" si="2"/>
        <v>6928237788</v>
      </c>
      <c r="O28" s="159">
        <v>6985163886</v>
      </c>
      <c r="P28" s="159">
        <v>7915710379</v>
      </c>
      <c r="Q28" s="159">
        <v>8372677433</v>
      </c>
      <c r="R28" s="159">
        <v>6819326177.5700006</v>
      </c>
      <c r="S28" s="159">
        <v>9114801284.8700008</v>
      </c>
      <c r="T28" s="159">
        <v>12841398123.610001</v>
      </c>
      <c r="U28" s="159">
        <v>7681791135.7800007</v>
      </c>
    </row>
    <row r="29" spans="1:21" s="164" customFormat="1" ht="6.75" customHeight="1">
      <c r="A29" s="162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5"/>
      <c r="N29" s="165"/>
      <c r="O29" s="165">
        <v>0</v>
      </c>
      <c r="P29" s="165"/>
      <c r="Q29" s="165"/>
      <c r="R29" s="165"/>
      <c r="S29" s="165"/>
      <c r="T29" s="165"/>
      <c r="U29" s="165"/>
    </row>
    <row r="30" spans="1:21" s="164" customFormat="1" ht="18" customHeight="1">
      <c r="A30" s="162" t="s">
        <v>299</v>
      </c>
      <c r="B30" s="163">
        <v>1321960527</v>
      </c>
      <c r="C30" s="163">
        <v>471819505</v>
      </c>
      <c r="D30" s="163">
        <v>767817360</v>
      </c>
      <c r="E30" s="163">
        <v>1024471029</v>
      </c>
      <c r="F30" s="163">
        <v>919784409</v>
      </c>
      <c r="G30" s="163">
        <v>748736714</v>
      </c>
      <c r="H30" s="163">
        <v>923579736</v>
      </c>
      <c r="I30" s="163">
        <v>714548648</v>
      </c>
      <c r="J30" s="163">
        <v>557727614</v>
      </c>
      <c r="K30" s="163">
        <v>767221682</v>
      </c>
      <c r="L30" s="163">
        <v>933836373</v>
      </c>
      <c r="M30" s="163">
        <v>1056980458</v>
      </c>
      <c r="N30" s="163">
        <v>1316524131</v>
      </c>
      <c r="O30" s="163">
        <v>1603122857</v>
      </c>
      <c r="P30" s="163">
        <v>1988594687</v>
      </c>
      <c r="Q30" s="163">
        <v>2372197537</v>
      </c>
      <c r="R30" s="163">
        <v>1978118320.77</v>
      </c>
      <c r="S30" s="163">
        <v>2279929297.6700001</v>
      </c>
      <c r="T30" s="163">
        <v>2628124108.9500003</v>
      </c>
      <c r="U30" s="163">
        <v>2330528007.1400003</v>
      </c>
    </row>
    <row r="31" spans="1:21" s="164" customFormat="1" ht="18" customHeight="1">
      <c r="A31" s="162" t="s">
        <v>300</v>
      </c>
      <c r="B31" s="163">
        <v>122667133</v>
      </c>
      <c r="C31" s="163">
        <v>213898976</v>
      </c>
      <c r="D31" s="163">
        <v>395505441</v>
      </c>
      <c r="E31" s="163">
        <v>366326779</v>
      </c>
      <c r="F31" s="163">
        <v>332467876</v>
      </c>
      <c r="G31" s="163">
        <v>296789895</v>
      </c>
      <c r="H31" s="163">
        <v>429064883</v>
      </c>
      <c r="I31" s="163">
        <v>376406807</v>
      </c>
      <c r="J31" s="163">
        <v>369012512</v>
      </c>
      <c r="K31" s="163">
        <v>534599091</v>
      </c>
      <c r="L31" s="163">
        <v>568158135</v>
      </c>
      <c r="M31" s="163">
        <v>534125746</v>
      </c>
      <c r="N31" s="163">
        <v>813073480</v>
      </c>
      <c r="O31" s="163">
        <v>598034215</v>
      </c>
      <c r="P31" s="163">
        <v>748470324</v>
      </c>
      <c r="Q31" s="163">
        <v>794687601</v>
      </c>
      <c r="R31" s="163">
        <v>805326332.57999992</v>
      </c>
      <c r="S31" s="163">
        <v>1121525121.4400001</v>
      </c>
      <c r="T31" s="163">
        <v>1007094085.05</v>
      </c>
      <c r="U31" s="163">
        <v>1115867484.9299998</v>
      </c>
    </row>
    <row r="32" spans="1:21" s="164" customFormat="1" ht="18" customHeight="1">
      <c r="A32" s="162" t="s">
        <v>301</v>
      </c>
      <c r="B32" s="163">
        <v>0</v>
      </c>
      <c r="C32" s="163">
        <v>768751124</v>
      </c>
      <c r="D32" s="163">
        <v>1243019247</v>
      </c>
      <c r="E32" s="163">
        <v>1151400677</v>
      </c>
      <c r="F32" s="163">
        <v>802148354</v>
      </c>
      <c r="G32" s="163">
        <v>761611899</v>
      </c>
      <c r="H32" s="163">
        <v>810676705</v>
      </c>
      <c r="I32" s="163">
        <v>858308604</v>
      </c>
      <c r="J32" s="163">
        <v>846659315</v>
      </c>
      <c r="K32" s="163">
        <v>1722969265</v>
      </c>
      <c r="L32" s="163">
        <v>2316451269</v>
      </c>
      <c r="M32" s="163">
        <v>2619098123</v>
      </c>
      <c r="N32" s="163">
        <v>3054064030</v>
      </c>
      <c r="O32" s="163">
        <v>2466757075</v>
      </c>
      <c r="P32" s="163">
        <v>2712975650</v>
      </c>
      <c r="Q32" s="163">
        <v>2607839868</v>
      </c>
      <c r="R32" s="163">
        <v>2610297559.5</v>
      </c>
      <c r="S32" s="163">
        <v>4311560268.6200008</v>
      </c>
      <c r="T32" s="163">
        <v>6805702705.7000008</v>
      </c>
      <c r="U32" s="163">
        <v>3269152243.8000002</v>
      </c>
    </row>
    <row r="33" spans="1:21" s="164" customFormat="1" ht="18" customHeight="1">
      <c r="A33" s="162" t="s">
        <v>302</v>
      </c>
      <c r="B33" s="163">
        <v>0</v>
      </c>
      <c r="C33" s="163">
        <v>0</v>
      </c>
      <c r="D33" s="163">
        <v>0</v>
      </c>
      <c r="E33" s="163">
        <v>0</v>
      </c>
      <c r="F33" s="163">
        <v>0</v>
      </c>
      <c r="G33" s="163">
        <v>151782116</v>
      </c>
      <c r="H33" s="163">
        <v>275116346</v>
      </c>
      <c r="I33" s="163">
        <v>221334691</v>
      </c>
      <c r="J33" s="163">
        <v>127293572</v>
      </c>
      <c r="K33" s="163">
        <v>357951695</v>
      </c>
      <c r="L33" s="163">
        <v>716052204</v>
      </c>
      <c r="M33" s="163">
        <v>1409147720</v>
      </c>
      <c r="N33" s="163">
        <v>1744576147</v>
      </c>
      <c r="O33" s="163">
        <v>2317249739</v>
      </c>
      <c r="P33" s="163">
        <v>2441048202</v>
      </c>
      <c r="Q33" s="163">
        <v>2309570091</v>
      </c>
      <c r="R33" s="163">
        <v>1251257232.3300002</v>
      </c>
      <c r="S33" s="163">
        <v>1181120355.2599998</v>
      </c>
      <c r="T33" s="163">
        <v>2132337574.6900001</v>
      </c>
      <c r="U33" s="163">
        <v>761043779.57999992</v>
      </c>
    </row>
    <row r="34" spans="1:21" s="164" customFormat="1" ht="18" customHeight="1">
      <c r="A34" s="166" t="s">
        <v>303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>
        <v>24621516</v>
      </c>
      <c r="Q34" s="163">
        <v>288382336</v>
      </c>
      <c r="R34" s="163">
        <v>174326732.39000002</v>
      </c>
      <c r="S34" s="163">
        <v>220666241.88</v>
      </c>
      <c r="T34" s="163">
        <v>268139649.22</v>
      </c>
      <c r="U34" s="163">
        <v>205199620.32999998</v>
      </c>
    </row>
    <row r="35" spans="1:21" s="160" customFormat="1" ht="6.75" customHeight="1">
      <c r="A35" s="167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61"/>
      <c r="N35" s="161"/>
      <c r="O35" s="161"/>
      <c r="P35" s="161"/>
      <c r="Q35" s="161"/>
      <c r="R35" s="161"/>
      <c r="S35" s="161"/>
      <c r="T35" s="161"/>
      <c r="U35" s="161"/>
    </row>
    <row r="36" spans="1:21" s="160" customFormat="1">
      <c r="A36" s="158" t="s">
        <v>304</v>
      </c>
      <c r="B36" s="159">
        <f t="shared" ref="B36:N36" si="3">B43+B39+B40+B38+B42+B41+B44</f>
        <v>6086136124</v>
      </c>
      <c r="C36" s="159">
        <f t="shared" si="3"/>
        <v>6581963123</v>
      </c>
      <c r="D36" s="159">
        <f t="shared" si="3"/>
        <v>6472137247</v>
      </c>
      <c r="E36" s="159">
        <f t="shared" si="3"/>
        <v>6295995697</v>
      </c>
      <c r="F36" s="159">
        <f t="shared" si="3"/>
        <v>6623503408</v>
      </c>
      <c r="G36" s="159">
        <f t="shared" si="3"/>
        <v>8255150454</v>
      </c>
      <c r="H36" s="159">
        <f t="shared" si="3"/>
        <v>9735096141</v>
      </c>
      <c r="I36" s="159">
        <f t="shared" si="3"/>
        <v>8864502349</v>
      </c>
      <c r="J36" s="159">
        <f t="shared" si="3"/>
        <v>7920653760</v>
      </c>
      <c r="K36" s="159">
        <f t="shared" si="3"/>
        <v>10372055948</v>
      </c>
      <c r="L36" s="159">
        <f t="shared" si="3"/>
        <v>13232642976</v>
      </c>
      <c r="M36" s="159">
        <f t="shared" si="3"/>
        <v>13341046464</v>
      </c>
      <c r="N36" s="159">
        <f t="shared" si="3"/>
        <v>17832793539</v>
      </c>
      <c r="O36" s="159">
        <f>SUM(O39:O44)</f>
        <v>17101049417</v>
      </c>
      <c r="P36" s="159">
        <v>23932444998</v>
      </c>
      <c r="Q36" s="159">
        <v>30042082622</v>
      </c>
      <c r="R36" s="159">
        <v>26179623741.889996</v>
      </c>
      <c r="S36" s="159">
        <v>35868195132.979996</v>
      </c>
      <c r="T36" s="159">
        <v>35897879682.589996</v>
      </c>
      <c r="U36" s="159">
        <v>36075844147.439995</v>
      </c>
    </row>
    <row r="37" spans="1:21" s="160" customFormat="1">
      <c r="A37" s="158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61"/>
      <c r="N37" s="161"/>
      <c r="O37" s="161">
        <v>0</v>
      </c>
      <c r="P37" s="161"/>
      <c r="Q37" s="161"/>
      <c r="R37" s="161"/>
      <c r="S37" s="161"/>
      <c r="T37" s="161"/>
      <c r="U37" s="161"/>
    </row>
    <row r="38" spans="1:21" s="164" customFormat="1" ht="18" customHeight="1">
      <c r="A38" s="162" t="s">
        <v>305</v>
      </c>
      <c r="B38" s="163">
        <v>82307505</v>
      </c>
      <c r="C38" s="163">
        <v>88333694</v>
      </c>
      <c r="D38" s="163">
        <v>92508260</v>
      </c>
      <c r="E38" s="163">
        <v>101451039</v>
      </c>
      <c r="F38" s="163">
        <v>105218582</v>
      </c>
      <c r="G38" s="163">
        <v>207971352</v>
      </c>
      <c r="H38" s="163">
        <v>288694151</v>
      </c>
      <c r="I38" s="163">
        <v>355589972</v>
      </c>
      <c r="J38" s="163">
        <v>451502582</v>
      </c>
      <c r="K38" s="163">
        <v>697816210</v>
      </c>
      <c r="L38" s="163">
        <v>1027526063</v>
      </c>
      <c r="M38" s="163">
        <v>975593646</v>
      </c>
      <c r="N38" s="163">
        <v>1790896153</v>
      </c>
      <c r="O38" s="163">
        <v>2513145552</v>
      </c>
      <c r="P38" s="163">
        <v>832832989</v>
      </c>
      <c r="Q38" s="163">
        <v>3889276043</v>
      </c>
      <c r="R38" s="163">
        <v>2671714248.7399998</v>
      </c>
      <c r="S38" s="163">
        <v>3790555479.5300002</v>
      </c>
      <c r="T38" s="163">
        <v>4813127633.8800001</v>
      </c>
      <c r="U38" s="163">
        <v>5152287629.6599998</v>
      </c>
    </row>
    <row r="39" spans="1:21" s="164" customFormat="1" ht="18" customHeight="1">
      <c r="A39" s="162" t="s">
        <v>306</v>
      </c>
      <c r="B39" s="163">
        <v>1269521208</v>
      </c>
      <c r="C39" s="163">
        <v>1566444776</v>
      </c>
      <c r="D39" s="163">
        <v>1619408976</v>
      </c>
      <c r="E39" s="163">
        <v>1506540045</v>
      </c>
      <c r="F39" s="163">
        <v>1695840922</v>
      </c>
      <c r="G39" s="163">
        <v>1694248065</v>
      </c>
      <c r="H39" s="163">
        <v>2035082380</v>
      </c>
      <c r="I39" s="163">
        <v>1774887486</v>
      </c>
      <c r="J39" s="163">
        <v>1468920765</v>
      </c>
      <c r="K39" s="163">
        <v>1817678206</v>
      </c>
      <c r="L39" s="163">
        <v>2406773197</v>
      </c>
      <c r="M39" s="163">
        <v>2552584918</v>
      </c>
      <c r="N39" s="163">
        <v>2733133223</v>
      </c>
      <c r="O39" s="163">
        <v>3079261587</v>
      </c>
      <c r="P39" s="163">
        <v>3183060626</v>
      </c>
      <c r="Q39" s="163">
        <v>3414280944</v>
      </c>
      <c r="R39" s="163">
        <v>3709374127.9200001</v>
      </c>
      <c r="S39" s="163">
        <v>4150669255.4000001</v>
      </c>
      <c r="T39" s="163">
        <v>4255646138.0600004</v>
      </c>
      <c r="U39" s="163">
        <v>4001489537.4899998</v>
      </c>
    </row>
    <row r="40" spans="1:21" s="164" customFormat="1" ht="18" customHeight="1">
      <c r="A40" s="162" t="s">
        <v>307</v>
      </c>
      <c r="B40" s="163">
        <v>237793876</v>
      </c>
      <c r="C40" s="163">
        <v>351854512</v>
      </c>
      <c r="D40" s="163">
        <v>435857524</v>
      </c>
      <c r="E40" s="163">
        <v>506760449</v>
      </c>
      <c r="F40" s="163">
        <v>458681076</v>
      </c>
      <c r="G40" s="163">
        <v>861749395</v>
      </c>
      <c r="H40" s="163">
        <v>1300352141</v>
      </c>
      <c r="I40" s="163">
        <v>1055833282</v>
      </c>
      <c r="J40" s="163">
        <v>1126499028</v>
      </c>
      <c r="K40" s="163">
        <v>1280511523</v>
      </c>
      <c r="L40" s="163">
        <v>1413526276</v>
      </c>
      <c r="M40" s="163">
        <v>1608866060</v>
      </c>
      <c r="N40" s="163">
        <v>2262961579</v>
      </c>
      <c r="O40" s="163">
        <v>2927816923</v>
      </c>
      <c r="P40" s="163">
        <v>2814642595</v>
      </c>
      <c r="Q40" s="163">
        <v>3302671148</v>
      </c>
      <c r="R40" s="163">
        <v>2929106586.8400002</v>
      </c>
      <c r="S40" s="163">
        <v>3739270379.2899995</v>
      </c>
      <c r="T40" s="163">
        <v>3870200741.9699993</v>
      </c>
      <c r="U40" s="163">
        <v>3623850152.6300001</v>
      </c>
    </row>
    <row r="41" spans="1:21" s="164" customFormat="1" ht="18" customHeight="1">
      <c r="A41" s="162" t="s">
        <v>308</v>
      </c>
      <c r="B41" s="163">
        <v>219962660</v>
      </c>
      <c r="C41" s="163">
        <v>250932102</v>
      </c>
      <c r="D41" s="163">
        <v>261458206</v>
      </c>
      <c r="E41" s="163">
        <v>232808696</v>
      </c>
      <c r="F41" s="163">
        <v>416253230</v>
      </c>
      <c r="G41" s="163">
        <v>453565693</v>
      </c>
      <c r="H41" s="163">
        <v>569143348</v>
      </c>
      <c r="I41" s="163">
        <v>791259913</v>
      </c>
      <c r="J41" s="163">
        <v>726905283</v>
      </c>
      <c r="K41" s="163">
        <v>878498237</v>
      </c>
      <c r="L41" s="163">
        <v>1090859769</v>
      </c>
      <c r="M41" s="163">
        <v>912793628</v>
      </c>
      <c r="N41" s="163">
        <v>968269801</v>
      </c>
      <c r="O41" s="163">
        <v>1264213270</v>
      </c>
      <c r="P41" s="163">
        <v>11130146685</v>
      </c>
      <c r="Q41" s="163">
        <v>1128615822</v>
      </c>
      <c r="R41" s="163">
        <v>1038711665.85</v>
      </c>
      <c r="S41" s="163">
        <v>1378994558.27</v>
      </c>
      <c r="T41" s="163">
        <v>1225687436.6699998</v>
      </c>
      <c r="U41" s="163">
        <v>1309902706.4299998</v>
      </c>
    </row>
    <row r="42" spans="1:21" s="164" customFormat="1" ht="18" customHeight="1">
      <c r="A42" s="162" t="s">
        <v>309</v>
      </c>
      <c r="B42" s="163">
        <v>879607877</v>
      </c>
      <c r="C42" s="163">
        <v>982560184</v>
      </c>
      <c r="D42" s="163">
        <v>489375413</v>
      </c>
      <c r="E42" s="163">
        <v>384768224</v>
      </c>
      <c r="F42" s="163">
        <v>335007065</v>
      </c>
      <c r="G42" s="163">
        <v>692911954</v>
      </c>
      <c r="H42" s="163">
        <v>362270688</v>
      </c>
      <c r="I42" s="163">
        <v>352737772</v>
      </c>
      <c r="J42" s="163">
        <v>278375624</v>
      </c>
      <c r="K42" s="163">
        <v>356991046</v>
      </c>
      <c r="L42" s="163">
        <v>399494014</v>
      </c>
      <c r="M42" s="163">
        <v>640608578</v>
      </c>
      <c r="N42" s="163">
        <v>876455329</v>
      </c>
      <c r="O42" s="163">
        <v>483972472</v>
      </c>
      <c r="P42" s="163">
        <v>801578041</v>
      </c>
      <c r="Q42" s="163">
        <v>2076856874</v>
      </c>
      <c r="R42" s="163">
        <v>698146374.09000003</v>
      </c>
      <c r="S42" s="163">
        <v>2371017930.1599998</v>
      </c>
      <c r="T42" s="163">
        <v>1461458585.25</v>
      </c>
      <c r="U42" s="163">
        <v>1188595975.4499998</v>
      </c>
    </row>
    <row r="43" spans="1:21" s="164" customFormat="1" ht="18" customHeight="1">
      <c r="A43" s="162" t="s">
        <v>310</v>
      </c>
      <c r="B43" s="163">
        <v>3386334065</v>
      </c>
      <c r="C43" s="163">
        <v>3238708484</v>
      </c>
      <c r="D43" s="163">
        <v>3469457975</v>
      </c>
      <c r="E43" s="163">
        <v>3513225720</v>
      </c>
      <c r="F43" s="163">
        <v>3538783309</v>
      </c>
      <c r="G43" s="163">
        <v>4267408316</v>
      </c>
      <c r="H43" s="163">
        <v>5012633064</v>
      </c>
      <c r="I43" s="163">
        <v>4399926295</v>
      </c>
      <c r="J43" s="163">
        <v>3735988029</v>
      </c>
      <c r="K43" s="163">
        <v>5166122649</v>
      </c>
      <c r="L43" s="163">
        <v>6192344507</v>
      </c>
      <c r="M43" s="163">
        <v>6100892971</v>
      </c>
      <c r="N43" s="163">
        <v>8027426766</v>
      </c>
      <c r="O43" s="163">
        <v>9099723752</v>
      </c>
      <c r="P43" s="163">
        <v>3827355377</v>
      </c>
      <c r="Q43" s="163">
        <v>15539752348</v>
      </c>
      <c r="R43" s="163">
        <v>14306611457.259998</v>
      </c>
      <c r="S43" s="163">
        <v>18155297679.670002</v>
      </c>
      <c r="T43" s="163">
        <v>18153400872.079998</v>
      </c>
      <c r="U43" s="163">
        <v>19511903893.899998</v>
      </c>
    </row>
    <row r="44" spans="1:21" s="164" customFormat="1" ht="30.75" customHeight="1">
      <c r="A44" s="162" t="s">
        <v>311</v>
      </c>
      <c r="B44" s="163">
        <v>10608933</v>
      </c>
      <c r="C44" s="163">
        <v>103129371</v>
      </c>
      <c r="D44" s="163">
        <v>104070893</v>
      </c>
      <c r="E44" s="163">
        <v>50441524</v>
      </c>
      <c r="F44" s="163">
        <v>73719224</v>
      </c>
      <c r="G44" s="163">
        <v>77295679</v>
      </c>
      <c r="H44" s="163">
        <v>166920369</v>
      </c>
      <c r="I44" s="163">
        <v>134267629</v>
      </c>
      <c r="J44" s="163">
        <v>132462449</v>
      </c>
      <c r="K44" s="163">
        <v>174438077</v>
      </c>
      <c r="L44" s="163">
        <v>702119150</v>
      </c>
      <c r="M44" s="163">
        <v>549706663</v>
      </c>
      <c r="N44" s="163">
        <v>1173650688</v>
      </c>
      <c r="O44" s="163">
        <v>246061413</v>
      </c>
      <c r="P44" s="163">
        <v>1342828685</v>
      </c>
      <c r="Q44" s="163">
        <v>690629443</v>
      </c>
      <c r="R44" s="163">
        <v>825959281.19000006</v>
      </c>
      <c r="S44" s="163">
        <v>2282389850.6599998</v>
      </c>
      <c r="T44" s="163">
        <v>2118358274.6799998</v>
      </c>
      <c r="U44" s="163">
        <v>1287814251.8799999</v>
      </c>
    </row>
    <row r="45" spans="1:21" s="164" customFormat="1">
      <c r="A45" s="162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</row>
    <row r="46" spans="1:21" s="170" customFormat="1" ht="14.25">
      <c r="A46" s="168" t="s">
        <v>277</v>
      </c>
      <c r="B46" s="169">
        <f t="shared" ref="B46:O46" si="4">B8+B18+B36+B28</f>
        <v>24327143033.642998</v>
      </c>
      <c r="C46" s="169">
        <f t="shared" si="4"/>
        <v>28658600631</v>
      </c>
      <c r="D46" s="169">
        <f t="shared" si="4"/>
        <v>34676958775</v>
      </c>
      <c r="E46" s="169">
        <f t="shared" si="4"/>
        <v>35176822503</v>
      </c>
      <c r="F46" s="169">
        <f t="shared" si="4"/>
        <v>37256372449</v>
      </c>
      <c r="G46" s="169">
        <f t="shared" si="4"/>
        <v>43093093667</v>
      </c>
      <c r="H46" s="169">
        <f t="shared" si="4"/>
        <v>53250573929</v>
      </c>
      <c r="I46" s="169">
        <f t="shared" si="4"/>
        <v>54877600086</v>
      </c>
      <c r="J46" s="169">
        <f t="shared" si="4"/>
        <v>51347944125</v>
      </c>
      <c r="K46" s="169">
        <f t="shared" si="4"/>
        <v>66073297431</v>
      </c>
      <c r="L46" s="169">
        <f t="shared" si="4"/>
        <v>82164810485</v>
      </c>
      <c r="M46" s="169">
        <f t="shared" si="4"/>
        <v>91552632524</v>
      </c>
      <c r="N46" s="169">
        <f t="shared" si="4"/>
        <v>118678112796</v>
      </c>
      <c r="O46" s="169">
        <f t="shared" si="4"/>
        <v>124763480791</v>
      </c>
      <c r="P46" s="169">
        <v>155452797733</v>
      </c>
      <c r="Q46" s="169">
        <v>179657604801</v>
      </c>
      <c r="R46" s="169">
        <v>190313880838.65002</v>
      </c>
      <c r="S46" s="169">
        <v>230013737736.81995</v>
      </c>
      <c r="T46" s="169">
        <v>253896381705.65997</v>
      </c>
      <c r="U46" s="169">
        <v>259292210044.69998</v>
      </c>
    </row>
    <row r="47" spans="1:21" s="164" customFormat="1" ht="16.5" customHeight="1" thickBot="1">
      <c r="A47" s="171"/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3"/>
      <c r="N47" s="173"/>
      <c r="O47" s="173"/>
      <c r="P47" s="173"/>
      <c r="Q47" s="173"/>
      <c r="R47" s="173"/>
      <c r="S47" s="173"/>
      <c r="T47" s="173"/>
      <c r="U47" s="174"/>
    </row>
    <row r="48" spans="1:21" s="164" customFormat="1">
      <c r="A48" s="175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63"/>
      <c r="M48" s="165"/>
    </row>
    <row r="49" spans="2:34" s="164" customForma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8"/>
    </row>
    <row r="50" spans="2:34" s="164" customFormat="1">
      <c r="L50" s="179"/>
    </row>
    <row r="51" spans="2:34" s="164" customFormat="1"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</row>
    <row r="52" spans="2:34" s="164" customFormat="1"/>
    <row r="53" spans="2:34" s="164" customFormat="1"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</row>
    <row r="54" spans="2:34" s="164" customFormat="1">
      <c r="L54" s="179"/>
    </row>
    <row r="55" spans="2:34" s="164" customFormat="1">
      <c r="L55" s="179"/>
    </row>
    <row r="56" spans="2:34" s="164" customFormat="1">
      <c r="L56" s="179"/>
    </row>
    <row r="57" spans="2:34" s="164" customFormat="1">
      <c r="L57" s="179"/>
    </row>
    <row r="58" spans="2:34" s="164" customFormat="1">
      <c r="L58" s="179"/>
    </row>
    <row r="59" spans="2:34" s="164" customFormat="1">
      <c r="L59" s="179"/>
    </row>
    <row r="60" spans="2:34" s="164" customFormat="1">
      <c r="L60" s="179"/>
    </row>
    <row r="61" spans="2:34" s="164" customFormat="1">
      <c r="L61" s="179"/>
    </row>
    <row r="62" spans="2:34" s="164" customFormat="1">
      <c r="L62" s="179"/>
    </row>
    <row r="63" spans="2:34" s="164" customFormat="1">
      <c r="L63" s="179"/>
    </row>
    <row r="64" spans="2:34" s="164" customFormat="1">
      <c r="L64" s="179"/>
    </row>
    <row r="65" spans="12:12" s="164" customFormat="1">
      <c r="L65" s="179"/>
    </row>
    <row r="66" spans="12:12" s="164" customFormat="1">
      <c r="L66" s="179"/>
    </row>
    <row r="67" spans="12:12" s="164" customFormat="1">
      <c r="L67" s="179"/>
    </row>
    <row r="68" spans="12:12" s="164" customFormat="1">
      <c r="L68" s="179"/>
    </row>
  </sheetData>
  <mergeCells count="3">
    <mergeCell ref="A2:R2"/>
    <mergeCell ref="A3:R3"/>
    <mergeCell ref="A4:R4"/>
  </mergeCells>
  <printOptions horizontalCentered="1"/>
  <pageMargins left="0.27559055118110237" right="0.51181102362204722" top="0.23622047244094491" bottom="0.98425196850393704" header="0.23622047244094491" footer="0.51181102362204722"/>
  <pageSetup paperSize="9" scale="26" orientation="landscape" r:id="rId1"/>
  <headerFooter alignWithMargins="0">
    <oddHeader xml:space="preserve">&amp;L&amp;"Verdana,Negrito"&amp;8SECRETARIA DE ORÇAMENTO FEDERAL - SOF
SECRETARIA-ADJUNTA PARA ASSUNTOS FISCAIS - SEAFI&amp;"Arial,Normal"&amp;10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5"/>
  <sheetViews>
    <sheetView workbookViewId="0">
      <selection activeCell="F35" sqref="F35"/>
    </sheetView>
  </sheetViews>
  <sheetFormatPr defaultRowHeight="15"/>
  <cols>
    <col min="1" max="1" width="17.85546875" bestFit="1" customWidth="1"/>
  </cols>
  <sheetData>
    <row r="1" spans="1:16">
      <c r="B1">
        <v>2000</v>
      </c>
      <c r="C1">
        <f>+B1+1</f>
        <v>2001</v>
      </c>
      <c r="D1">
        <f t="shared" ref="D1:P1" si="0">+C1+1</f>
        <v>2002</v>
      </c>
      <c r="E1">
        <f t="shared" si="0"/>
        <v>2003</v>
      </c>
      <c r="F1">
        <f t="shared" si="0"/>
        <v>2004</v>
      </c>
      <c r="G1">
        <f t="shared" si="0"/>
        <v>2005</v>
      </c>
      <c r="H1">
        <f t="shared" si="0"/>
        <v>2006</v>
      </c>
      <c r="I1">
        <f t="shared" si="0"/>
        <v>2007</v>
      </c>
      <c r="J1">
        <f t="shared" si="0"/>
        <v>2008</v>
      </c>
      <c r="K1">
        <f t="shared" si="0"/>
        <v>2009</v>
      </c>
      <c r="L1">
        <f t="shared" si="0"/>
        <v>2010</v>
      </c>
      <c r="M1">
        <f t="shared" si="0"/>
        <v>2011</v>
      </c>
      <c r="N1">
        <f t="shared" si="0"/>
        <v>2012</v>
      </c>
      <c r="O1">
        <f t="shared" si="0"/>
        <v>2013</v>
      </c>
      <c r="P1">
        <f t="shared" si="0"/>
        <v>2014</v>
      </c>
    </row>
    <row r="2" spans="1:16">
      <c r="A2" s="5" t="s">
        <v>13</v>
      </c>
      <c r="B2">
        <f>SUMIF('P1.5 BC - Dados originais'!$A$3:$A$296, 'P1.4 BC - Indexação anual'!B$1, 'P1.5 BC - Dados originais'!$C$3:$C$296 ) * -1</f>
        <v>-25016.440000000002</v>
      </c>
      <c r="C2">
        <f>SUMIF('P1.5 BC - Dados originais'!$A$3:$A$296, 'P1.4 BC - Indexação anual'!C$1, 'P1.5 BC - Dados originais'!$C$3:$C$296 ) * -1</f>
        <v>-25273.239999999998</v>
      </c>
      <c r="D2">
        <f>SUMIF('P1.5 BC - Dados originais'!$A$3:$A$296, 'P1.4 BC - Indexação anual'!D$1, 'P1.5 BC - Dados originais'!$C$3:$C$296 ) * -1</f>
        <v>-10029.150000000001</v>
      </c>
      <c r="E2">
        <f>SUMIF('P1.5 BC - Dados originais'!$A$3:$A$296, 'P1.4 BC - Indexação anual'!E$1, 'P1.5 BC - Dados originais'!$C$3:$C$296 ) * -1</f>
        <v>-62152.54</v>
      </c>
      <c r="F2">
        <f>SUMIF('P1.5 BC - Dados originais'!$A$3:$A$296, 'P1.4 BC - Indexação anual'!F$1, 'P1.5 BC - Dados originais'!$C$3:$C$296 ) * -1</f>
        <v>-27033.31</v>
      </c>
      <c r="G2">
        <f>SUMIF('P1.5 BC - Dados originais'!$A$3:$A$296, 'P1.4 BC - Indexação anual'!G$1, 'P1.5 BC - Dados originais'!$C$3:$C$296 ) * -1</f>
        <v>-73283.990000000005</v>
      </c>
      <c r="H2">
        <f>SUMIF('P1.5 BC - Dados originais'!$A$3:$A$296, 'P1.4 BC - Indexação anual'!H$1, 'P1.5 BC - Dados originais'!$C$3:$C$296 ) * -1</f>
        <v>-74475.05</v>
      </c>
      <c r="I2">
        <f>SUMIF('P1.5 BC - Dados originais'!$A$3:$A$296, 'P1.4 BC - Indexação anual'!I$1, 'P1.5 BC - Dados originais'!$C$3:$C$296 ) * -1</f>
        <v>-59606.99</v>
      </c>
      <c r="J2">
        <f>SUMIF('P1.5 BC - Dados originais'!$A$3:$A$296, 'P1.4 BC - Indexação anual'!J$1, 'P1.5 BC - Dados originais'!$C$3:$C$296 ) * -1</f>
        <v>-24890.750000000004</v>
      </c>
      <c r="K2">
        <f>SUMIF('P1.5 BC - Dados originais'!$A$3:$A$296, 'P1.4 BC - Indexação anual'!K$1, 'P1.5 BC - Dados originais'!$C$3:$C$296 ) * -1</f>
        <v>-107363.18999999999</v>
      </c>
      <c r="L2">
        <f>SUMIF('P1.5 BC - Dados originais'!$A$3:$A$296, 'P1.4 BC - Indexação anual'!L$1, 'P1.5 BC - Dados originais'!$C$3:$C$296 ) * -1</f>
        <v>-45785.479999999996</v>
      </c>
      <c r="M2">
        <f>SUMIF('P1.5 BC - Dados originais'!$A$3:$A$296, 'P1.4 BC - Indexação anual'!M$1, 'P1.5 BC - Dados originais'!$C$3:$C$296 ) * -1</f>
        <v>-87517.56</v>
      </c>
      <c r="N2">
        <f>SUMIF('P1.5 BC - Dados originais'!$A$3:$A$296, 'P1.4 BC - Indexação anual'!N$1, 'P1.5 BC - Dados originais'!$C$3:$C$296 ) * -1</f>
        <v>-61181.65</v>
      </c>
      <c r="O2">
        <f>SUMIF('P1.5 BC - Dados originais'!$A$3:$A$296, 'P1.4 BC - Indexação anual'!O$1, 'P1.5 BC - Dados originais'!$C$3:$C$296 ) * -1</f>
        <v>-110554.95000000001</v>
      </c>
      <c r="P2">
        <f>SUMIF('P1.5 BC - Dados originais'!$A$3:$A$296, 'P1.4 BC - Indexação anual'!P$1, 'P1.5 BC - Dados originais'!$C$3:$C$296 ) * -1</f>
        <v>-271541.94</v>
      </c>
    </row>
    <row r="3" spans="1:16">
      <c r="A3" s="5" t="s">
        <v>14</v>
      </c>
      <c r="B3">
        <f>SUMIF('P1.5 BC - Dados originais'!$A$3:$A$296, 'P1.4 BC - Indexação anual'!B$1, 'P1.5 BC - Dados originais'!$D$3:$D$296 ) * -1</f>
        <v>-45447.03</v>
      </c>
      <c r="C3">
        <f>SUMIF('P1.5 BC - Dados originais'!$A$3:$A$296, 'P1.4 BC - Indexação anual'!C$1, 'P1.5 BC - Dados originais'!$D$3:$D$296 ) * -1</f>
        <v>-47253.03</v>
      </c>
      <c r="D3">
        <f>SUMIF('P1.5 BC - Dados originais'!$A$3:$A$296, 'P1.4 BC - Indexação anual'!D$1, 'P1.5 BC - Dados originais'!$D$3:$D$296 ) * -1</f>
        <v>-41948.24</v>
      </c>
      <c r="E3">
        <f>SUMIF('P1.5 BC - Dados originais'!$A$3:$A$296, 'P1.4 BC - Indexação anual'!E$1, 'P1.5 BC - Dados originais'!$D$3:$D$296 ) * -1</f>
        <v>-100896.43000000001</v>
      </c>
      <c r="F3">
        <f>SUMIF('P1.5 BC - Dados originais'!$A$3:$A$296, 'P1.4 BC - Indexação anual'!F$1, 'P1.5 BC - Dados originais'!$D$3:$D$296 ) * -1</f>
        <v>-79418.509999999995</v>
      </c>
      <c r="G3">
        <f>SUMIF('P1.5 BC - Dados originais'!$A$3:$A$296, 'P1.4 BC - Indexação anual'!G$1, 'P1.5 BC - Dados originais'!$D$3:$D$296 ) * -1</f>
        <v>-129025.37</v>
      </c>
      <c r="H3">
        <f>SUMIF('P1.5 BC - Dados originais'!$A$3:$A$296, 'P1.4 BC - Indexação anual'!H$1, 'P1.5 BC - Dados originais'!$D$3:$D$296 ) * -1</f>
        <v>-125826.65000000001</v>
      </c>
      <c r="I3">
        <f>SUMIF('P1.5 BC - Dados originais'!$A$3:$A$296, 'P1.4 BC - Indexação anual'!I$1, 'P1.5 BC - Dados originais'!$D$3:$D$296 ) * -1</f>
        <v>-119045.70999999999</v>
      </c>
      <c r="J3">
        <f>SUMIF('P1.5 BC - Dados originais'!$A$3:$A$296, 'P1.4 BC - Indexação anual'!J$1, 'P1.5 BC - Dados originais'!$D$3:$D$296 ) * -1</f>
        <v>-96198.659999999989</v>
      </c>
      <c r="K3">
        <f>SUMIF('P1.5 BC - Dados originais'!$A$3:$A$296, 'P1.4 BC - Indexação anual'!K$1, 'P1.5 BC - Dados originais'!$D$3:$D$296 ) * -1</f>
        <v>-149806.37000000002</v>
      </c>
      <c r="L3">
        <f>SUMIF('P1.5 BC - Dados originais'!$A$3:$A$296, 'P1.4 BC - Indexação anual'!L$1, 'P1.5 BC - Dados originais'!$D$3:$D$296 ) * -1</f>
        <v>-124508.73999999999</v>
      </c>
      <c r="M3">
        <f>SUMIF('P1.5 BC - Dados originais'!$A$3:$A$296, 'P1.4 BC - Indexação anual'!M$1, 'P1.5 BC - Dados originais'!$D$3:$D$296 ) * -1</f>
        <v>-180553.08000000002</v>
      </c>
      <c r="N3">
        <f>SUMIF('P1.5 BC - Dados originais'!$A$3:$A$296, 'P1.4 BC - Indexação anual'!N$1, 'P1.5 BC - Dados originais'!$D$3:$D$296 ) * -1</f>
        <v>-147267.62</v>
      </c>
      <c r="O3">
        <f>SUMIF('P1.5 BC - Dados originais'!$A$3:$A$296, 'P1.4 BC - Indexação anual'!O$1, 'P1.5 BC - Dados originais'!$D$3:$D$296 ) * -1</f>
        <v>-185845.65000000002</v>
      </c>
      <c r="P3">
        <f>SUMIF('P1.5 BC - Dados originais'!$A$3:$A$296, 'P1.4 BC - Indexação anual'!P$1, 'P1.5 BC - Dados originais'!$D$3:$D$296 ) * -1</f>
        <v>-251070.22999999998</v>
      </c>
    </row>
    <row r="4" spans="1:16">
      <c r="A4" s="5" t="s">
        <v>15</v>
      </c>
      <c r="B4">
        <f>SUMIF('P1.5 BC - Dados originais'!$A$3:$A$296, 'P1.4 BC - Indexação anual'!B$1, 'P1.5 BC - Dados originais'!$E$3:$E$296 )</f>
        <v>20430.590000000004</v>
      </c>
      <c r="C4">
        <f>SUMIF('P1.5 BC - Dados originais'!$A$3:$A$296, 'P1.4 BC - Indexação anual'!C$1, 'P1.5 BC - Dados originais'!$E$3:$E$296 )</f>
        <v>21979.79</v>
      </c>
      <c r="D4">
        <f>SUMIF('P1.5 BC - Dados originais'!$A$3:$A$296, 'P1.4 BC - Indexação anual'!D$1, 'P1.5 BC - Dados originais'!$E$3:$E$296 )</f>
        <v>31919.090000000004</v>
      </c>
      <c r="E4">
        <f>SUMIF('P1.5 BC - Dados originais'!$A$3:$A$296, 'P1.4 BC - Indexação anual'!E$1, 'P1.5 BC - Dados originais'!$E$3:$E$296 )</f>
        <v>38743.89</v>
      </c>
      <c r="F4">
        <f>SUMIF('P1.5 BC - Dados originais'!$A$3:$A$296, 'P1.4 BC - Indexação anual'!F$1, 'P1.5 BC - Dados originais'!$E$3:$E$296 )</f>
        <v>52385.19999999999</v>
      </c>
      <c r="G4">
        <f>SUMIF('P1.5 BC - Dados originais'!$A$3:$A$296, 'P1.4 BC - Indexação anual'!G$1, 'P1.5 BC - Dados originais'!$E$3:$E$296 )</f>
        <v>55741.37999999999</v>
      </c>
      <c r="H4">
        <f>SUMIF('P1.5 BC - Dados originais'!$A$3:$A$296, 'P1.4 BC - Indexação anual'!H$1, 'P1.5 BC - Dados originais'!$E$3:$E$296 )</f>
        <v>51351.6</v>
      </c>
      <c r="I4">
        <f>SUMIF('P1.5 BC - Dados originais'!$A$3:$A$296, 'P1.4 BC - Indexação anual'!I$1, 'P1.5 BC - Dados originais'!$E$3:$E$296 )</f>
        <v>59438.720000000001</v>
      </c>
      <c r="J4">
        <f>SUMIF('P1.5 BC - Dados originais'!$A$3:$A$296, 'P1.4 BC - Indexação anual'!J$1, 'P1.5 BC - Dados originais'!$E$3:$E$296 )</f>
        <v>71307.91</v>
      </c>
      <c r="K4">
        <f>SUMIF('P1.5 BC - Dados originais'!$A$3:$A$296, 'P1.4 BC - Indexação anual'!K$1, 'P1.5 BC - Dados originais'!$E$3:$E$296 )</f>
        <v>42443.18</v>
      </c>
      <c r="L4">
        <f>SUMIF('P1.5 BC - Dados originais'!$A$3:$A$296, 'P1.4 BC - Indexação anual'!L$1, 'P1.5 BC - Dados originais'!$E$3:$E$296 )</f>
        <v>78723.260000000009</v>
      </c>
      <c r="M4">
        <f>SUMIF('P1.5 BC - Dados originais'!$A$3:$A$296, 'P1.4 BC - Indexação anual'!M$1, 'P1.5 BC - Dados originais'!$E$3:$E$296 )</f>
        <v>93035.51999999999</v>
      </c>
      <c r="N4">
        <f>SUMIF('P1.5 BC - Dados originais'!$A$3:$A$296, 'P1.4 BC - Indexação anual'!N$1, 'P1.5 BC - Dados originais'!$E$3:$E$296 )</f>
        <v>86085.97</v>
      </c>
      <c r="O4">
        <f>SUMIF('P1.5 BC - Dados originais'!$A$3:$A$296, 'P1.4 BC - Indexação anual'!O$1, 'P1.5 BC - Dados originais'!$E$3:$E$296 )</f>
        <v>75290.700000000012</v>
      </c>
      <c r="P4">
        <f>SUMIF('P1.5 BC - Dados originais'!$A$3:$A$296, 'P1.4 BC - Indexação anual'!P$1, 'P1.5 BC - Dados originais'!$E$3:$E$296 )</f>
        <v>-20471.709999999992</v>
      </c>
    </row>
    <row r="5" spans="1:16">
      <c r="A5" t="str">
        <f>CONCATENATE("Check: ",IF( SUM(B5:Q5) = 0, "OK", "ERROR"))</f>
        <v>Check: OK</v>
      </c>
      <c r="B5" s="4">
        <f t="shared" ref="B5:P5" si="1">IF( ROUND(B4-B2+B3,1) = 0, 0, 1 )</f>
        <v>0</v>
      </c>
      <c r="C5" s="4">
        <f t="shared" si="1"/>
        <v>0</v>
      </c>
      <c r="D5" s="4">
        <f t="shared" si="1"/>
        <v>0</v>
      </c>
      <c r="E5" s="4">
        <f t="shared" si="1"/>
        <v>0</v>
      </c>
      <c r="F5" s="4">
        <f t="shared" si="1"/>
        <v>0</v>
      </c>
      <c r="G5" s="4">
        <f t="shared" si="1"/>
        <v>0</v>
      </c>
      <c r="H5" s="4">
        <f t="shared" si="1"/>
        <v>0</v>
      </c>
      <c r="I5" s="4">
        <f t="shared" si="1"/>
        <v>0</v>
      </c>
      <c r="J5" s="4">
        <f t="shared" si="1"/>
        <v>0</v>
      </c>
      <c r="K5" s="4">
        <f t="shared" si="1"/>
        <v>0</v>
      </c>
      <c r="L5" s="4">
        <f t="shared" si="1"/>
        <v>0</v>
      </c>
      <c r="M5" s="4">
        <f t="shared" si="1"/>
        <v>0</v>
      </c>
      <c r="N5" s="4">
        <f t="shared" si="1"/>
        <v>0</v>
      </c>
      <c r="O5" s="4">
        <f t="shared" si="1"/>
        <v>0</v>
      </c>
      <c r="P5" s="4">
        <f t="shared" si="1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97"/>
  <sheetViews>
    <sheetView showGridLines="0" workbookViewId="0">
      <pane xSplit="2" ySplit="2" topLeftCell="C3" activePane="bottomRight" state="frozen"/>
      <selection activeCell="C9" sqref="C9"/>
      <selection pane="topRight" activeCell="C9" sqref="C9"/>
      <selection pane="bottomLeft" activeCell="C9" sqref="C9"/>
      <selection pane="bottomRight" activeCell="G1" sqref="G1"/>
    </sheetView>
  </sheetViews>
  <sheetFormatPr defaultRowHeight="15"/>
  <cols>
    <col min="1" max="1" width="1" style="3" customWidth="1"/>
    <col min="2" max="2" width="18.42578125" bestFit="1" customWidth="1"/>
    <col min="3" max="5" width="27" customWidth="1"/>
  </cols>
  <sheetData>
    <row r="1" spans="1:7">
      <c r="B1" t="s">
        <v>5</v>
      </c>
      <c r="C1" t="s">
        <v>6</v>
      </c>
      <c r="D1" t="s">
        <v>8</v>
      </c>
      <c r="E1" t="s">
        <v>9</v>
      </c>
      <c r="G1" t="s">
        <v>11</v>
      </c>
    </row>
    <row r="2" spans="1:7" ht="90">
      <c r="A2" s="3" t="s">
        <v>12</v>
      </c>
      <c r="B2" t="s">
        <v>3</v>
      </c>
      <c r="C2" s="2" t="s">
        <v>4</v>
      </c>
      <c r="D2" s="2" t="s">
        <v>10</v>
      </c>
      <c r="E2" s="2" t="s">
        <v>7</v>
      </c>
    </row>
    <row r="3" spans="1:7">
      <c r="A3" s="3">
        <f t="shared" ref="A3:A66" si="0">YEAR(B3)</f>
        <v>1991</v>
      </c>
      <c r="B3" s="1">
        <v>33239</v>
      </c>
      <c r="C3">
        <v>759814.26</v>
      </c>
      <c r="D3">
        <v>682130.18</v>
      </c>
      <c r="E3">
        <f t="shared" ref="E3:E66" si="1">D3-C3</f>
        <v>-77684.079999999958</v>
      </c>
    </row>
    <row r="4" spans="1:7">
      <c r="A4" s="3">
        <f t="shared" si="0"/>
        <v>1991</v>
      </c>
      <c r="B4" s="1">
        <v>33270</v>
      </c>
      <c r="C4">
        <v>46646.22</v>
      </c>
      <c r="D4">
        <v>279988.18</v>
      </c>
      <c r="E4">
        <f t="shared" si="1"/>
        <v>233341.96</v>
      </c>
    </row>
    <row r="5" spans="1:7">
      <c r="A5" s="3">
        <f t="shared" si="0"/>
        <v>1991</v>
      </c>
      <c r="B5" s="1">
        <v>33298</v>
      </c>
      <c r="C5">
        <v>484602.91</v>
      </c>
      <c r="D5">
        <v>499236.32</v>
      </c>
      <c r="E5">
        <f t="shared" si="1"/>
        <v>14633.410000000033</v>
      </c>
    </row>
    <row r="6" spans="1:7">
      <c r="A6" s="3">
        <f t="shared" si="0"/>
        <v>1991</v>
      </c>
      <c r="B6" s="1">
        <v>33329</v>
      </c>
      <c r="C6">
        <v>13857.69</v>
      </c>
      <c r="D6">
        <v>422835.18</v>
      </c>
      <c r="E6">
        <f t="shared" si="1"/>
        <v>408977.49</v>
      </c>
    </row>
    <row r="7" spans="1:7">
      <c r="A7" s="3">
        <f t="shared" si="0"/>
        <v>1991</v>
      </c>
      <c r="B7" s="1">
        <v>33359</v>
      </c>
      <c r="C7">
        <v>196310.06</v>
      </c>
      <c r="D7">
        <v>419627.25</v>
      </c>
      <c r="E7">
        <f t="shared" si="1"/>
        <v>223317.19</v>
      </c>
    </row>
    <row r="8" spans="1:7">
      <c r="A8" s="3">
        <f t="shared" si="0"/>
        <v>1991</v>
      </c>
      <c r="B8" s="1">
        <v>33390</v>
      </c>
      <c r="C8">
        <v>852903.66</v>
      </c>
      <c r="D8">
        <v>520075.58</v>
      </c>
      <c r="E8">
        <f t="shared" si="1"/>
        <v>-332828.08</v>
      </c>
    </row>
    <row r="9" spans="1:7">
      <c r="A9" s="3">
        <f t="shared" si="0"/>
        <v>1991</v>
      </c>
      <c r="B9" s="1">
        <v>33420</v>
      </c>
      <c r="C9">
        <v>223353.22</v>
      </c>
      <c r="D9">
        <v>595577.59</v>
      </c>
      <c r="E9">
        <f t="shared" si="1"/>
        <v>372224.37</v>
      </c>
    </row>
    <row r="10" spans="1:7">
      <c r="A10" s="3">
        <f t="shared" si="0"/>
        <v>1991</v>
      </c>
      <c r="B10" s="1">
        <v>33451</v>
      </c>
      <c r="C10">
        <v>942880.17</v>
      </c>
      <c r="D10">
        <v>806399.59</v>
      </c>
      <c r="E10">
        <f t="shared" si="1"/>
        <v>-136480.58000000007</v>
      </c>
    </row>
    <row r="11" spans="1:7">
      <c r="A11" s="3">
        <f t="shared" si="0"/>
        <v>1991</v>
      </c>
      <c r="B11" s="1">
        <v>33482</v>
      </c>
      <c r="C11">
        <v>1515877.98</v>
      </c>
      <c r="D11">
        <v>1336515.48</v>
      </c>
      <c r="E11">
        <f t="shared" si="1"/>
        <v>-179362.5</v>
      </c>
    </row>
    <row r="12" spans="1:7">
      <c r="A12" s="3">
        <f t="shared" si="0"/>
        <v>1991</v>
      </c>
      <c r="B12" s="1">
        <v>33512</v>
      </c>
      <c r="C12">
        <v>2181780.87</v>
      </c>
      <c r="D12">
        <v>1514624.24</v>
      </c>
      <c r="E12">
        <f t="shared" si="1"/>
        <v>-667156.63000000012</v>
      </c>
    </row>
    <row r="13" spans="1:7">
      <c r="A13" s="3">
        <f t="shared" si="0"/>
        <v>1991</v>
      </c>
      <c r="B13" s="1">
        <v>33543</v>
      </c>
      <c r="C13">
        <v>1267165.48</v>
      </c>
      <c r="D13">
        <v>2133056.37</v>
      </c>
      <c r="E13">
        <f t="shared" si="1"/>
        <v>865890.89000000013</v>
      </c>
    </row>
    <row r="14" spans="1:7">
      <c r="A14" s="3">
        <f t="shared" si="0"/>
        <v>1991</v>
      </c>
      <c r="B14" s="1">
        <v>33573</v>
      </c>
      <c r="C14">
        <v>1869195.99</v>
      </c>
      <c r="D14">
        <v>2772692.66</v>
      </c>
      <c r="E14">
        <f t="shared" si="1"/>
        <v>903496.67000000016</v>
      </c>
    </row>
    <row r="15" spans="1:7">
      <c r="A15" s="3">
        <f t="shared" si="0"/>
        <v>1992</v>
      </c>
      <c r="B15" s="1">
        <v>33604</v>
      </c>
      <c r="C15">
        <v>2397599.7200000002</v>
      </c>
      <c r="D15">
        <v>3554019.66</v>
      </c>
      <c r="E15">
        <f t="shared" si="1"/>
        <v>1156419.94</v>
      </c>
    </row>
    <row r="16" spans="1:7">
      <c r="A16" s="3">
        <f t="shared" si="0"/>
        <v>1992</v>
      </c>
      <c r="B16" s="1">
        <v>33635</v>
      </c>
      <c r="C16">
        <v>4271786.43</v>
      </c>
      <c r="D16">
        <v>4952053.87</v>
      </c>
      <c r="E16">
        <f t="shared" si="1"/>
        <v>680267.44000000041</v>
      </c>
    </row>
    <row r="17" spans="1:5">
      <c r="A17" s="3">
        <f t="shared" si="0"/>
        <v>1992</v>
      </c>
      <c r="B17" s="1">
        <v>33664</v>
      </c>
      <c r="C17">
        <v>7568047.9800000004</v>
      </c>
      <c r="D17">
        <v>754783.46</v>
      </c>
      <c r="E17">
        <f t="shared" si="1"/>
        <v>-6813264.5200000005</v>
      </c>
    </row>
    <row r="18" spans="1:5">
      <c r="A18" s="3">
        <f t="shared" si="0"/>
        <v>1992</v>
      </c>
      <c r="B18" s="1">
        <v>33695</v>
      </c>
      <c r="C18">
        <v>2957721.5</v>
      </c>
      <c r="D18">
        <v>6993982.4100000001</v>
      </c>
      <c r="E18">
        <f t="shared" si="1"/>
        <v>4036260.91</v>
      </c>
    </row>
    <row r="19" spans="1:5">
      <c r="A19" s="3">
        <f t="shared" si="0"/>
        <v>1992</v>
      </c>
      <c r="B19" s="1">
        <v>33725</v>
      </c>
      <c r="C19">
        <v>8595812.6699999999</v>
      </c>
      <c r="D19">
        <v>9936803.1899999995</v>
      </c>
      <c r="E19">
        <f t="shared" si="1"/>
        <v>1340990.5199999996</v>
      </c>
    </row>
    <row r="20" spans="1:5">
      <c r="A20" s="3">
        <f t="shared" si="0"/>
        <v>1992</v>
      </c>
      <c r="B20" s="1">
        <v>33756</v>
      </c>
      <c r="C20">
        <v>1285849.05</v>
      </c>
      <c r="D20">
        <v>12799535.15</v>
      </c>
      <c r="E20">
        <f t="shared" si="1"/>
        <v>11513686.1</v>
      </c>
    </row>
    <row r="21" spans="1:5">
      <c r="A21" s="3">
        <f t="shared" si="0"/>
        <v>1992</v>
      </c>
      <c r="B21" s="1">
        <v>33786</v>
      </c>
      <c r="C21">
        <v>16285014.4</v>
      </c>
      <c r="D21">
        <v>19165786.52</v>
      </c>
      <c r="E21">
        <f t="shared" si="1"/>
        <v>2880772.1199999992</v>
      </c>
    </row>
    <row r="22" spans="1:5">
      <c r="A22" s="3">
        <f t="shared" si="0"/>
        <v>1992</v>
      </c>
      <c r="B22" s="1">
        <v>33817</v>
      </c>
      <c r="C22">
        <v>19924588.43</v>
      </c>
      <c r="D22">
        <v>24622632.600000001</v>
      </c>
      <c r="E22">
        <f t="shared" si="1"/>
        <v>4698044.1700000018</v>
      </c>
    </row>
    <row r="23" spans="1:5">
      <c r="A23" s="3">
        <f t="shared" si="0"/>
        <v>1992</v>
      </c>
      <c r="B23" s="1">
        <v>33848</v>
      </c>
      <c r="C23">
        <v>34842984.340000004</v>
      </c>
      <c r="D23">
        <v>33323103.43</v>
      </c>
      <c r="E23">
        <f t="shared" si="1"/>
        <v>-1519880.9100000039</v>
      </c>
    </row>
    <row r="24" spans="1:5">
      <c r="A24" s="3">
        <f t="shared" si="0"/>
        <v>1992</v>
      </c>
      <c r="B24" s="1">
        <v>33878</v>
      </c>
      <c r="C24">
        <v>38831652.079999998</v>
      </c>
      <c r="D24">
        <v>41379823.009999998</v>
      </c>
      <c r="E24">
        <f t="shared" si="1"/>
        <v>2548170.9299999997</v>
      </c>
    </row>
    <row r="25" spans="1:5">
      <c r="A25" s="3">
        <f t="shared" si="0"/>
        <v>1992</v>
      </c>
      <c r="B25" s="1">
        <v>33909</v>
      </c>
      <c r="C25">
        <v>48613170.399999999</v>
      </c>
      <c r="D25">
        <v>54981989.450000003</v>
      </c>
      <c r="E25">
        <f t="shared" si="1"/>
        <v>6368819.0500000045</v>
      </c>
    </row>
    <row r="26" spans="1:5">
      <c r="A26" s="3">
        <f t="shared" si="0"/>
        <v>1992</v>
      </c>
      <c r="B26" s="1">
        <v>33939</v>
      </c>
      <c r="C26">
        <v>65727926.359999999</v>
      </c>
      <c r="D26">
        <v>64229900.759999998</v>
      </c>
      <c r="E26">
        <f t="shared" si="1"/>
        <v>-1498025.6000000015</v>
      </c>
    </row>
    <row r="27" spans="1:5">
      <c r="A27" s="3">
        <f t="shared" si="0"/>
        <v>1993</v>
      </c>
      <c r="B27" s="1">
        <v>33970</v>
      </c>
      <c r="C27">
        <v>57240963.890000001</v>
      </c>
      <c r="D27">
        <v>85916556.730000004</v>
      </c>
      <c r="E27">
        <f t="shared" si="1"/>
        <v>28675592.840000004</v>
      </c>
    </row>
    <row r="28" spans="1:5">
      <c r="A28" s="3">
        <f t="shared" si="0"/>
        <v>1993</v>
      </c>
      <c r="B28" s="1">
        <v>34001</v>
      </c>
      <c r="C28">
        <v>126516179.55</v>
      </c>
      <c r="D28">
        <v>117585146.01000001</v>
      </c>
      <c r="E28">
        <f t="shared" si="1"/>
        <v>-8931033.5399999917</v>
      </c>
    </row>
    <row r="29" spans="1:5">
      <c r="A29" s="3">
        <f t="shared" si="0"/>
        <v>1993</v>
      </c>
      <c r="B29" s="1">
        <v>34029</v>
      </c>
      <c r="C29">
        <v>13629806.01</v>
      </c>
      <c r="D29">
        <v>156304368.24000001</v>
      </c>
      <c r="E29">
        <f t="shared" si="1"/>
        <v>142674562.23000002</v>
      </c>
    </row>
    <row r="30" spans="1:5">
      <c r="A30" s="3">
        <f t="shared" si="0"/>
        <v>1993</v>
      </c>
      <c r="B30" s="1">
        <v>34060</v>
      </c>
      <c r="C30">
        <v>164932738.56</v>
      </c>
      <c r="D30">
        <v>179405598.13999999</v>
      </c>
      <c r="E30">
        <f t="shared" si="1"/>
        <v>14472859.579999983</v>
      </c>
    </row>
    <row r="31" spans="1:5">
      <c r="A31" s="3">
        <f t="shared" si="0"/>
        <v>1993</v>
      </c>
      <c r="B31" s="1">
        <v>34090</v>
      </c>
      <c r="C31">
        <v>145322865.78999999</v>
      </c>
      <c r="D31">
        <v>224806134.46000001</v>
      </c>
      <c r="E31">
        <f t="shared" si="1"/>
        <v>79483268.670000017</v>
      </c>
    </row>
    <row r="32" spans="1:5">
      <c r="A32" s="3">
        <f t="shared" si="0"/>
        <v>1993</v>
      </c>
      <c r="B32" s="1">
        <v>34121</v>
      </c>
      <c r="C32">
        <v>31685176.73</v>
      </c>
      <c r="D32">
        <v>333509065.37</v>
      </c>
      <c r="E32">
        <f t="shared" si="1"/>
        <v>301823888.63999999</v>
      </c>
    </row>
    <row r="33" spans="1:5">
      <c r="A33" s="3">
        <f t="shared" si="0"/>
        <v>1993</v>
      </c>
      <c r="B33" s="1">
        <v>34151</v>
      </c>
      <c r="C33">
        <v>44354733.210000001</v>
      </c>
      <c r="D33">
        <v>427913023.47000003</v>
      </c>
      <c r="E33">
        <f t="shared" si="1"/>
        <v>383558290.26000005</v>
      </c>
    </row>
    <row r="34" spans="1:5">
      <c r="A34" s="3">
        <f t="shared" si="0"/>
        <v>1993</v>
      </c>
      <c r="B34" s="1">
        <v>34182</v>
      </c>
      <c r="C34">
        <v>624900.24</v>
      </c>
      <c r="D34">
        <v>542250.21</v>
      </c>
      <c r="E34">
        <f t="shared" si="1"/>
        <v>-82650.030000000028</v>
      </c>
    </row>
    <row r="35" spans="1:5">
      <c r="A35" s="3">
        <f t="shared" si="0"/>
        <v>1993</v>
      </c>
      <c r="B35" s="1">
        <v>34213</v>
      </c>
      <c r="C35">
        <v>600336.96</v>
      </c>
      <c r="D35">
        <v>675965.04</v>
      </c>
      <c r="E35">
        <f t="shared" si="1"/>
        <v>75628.080000000075</v>
      </c>
    </row>
    <row r="36" spans="1:5">
      <c r="A36" s="3">
        <f t="shared" si="0"/>
        <v>1993</v>
      </c>
      <c r="B36" s="1">
        <v>34243</v>
      </c>
      <c r="C36">
        <v>936274.07</v>
      </c>
      <c r="D36">
        <v>989440.26</v>
      </c>
      <c r="E36">
        <f t="shared" si="1"/>
        <v>53166.190000000061</v>
      </c>
    </row>
    <row r="37" spans="1:5">
      <c r="A37" s="3">
        <f t="shared" si="0"/>
        <v>1993</v>
      </c>
      <c r="B37" s="1">
        <v>34274</v>
      </c>
      <c r="C37">
        <v>1324356.74</v>
      </c>
      <c r="D37">
        <v>1509074.53</v>
      </c>
      <c r="E37">
        <f t="shared" si="1"/>
        <v>184717.79000000004</v>
      </c>
    </row>
    <row r="38" spans="1:5">
      <c r="A38" s="3">
        <f t="shared" si="0"/>
        <v>1993</v>
      </c>
      <c r="B38" s="1">
        <v>34304</v>
      </c>
      <c r="C38">
        <v>2402025.0699999998</v>
      </c>
      <c r="D38">
        <v>2349528.87</v>
      </c>
      <c r="E38">
        <f t="shared" si="1"/>
        <v>-52496.199999999721</v>
      </c>
    </row>
    <row r="39" spans="1:5">
      <c r="A39" s="3">
        <f t="shared" si="0"/>
        <v>1994</v>
      </c>
      <c r="B39" s="1">
        <v>34335</v>
      </c>
      <c r="C39">
        <v>2508019.2999999998</v>
      </c>
      <c r="D39">
        <v>36470.959999999999</v>
      </c>
      <c r="E39">
        <f t="shared" si="1"/>
        <v>-2471548.34</v>
      </c>
    </row>
    <row r="40" spans="1:5">
      <c r="A40" s="3">
        <f t="shared" si="0"/>
        <v>1994</v>
      </c>
      <c r="B40" s="1">
        <v>34366</v>
      </c>
      <c r="C40">
        <v>3751340.71</v>
      </c>
      <c r="D40">
        <v>4166205.21</v>
      </c>
      <c r="E40">
        <f t="shared" si="1"/>
        <v>414864.5</v>
      </c>
    </row>
    <row r="41" spans="1:5">
      <c r="A41" s="3">
        <f t="shared" si="0"/>
        <v>1994</v>
      </c>
      <c r="B41" s="1">
        <v>34394</v>
      </c>
      <c r="C41">
        <v>5994722.2999999998</v>
      </c>
      <c r="D41">
        <v>6812626.7199999997</v>
      </c>
      <c r="E41">
        <f t="shared" si="1"/>
        <v>817904.41999999993</v>
      </c>
    </row>
    <row r="42" spans="1:5">
      <c r="A42" s="3">
        <f t="shared" si="0"/>
        <v>1994</v>
      </c>
      <c r="B42" s="1">
        <v>34425</v>
      </c>
      <c r="C42">
        <v>1099167.68</v>
      </c>
      <c r="D42">
        <v>11504886.720000001</v>
      </c>
      <c r="E42">
        <f t="shared" si="1"/>
        <v>10405719.040000001</v>
      </c>
    </row>
    <row r="43" spans="1:5">
      <c r="A43" s="3">
        <f t="shared" si="0"/>
        <v>1994</v>
      </c>
      <c r="B43" s="1">
        <v>34455</v>
      </c>
      <c r="C43">
        <v>17472961.739999998</v>
      </c>
      <c r="D43">
        <v>18542362.77</v>
      </c>
      <c r="E43">
        <f t="shared" si="1"/>
        <v>1069401.0300000012</v>
      </c>
    </row>
    <row r="44" spans="1:5">
      <c r="A44" s="3">
        <f t="shared" si="0"/>
        <v>1994</v>
      </c>
      <c r="B44" s="1">
        <v>34486</v>
      </c>
      <c r="C44">
        <v>31146171.280000001</v>
      </c>
      <c r="D44">
        <v>3411869.83</v>
      </c>
      <c r="E44">
        <f t="shared" si="1"/>
        <v>-27734301.450000003</v>
      </c>
    </row>
    <row r="45" spans="1:5">
      <c r="A45" s="3">
        <f t="shared" si="0"/>
        <v>1994</v>
      </c>
      <c r="B45" s="1">
        <v>34516</v>
      </c>
      <c r="C45">
        <v>2418.09</v>
      </c>
      <c r="D45">
        <v>3202.9</v>
      </c>
      <c r="E45">
        <f t="shared" si="1"/>
        <v>784.81</v>
      </c>
    </row>
    <row r="46" spans="1:5">
      <c r="A46" s="3">
        <f t="shared" si="0"/>
        <v>1994</v>
      </c>
      <c r="B46" s="1">
        <v>34547</v>
      </c>
      <c r="C46">
        <v>-570.23</v>
      </c>
      <c r="D46">
        <v>1624.84</v>
      </c>
      <c r="E46">
        <f t="shared" si="1"/>
        <v>2195.0699999999997</v>
      </c>
    </row>
    <row r="47" spans="1:5">
      <c r="A47" s="3">
        <f t="shared" si="0"/>
        <v>1994</v>
      </c>
      <c r="B47" s="1">
        <v>34578</v>
      </c>
      <c r="C47">
        <v>-199.67</v>
      </c>
      <c r="D47">
        <v>1220.44</v>
      </c>
      <c r="E47">
        <f t="shared" si="1"/>
        <v>1420.1100000000001</v>
      </c>
    </row>
    <row r="48" spans="1:5">
      <c r="A48" s="3">
        <f t="shared" si="0"/>
        <v>1994</v>
      </c>
      <c r="B48" s="1">
        <v>34608</v>
      </c>
      <c r="C48">
        <v>-1077.4100000000001</v>
      </c>
      <c r="D48">
        <v>2006.99</v>
      </c>
      <c r="E48">
        <f t="shared" si="1"/>
        <v>3084.4</v>
      </c>
    </row>
    <row r="49" spans="1:5">
      <c r="A49" s="3">
        <f t="shared" si="0"/>
        <v>1994</v>
      </c>
      <c r="B49" s="1">
        <v>34639</v>
      </c>
      <c r="C49">
        <v>868.49</v>
      </c>
      <c r="D49">
        <v>1069.46</v>
      </c>
      <c r="E49">
        <f t="shared" si="1"/>
        <v>200.97000000000003</v>
      </c>
    </row>
    <row r="50" spans="1:5">
      <c r="A50" s="3">
        <f t="shared" si="0"/>
        <v>1994</v>
      </c>
      <c r="B50" s="1">
        <v>34669</v>
      </c>
      <c r="C50">
        <v>196.4</v>
      </c>
      <c r="D50">
        <v>1298.31</v>
      </c>
      <c r="E50">
        <f t="shared" si="1"/>
        <v>1101.9099999999999</v>
      </c>
    </row>
    <row r="51" spans="1:5">
      <c r="A51" s="3">
        <f t="shared" si="0"/>
        <v>1995</v>
      </c>
      <c r="B51" s="1">
        <v>34700</v>
      </c>
      <c r="C51">
        <v>-729.36</v>
      </c>
      <c r="D51">
        <v>1105.76</v>
      </c>
      <c r="E51">
        <f t="shared" si="1"/>
        <v>1835.12</v>
      </c>
    </row>
    <row r="52" spans="1:5">
      <c r="A52" s="3">
        <f t="shared" si="0"/>
        <v>1995</v>
      </c>
      <c r="B52" s="1">
        <v>34731</v>
      </c>
      <c r="C52">
        <v>2629.52</v>
      </c>
      <c r="D52">
        <v>997.15</v>
      </c>
      <c r="E52">
        <f t="shared" si="1"/>
        <v>-1632.37</v>
      </c>
    </row>
    <row r="53" spans="1:5">
      <c r="A53" s="3">
        <f t="shared" si="0"/>
        <v>1995</v>
      </c>
      <c r="B53" s="1">
        <v>34759</v>
      </c>
      <c r="C53">
        <v>-850.8</v>
      </c>
      <c r="D53">
        <v>1275.3800000000001</v>
      </c>
      <c r="E53">
        <f t="shared" si="1"/>
        <v>2126.1800000000003</v>
      </c>
    </row>
    <row r="54" spans="1:5">
      <c r="A54" s="3">
        <f t="shared" si="0"/>
        <v>1995</v>
      </c>
      <c r="B54" s="1">
        <v>34790</v>
      </c>
      <c r="C54">
        <v>-1035.67</v>
      </c>
      <c r="D54">
        <v>1588.9</v>
      </c>
      <c r="E54">
        <f t="shared" si="1"/>
        <v>2624.57</v>
      </c>
    </row>
    <row r="55" spans="1:5">
      <c r="A55" s="3">
        <f t="shared" si="0"/>
        <v>1995</v>
      </c>
      <c r="B55" s="1">
        <v>34820</v>
      </c>
      <c r="C55">
        <v>-1053.28</v>
      </c>
      <c r="D55">
        <v>1459.8</v>
      </c>
      <c r="E55">
        <f t="shared" si="1"/>
        <v>2513.08</v>
      </c>
    </row>
    <row r="56" spans="1:5">
      <c r="A56" s="3">
        <f t="shared" si="0"/>
        <v>1995</v>
      </c>
      <c r="B56" s="1">
        <v>34851</v>
      </c>
      <c r="C56">
        <v>2507.79</v>
      </c>
      <c r="D56">
        <v>1388.53</v>
      </c>
      <c r="E56">
        <f t="shared" si="1"/>
        <v>-1119.26</v>
      </c>
    </row>
    <row r="57" spans="1:5">
      <c r="A57" s="3">
        <f t="shared" si="0"/>
        <v>1995</v>
      </c>
      <c r="B57" s="1">
        <v>34881</v>
      </c>
      <c r="C57">
        <v>1759.32</v>
      </c>
      <c r="D57">
        <v>1474.11</v>
      </c>
      <c r="E57">
        <f t="shared" si="1"/>
        <v>-285.21000000000004</v>
      </c>
    </row>
    <row r="58" spans="1:5">
      <c r="A58" s="3">
        <f t="shared" si="0"/>
        <v>1995</v>
      </c>
      <c r="B58" s="1">
        <v>34912</v>
      </c>
      <c r="C58">
        <v>1141.68</v>
      </c>
      <c r="D58">
        <v>1680.11</v>
      </c>
      <c r="E58">
        <f t="shared" si="1"/>
        <v>538.42999999999984</v>
      </c>
    </row>
    <row r="59" spans="1:5">
      <c r="A59" s="3">
        <f t="shared" si="0"/>
        <v>1995</v>
      </c>
      <c r="B59" s="1">
        <v>34943</v>
      </c>
      <c r="C59">
        <v>2073.7600000000002</v>
      </c>
      <c r="D59">
        <v>1845.06</v>
      </c>
      <c r="E59">
        <f t="shared" si="1"/>
        <v>-228.70000000000027</v>
      </c>
    </row>
    <row r="60" spans="1:5">
      <c r="A60" s="3">
        <f t="shared" si="0"/>
        <v>1995</v>
      </c>
      <c r="B60" s="1">
        <v>34973</v>
      </c>
      <c r="C60">
        <v>1215.31</v>
      </c>
      <c r="D60">
        <v>1843.51</v>
      </c>
      <c r="E60">
        <f t="shared" si="1"/>
        <v>628.20000000000005</v>
      </c>
    </row>
    <row r="61" spans="1:5">
      <c r="A61" s="3">
        <f t="shared" si="0"/>
        <v>1995</v>
      </c>
      <c r="B61" s="1">
        <v>35004</v>
      </c>
      <c r="C61">
        <v>2467.5</v>
      </c>
      <c r="D61">
        <v>1570.66</v>
      </c>
      <c r="E61">
        <f t="shared" si="1"/>
        <v>-896.83999999999992</v>
      </c>
    </row>
    <row r="62" spans="1:5">
      <c r="A62" s="3">
        <f t="shared" si="0"/>
        <v>1995</v>
      </c>
      <c r="B62" s="1">
        <v>35034</v>
      </c>
      <c r="C62">
        <v>4436.37</v>
      </c>
      <c r="D62">
        <v>1668.91</v>
      </c>
      <c r="E62">
        <f t="shared" si="1"/>
        <v>-2767.46</v>
      </c>
    </row>
    <row r="63" spans="1:5">
      <c r="A63" s="3">
        <f t="shared" si="0"/>
        <v>1996</v>
      </c>
      <c r="B63" s="1">
        <v>35065</v>
      </c>
      <c r="C63">
        <v>2306.09</v>
      </c>
      <c r="D63">
        <v>1891.22</v>
      </c>
      <c r="E63">
        <f t="shared" si="1"/>
        <v>-414.87000000000012</v>
      </c>
    </row>
    <row r="64" spans="1:5">
      <c r="A64" s="3">
        <f t="shared" si="0"/>
        <v>1996</v>
      </c>
      <c r="B64" s="1">
        <v>35096</v>
      </c>
      <c r="C64">
        <v>1692.17</v>
      </c>
      <c r="D64">
        <v>1786.83</v>
      </c>
      <c r="E64">
        <f t="shared" si="1"/>
        <v>94.659999999999854</v>
      </c>
    </row>
    <row r="65" spans="1:5">
      <c r="A65" s="3">
        <f t="shared" si="0"/>
        <v>1996</v>
      </c>
      <c r="B65" s="1">
        <v>35125</v>
      </c>
      <c r="C65">
        <v>-1912.54</v>
      </c>
      <c r="D65">
        <v>1865.75</v>
      </c>
      <c r="E65">
        <f t="shared" si="1"/>
        <v>3778.29</v>
      </c>
    </row>
    <row r="66" spans="1:5">
      <c r="A66" s="3">
        <f t="shared" si="0"/>
        <v>1996</v>
      </c>
      <c r="B66" s="1">
        <v>35156</v>
      </c>
      <c r="C66">
        <v>3346.2</v>
      </c>
      <c r="D66">
        <v>1864.2</v>
      </c>
      <c r="E66">
        <f t="shared" si="1"/>
        <v>-1481.9999999999998</v>
      </c>
    </row>
    <row r="67" spans="1:5">
      <c r="A67" s="3">
        <f t="shared" ref="A67:A130" si="2">YEAR(B67)</f>
        <v>1996</v>
      </c>
      <c r="B67" s="1">
        <v>35186</v>
      </c>
      <c r="C67">
        <v>535.03</v>
      </c>
      <c r="D67">
        <v>1612.4</v>
      </c>
      <c r="E67">
        <f t="shared" ref="E67:E130" si="3">D67-C67</f>
        <v>1077.3700000000001</v>
      </c>
    </row>
    <row r="68" spans="1:5">
      <c r="A68" s="3">
        <f t="shared" si="2"/>
        <v>1996</v>
      </c>
      <c r="B68" s="1">
        <v>35217</v>
      </c>
      <c r="C68">
        <v>2679.17</v>
      </c>
      <c r="D68">
        <v>1863.81</v>
      </c>
      <c r="E68">
        <f t="shared" si="3"/>
        <v>-815.36000000000013</v>
      </c>
    </row>
    <row r="69" spans="1:5">
      <c r="A69" s="3">
        <f t="shared" si="2"/>
        <v>1996</v>
      </c>
      <c r="B69" s="1">
        <v>35247</v>
      </c>
      <c r="C69">
        <v>1047.68</v>
      </c>
      <c r="D69">
        <v>1831.45</v>
      </c>
      <c r="E69">
        <f t="shared" si="3"/>
        <v>783.77</v>
      </c>
    </row>
    <row r="70" spans="1:5">
      <c r="A70" s="3">
        <f t="shared" si="2"/>
        <v>1996</v>
      </c>
      <c r="B70" s="1">
        <v>35278</v>
      </c>
      <c r="C70">
        <v>2152.3200000000002</v>
      </c>
      <c r="D70">
        <v>1870.45</v>
      </c>
      <c r="E70">
        <f t="shared" si="3"/>
        <v>-281.87000000000012</v>
      </c>
    </row>
    <row r="71" spans="1:5">
      <c r="A71" s="3">
        <f t="shared" si="2"/>
        <v>1996</v>
      </c>
      <c r="B71" s="1">
        <v>35309</v>
      </c>
      <c r="C71">
        <v>1241.55</v>
      </c>
      <c r="D71">
        <v>1942.46</v>
      </c>
      <c r="E71">
        <f t="shared" si="3"/>
        <v>700.91000000000008</v>
      </c>
    </row>
    <row r="72" spans="1:5">
      <c r="A72" s="3">
        <f t="shared" si="2"/>
        <v>1996</v>
      </c>
      <c r="B72" s="1">
        <v>35339</v>
      </c>
      <c r="C72">
        <v>2345.02</v>
      </c>
      <c r="D72">
        <v>1969.96</v>
      </c>
      <c r="E72">
        <f t="shared" si="3"/>
        <v>-375.05999999999995</v>
      </c>
    </row>
    <row r="73" spans="1:5">
      <c r="A73" s="3">
        <f t="shared" si="2"/>
        <v>1996</v>
      </c>
      <c r="B73" s="1">
        <v>35370</v>
      </c>
      <c r="C73">
        <v>1799.8</v>
      </c>
      <c r="D73">
        <v>1680.33</v>
      </c>
      <c r="E73">
        <f t="shared" si="3"/>
        <v>-119.47000000000003</v>
      </c>
    </row>
    <row r="74" spans="1:5">
      <c r="A74" s="3">
        <f t="shared" si="2"/>
        <v>1996</v>
      </c>
      <c r="B74" s="1">
        <v>35400</v>
      </c>
      <c r="C74">
        <v>1940.35</v>
      </c>
      <c r="D74">
        <v>1901.52</v>
      </c>
      <c r="E74">
        <f t="shared" si="3"/>
        <v>-38.829999999999927</v>
      </c>
    </row>
    <row r="75" spans="1:5">
      <c r="A75" s="3">
        <f t="shared" si="2"/>
        <v>1997</v>
      </c>
      <c r="B75" s="1">
        <v>35431</v>
      </c>
      <c r="C75">
        <v>2736.54</v>
      </c>
      <c r="D75">
        <v>1623.96</v>
      </c>
      <c r="E75">
        <f t="shared" si="3"/>
        <v>-1112.58</v>
      </c>
    </row>
    <row r="76" spans="1:5">
      <c r="A76" s="3">
        <f t="shared" si="2"/>
        <v>1997</v>
      </c>
      <c r="B76" s="1">
        <v>35462</v>
      </c>
      <c r="C76">
        <v>875.95</v>
      </c>
      <c r="D76">
        <v>1502.96</v>
      </c>
      <c r="E76">
        <f t="shared" si="3"/>
        <v>627.01</v>
      </c>
    </row>
    <row r="77" spans="1:5">
      <c r="A77" s="3">
        <f t="shared" si="2"/>
        <v>1997</v>
      </c>
      <c r="B77" s="1">
        <v>35490</v>
      </c>
      <c r="C77">
        <v>573.35</v>
      </c>
      <c r="D77">
        <v>1611.45</v>
      </c>
      <c r="E77">
        <f t="shared" si="3"/>
        <v>1038.0999999999999</v>
      </c>
    </row>
    <row r="78" spans="1:5">
      <c r="A78" s="3">
        <f t="shared" si="2"/>
        <v>1997</v>
      </c>
      <c r="B78" s="1">
        <v>35521</v>
      </c>
      <c r="C78">
        <v>1482.61</v>
      </c>
      <c r="D78">
        <v>1608.89</v>
      </c>
      <c r="E78">
        <f t="shared" si="3"/>
        <v>126.2800000000002</v>
      </c>
    </row>
    <row r="79" spans="1:5">
      <c r="A79" s="3">
        <f t="shared" si="2"/>
        <v>1997</v>
      </c>
      <c r="B79" s="1">
        <v>35551</v>
      </c>
      <c r="C79">
        <v>843.94</v>
      </c>
      <c r="D79">
        <v>1556.99</v>
      </c>
      <c r="E79">
        <f t="shared" si="3"/>
        <v>713.05</v>
      </c>
    </row>
    <row r="80" spans="1:5">
      <c r="A80" s="3">
        <f t="shared" si="2"/>
        <v>1997</v>
      </c>
      <c r="B80" s="1">
        <v>35582</v>
      </c>
      <c r="C80">
        <v>1837.51</v>
      </c>
      <c r="D80">
        <v>1516.2</v>
      </c>
      <c r="E80">
        <f t="shared" si="3"/>
        <v>-321.30999999999995</v>
      </c>
    </row>
    <row r="81" spans="1:5">
      <c r="A81" s="3">
        <f t="shared" si="2"/>
        <v>1997</v>
      </c>
      <c r="B81" s="1">
        <v>35612</v>
      </c>
      <c r="C81">
        <v>2133.2800000000002</v>
      </c>
      <c r="D81">
        <v>1526.68</v>
      </c>
      <c r="E81">
        <f t="shared" si="3"/>
        <v>-606.60000000000014</v>
      </c>
    </row>
    <row r="82" spans="1:5">
      <c r="A82" s="3">
        <f t="shared" si="2"/>
        <v>1997</v>
      </c>
      <c r="B82" s="1">
        <v>35643</v>
      </c>
      <c r="C82">
        <v>-457.04</v>
      </c>
      <c r="D82">
        <v>1608.49</v>
      </c>
      <c r="E82">
        <f t="shared" si="3"/>
        <v>2065.5300000000002</v>
      </c>
    </row>
    <row r="83" spans="1:5">
      <c r="A83" s="3">
        <f t="shared" si="2"/>
        <v>1997</v>
      </c>
      <c r="B83" s="1">
        <v>35674</v>
      </c>
      <c r="C83">
        <v>2432.08</v>
      </c>
      <c r="D83">
        <v>1411.54</v>
      </c>
      <c r="E83">
        <f t="shared" si="3"/>
        <v>-1020.54</v>
      </c>
    </row>
    <row r="84" spans="1:5">
      <c r="A84" s="3">
        <f t="shared" si="2"/>
        <v>1997</v>
      </c>
      <c r="B84" s="1">
        <v>35704</v>
      </c>
      <c r="C84">
        <v>2975.44</v>
      </c>
      <c r="D84">
        <v>1426.44</v>
      </c>
      <c r="E84">
        <f t="shared" si="3"/>
        <v>-1549</v>
      </c>
    </row>
    <row r="85" spans="1:5">
      <c r="A85" s="3">
        <f t="shared" si="2"/>
        <v>1997</v>
      </c>
      <c r="B85" s="1">
        <v>35735</v>
      </c>
      <c r="C85">
        <v>1919.8</v>
      </c>
      <c r="D85">
        <v>1863.69</v>
      </c>
      <c r="E85">
        <f t="shared" si="3"/>
        <v>-56.1099999999999</v>
      </c>
    </row>
    <row r="86" spans="1:5">
      <c r="A86" s="3">
        <f t="shared" si="2"/>
        <v>1997</v>
      </c>
      <c r="B86" s="1">
        <v>35765</v>
      </c>
      <c r="C86">
        <v>3952.62</v>
      </c>
      <c r="D86">
        <v>1674.23</v>
      </c>
      <c r="E86">
        <f t="shared" si="3"/>
        <v>-2278.39</v>
      </c>
    </row>
    <row r="87" spans="1:5">
      <c r="A87" s="3">
        <f t="shared" si="2"/>
        <v>1998</v>
      </c>
      <c r="B87" s="1">
        <v>35796</v>
      </c>
      <c r="C87">
        <v>3115.12</v>
      </c>
      <c r="D87">
        <v>3358.52</v>
      </c>
      <c r="E87">
        <f t="shared" si="3"/>
        <v>243.40000000000009</v>
      </c>
    </row>
    <row r="88" spans="1:5">
      <c r="A88" s="3">
        <f t="shared" si="2"/>
        <v>1998</v>
      </c>
      <c r="B88" s="1">
        <v>35827</v>
      </c>
      <c r="C88">
        <v>3279.82</v>
      </c>
      <c r="D88">
        <v>3347.94</v>
      </c>
      <c r="E88">
        <f t="shared" si="3"/>
        <v>68.119999999999891</v>
      </c>
    </row>
    <row r="89" spans="1:5">
      <c r="A89" s="3">
        <f t="shared" si="2"/>
        <v>1998</v>
      </c>
      <c r="B89" s="1">
        <v>35855</v>
      </c>
      <c r="C89">
        <v>-67.38</v>
      </c>
      <c r="D89">
        <v>3305.03</v>
      </c>
      <c r="E89">
        <f t="shared" si="3"/>
        <v>3372.4100000000003</v>
      </c>
    </row>
    <row r="90" spans="1:5">
      <c r="A90" s="3">
        <f t="shared" si="2"/>
        <v>1998</v>
      </c>
      <c r="B90" s="1">
        <v>35886</v>
      </c>
      <c r="C90">
        <v>3082.88</v>
      </c>
      <c r="D90">
        <v>4181.8599999999997</v>
      </c>
      <c r="E90">
        <f t="shared" si="3"/>
        <v>1098.9799999999996</v>
      </c>
    </row>
    <row r="91" spans="1:5">
      <c r="A91" s="3">
        <f t="shared" si="2"/>
        <v>1998</v>
      </c>
      <c r="B91" s="1">
        <v>35916</v>
      </c>
      <c r="C91">
        <v>3711.84</v>
      </c>
      <c r="D91">
        <v>3497.74</v>
      </c>
      <c r="E91">
        <f t="shared" si="3"/>
        <v>-214.10000000000036</v>
      </c>
    </row>
    <row r="92" spans="1:5">
      <c r="A92" s="3">
        <f t="shared" si="2"/>
        <v>1998</v>
      </c>
      <c r="B92" s="1">
        <v>35947</v>
      </c>
      <c r="C92">
        <v>6376.2</v>
      </c>
      <c r="D92">
        <v>3969.04</v>
      </c>
      <c r="E92">
        <f t="shared" si="3"/>
        <v>-2407.16</v>
      </c>
    </row>
    <row r="93" spans="1:5">
      <c r="A93" s="3">
        <f t="shared" si="2"/>
        <v>1998</v>
      </c>
      <c r="B93" s="1">
        <v>35977</v>
      </c>
      <c r="C93">
        <v>3100.96</v>
      </c>
      <c r="D93">
        <v>3531.54</v>
      </c>
      <c r="E93">
        <f t="shared" si="3"/>
        <v>430.57999999999993</v>
      </c>
    </row>
    <row r="94" spans="1:5">
      <c r="A94" s="3">
        <f t="shared" si="2"/>
        <v>1998</v>
      </c>
      <c r="B94" s="1">
        <v>36008</v>
      </c>
      <c r="C94">
        <v>-778.09</v>
      </c>
      <c r="D94">
        <v>3710.61</v>
      </c>
      <c r="E94">
        <f t="shared" si="3"/>
        <v>4488.7</v>
      </c>
    </row>
    <row r="95" spans="1:5">
      <c r="A95" s="3">
        <f t="shared" si="2"/>
        <v>1998</v>
      </c>
      <c r="B95" s="1">
        <v>36039</v>
      </c>
      <c r="C95">
        <v>6378.13</v>
      </c>
      <c r="D95">
        <v>5155.91</v>
      </c>
      <c r="E95">
        <f t="shared" si="3"/>
        <v>-1222.2200000000003</v>
      </c>
    </row>
    <row r="96" spans="1:5">
      <c r="A96" s="3">
        <f t="shared" si="2"/>
        <v>1998</v>
      </c>
      <c r="B96" s="1">
        <v>36069</v>
      </c>
      <c r="C96">
        <v>5635.95</v>
      </c>
      <c r="D96">
        <v>5600.76</v>
      </c>
      <c r="E96">
        <f t="shared" si="3"/>
        <v>-35.1899999999996</v>
      </c>
    </row>
    <row r="97" spans="1:5">
      <c r="A97" s="3">
        <f t="shared" si="2"/>
        <v>1998</v>
      </c>
      <c r="B97" s="1">
        <v>36100</v>
      </c>
      <c r="C97">
        <v>7011.79</v>
      </c>
      <c r="D97">
        <v>5444.3</v>
      </c>
      <c r="E97">
        <f t="shared" si="3"/>
        <v>-1567.4899999999998</v>
      </c>
    </row>
    <row r="98" spans="1:5">
      <c r="A98" s="3">
        <f t="shared" si="2"/>
        <v>1998</v>
      </c>
      <c r="B98" s="1">
        <v>36130</v>
      </c>
      <c r="C98">
        <v>4252.7700000000004</v>
      </c>
      <c r="D98">
        <v>5038.25</v>
      </c>
      <c r="E98">
        <f t="shared" si="3"/>
        <v>785.47999999999956</v>
      </c>
    </row>
    <row r="99" spans="1:5">
      <c r="A99" s="3">
        <f t="shared" si="2"/>
        <v>1999</v>
      </c>
      <c r="B99" s="1">
        <v>36161</v>
      </c>
      <c r="C99">
        <v>377.91</v>
      </c>
      <c r="D99">
        <v>2532.73</v>
      </c>
      <c r="E99">
        <f t="shared" si="3"/>
        <v>2154.8200000000002</v>
      </c>
    </row>
    <row r="100" spans="1:5">
      <c r="A100" s="3">
        <f t="shared" si="2"/>
        <v>1999</v>
      </c>
      <c r="B100" s="1">
        <v>36192</v>
      </c>
      <c r="C100">
        <v>2417.4899999999998</v>
      </c>
      <c r="D100">
        <v>4193.8</v>
      </c>
      <c r="E100">
        <f t="shared" si="3"/>
        <v>1776.3100000000004</v>
      </c>
    </row>
    <row r="101" spans="1:5">
      <c r="A101" s="3">
        <f t="shared" si="2"/>
        <v>1999</v>
      </c>
      <c r="B101" s="1">
        <v>36220</v>
      </c>
      <c r="C101">
        <v>5530.04</v>
      </c>
      <c r="D101">
        <v>8913.42</v>
      </c>
      <c r="E101">
        <f t="shared" si="3"/>
        <v>3383.38</v>
      </c>
    </row>
    <row r="102" spans="1:5">
      <c r="A102" s="3">
        <f t="shared" si="2"/>
        <v>1999</v>
      </c>
      <c r="B102" s="1">
        <v>36251</v>
      </c>
      <c r="C102">
        <v>2479.71</v>
      </c>
      <c r="D102">
        <v>3729.17</v>
      </c>
      <c r="E102">
        <f t="shared" si="3"/>
        <v>1249.46</v>
      </c>
    </row>
    <row r="103" spans="1:5">
      <c r="A103" s="3">
        <f t="shared" si="2"/>
        <v>1999</v>
      </c>
      <c r="B103" s="1">
        <v>36281</v>
      </c>
      <c r="C103">
        <v>4963.3599999999997</v>
      </c>
      <c r="D103">
        <v>5020.9799999999996</v>
      </c>
      <c r="E103">
        <f t="shared" si="3"/>
        <v>57.619999999999891</v>
      </c>
    </row>
    <row r="104" spans="1:5">
      <c r="A104" s="3">
        <f t="shared" si="2"/>
        <v>1999</v>
      </c>
      <c r="B104" s="1">
        <v>36312</v>
      </c>
      <c r="C104">
        <v>135.36000000000001</v>
      </c>
      <c r="D104">
        <v>4050.01</v>
      </c>
      <c r="E104">
        <f t="shared" si="3"/>
        <v>3914.65</v>
      </c>
    </row>
    <row r="105" spans="1:5">
      <c r="A105" s="3">
        <f t="shared" si="2"/>
        <v>1999</v>
      </c>
      <c r="B105" s="1">
        <v>36342</v>
      </c>
      <c r="C105">
        <v>2203.7800000000002</v>
      </c>
      <c r="D105">
        <v>5934.06</v>
      </c>
      <c r="E105">
        <f t="shared" si="3"/>
        <v>3730.28</v>
      </c>
    </row>
    <row r="106" spans="1:5">
      <c r="A106" s="3">
        <f t="shared" si="2"/>
        <v>1999</v>
      </c>
      <c r="B106" s="1">
        <v>36373</v>
      </c>
      <c r="C106">
        <v>1530.53</v>
      </c>
      <c r="D106">
        <v>4528.1000000000004</v>
      </c>
      <c r="E106">
        <f t="shared" si="3"/>
        <v>2997.5700000000006</v>
      </c>
    </row>
    <row r="107" spans="1:5">
      <c r="A107" s="3">
        <f t="shared" si="2"/>
        <v>1999</v>
      </c>
      <c r="B107" s="1">
        <v>36404</v>
      </c>
      <c r="C107">
        <v>-2673.23</v>
      </c>
      <c r="D107">
        <v>930.58</v>
      </c>
      <c r="E107">
        <f t="shared" si="3"/>
        <v>3603.81</v>
      </c>
    </row>
    <row r="108" spans="1:5">
      <c r="A108" s="3">
        <f t="shared" si="2"/>
        <v>1999</v>
      </c>
      <c r="B108" s="1">
        <v>36434</v>
      </c>
      <c r="C108">
        <v>3994.96</v>
      </c>
      <c r="D108">
        <v>4769.72</v>
      </c>
      <c r="E108">
        <f t="shared" si="3"/>
        <v>774.76000000000022</v>
      </c>
    </row>
    <row r="109" spans="1:5">
      <c r="A109" s="3">
        <f t="shared" si="2"/>
        <v>1999</v>
      </c>
      <c r="B109" s="1">
        <v>36465</v>
      </c>
      <c r="C109">
        <v>-389.49</v>
      </c>
      <c r="D109">
        <v>-14.25</v>
      </c>
      <c r="E109">
        <f t="shared" si="3"/>
        <v>375.24</v>
      </c>
    </row>
    <row r="110" spans="1:5">
      <c r="A110" s="3">
        <f t="shared" si="2"/>
        <v>1999</v>
      </c>
      <c r="B110" s="1">
        <v>36495</v>
      </c>
      <c r="C110">
        <v>5765.57</v>
      </c>
      <c r="D110">
        <v>4419.7700000000004</v>
      </c>
      <c r="E110">
        <f t="shared" si="3"/>
        <v>-1345.7999999999993</v>
      </c>
    </row>
    <row r="111" spans="1:5">
      <c r="A111" s="3">
        <f t="shared" si="2"/>
        <v>2000</v>
      </c>
      <c r="B111" s="1">
        <v>36526</v>
      </c>
      <c r="C111">
        <v>987.53</v>
      </c>
      <c r="D111">
        <v>2132.58</v>
      </c>
      <c r="E111">
        <f t="shared" si="3"/>
        <v>1145.05</v>
      </c>
    </row>
    <row r="112" spans="1:5">
      <c r="A112" s="3">
        <f t="shared" si="2"/>
        <v>2000</v>
      </c>
      <c r="B112" s="1">
        <v>36557</v>
      </c>
      <c r="C112">
        <v>2893.47</v>
      </c>
      <c r="D112">
        <v>5275.21</v>
      </c>
      <c r="E112">
        <f t="shared" si="3"/>
        <v>2381.7400000000002</v>
      </c>
    </row>
    <row r="113" spans="1:5">
      <c r="A113" s="3">
        <f t="shared" si="2"/>
        <v>2000</v>
      </c>
      <c r="B113" s="1">
        <v>36586</v>
      </c>
      <c r="C113">
        <v>-821.17</v>
      </c>
      <c r="D113">
        <v>4130.8500000000004</v>
      </c>
      <c r="E113">
        <f t="shared" si="3"/>
        <v>4952.0200000000004</v>
      </c>
    </row>
    <row r="114" spans="1:5">
      <c r="A114" s="3">
        <f t="shared" si="2"/>
        <v>2000</v>
      </c>
      <c r="B114" s="1">
        <v>36617</v>
      </c>
      <c r="C114">
        <v>1426.67</v>
      </c>
      <c r="D114">
        <v>3595.75</v>
      </c>
      <c r="E114">
        <f t="shared" si="3"/>
        <v>2169.08</v>
      </c>
    </row>
    <row r="115" spans="1:5">
      <c r="A115" s="3">
        <f t="shared" si="2"/>
        <v>2000</v>
      </c>
      <c r="B115" s="1">
        <v>36647</v>
      </c>
      <c r="C115">
        <v>2253.87</v>
      </c>
      <c r="D115">
        <v>5443.6</v>
      </c>
      <c r="E115">
        <f t="shared" si="3"/>
        <v>3189.7300000000005</v>
      </c>
    </row>
    <row r="116" spans="1:5">
      <c r="A116" s="3">
        <f t="shared" si="2"/>
        <v>2000</v>
      </c>
      <c r="B116" s="1">
        <v>36678</v>
      </c>
      <c r="C116">
        <v>3015.23</v>
      </c>
      <c r="D116">
        <v>4810.8599999999997</v>
      </c>
      <c r="E116">
        <f t="shared" si="3"/>
        <v>1795.6299999999997</v>
      </c>
    </row>
    <row r="117" spans="1:5">
      <c r="A117" s="3">
        <f t="shared" si="2"/>
        <v>2000</v>
      </c>
      <c r="B117" s="1">
        <v>36708</v>
      </c>
      <c r="C117">
        <v>3739.98</v>
      </c>
      <c r="D117">
        <v>4136.96</v>
      </c>
      <c r="E117">
        <f t="shared" si="3"/>
        <v>396.98</v>
      </c>
    </row>
    <row r="118" spans="1:5">
      <c r="A118" s="3">
        <f t="shared" si="2"/>
        <v>2000</v>
      </c>
      <c r="B118" s="1">
        <v>36739</v>
      </c>
      <c r="C118">
        <v>-1507.5</v>
      </c>
      <c r="D118">
        <v>3146.33</v>
      </c>
      <c r="E118">
        <f t="shared" si="3"/>
        <v>4653.83</v>
      </c>
    </row>
    <row r="119" spans="1:5">
      <c r="A119" s="3">
        <f t="shared" si="2"/>
        <v>2000</v>
      </c>
      <c r="B119" s="1">
        <v>36770</v>
      </c>
      <c r="C119">
        <v>-7.3</v>
      </c>
      <c r="D119">
        <v>1762.18</v>
      </c>
      <c r="E119">
        <f t="shared" si="3"/>
        <v>1769.48</v>
      </c>
    </row>
    <row r="120" spans="1:5">
      <c r="A120" s="3">
        <f t="shared" si="2"/>
        <v>2000</v>
      </c>
      <c r="B120" s="1">
        <v>36800</v>
      </c>
      <c r="C120">
        <v>5744.26</v>
      </c>
      <c r="D120">
        <v>4262.96</v>
      </c>
      <c r="E120">
        <f t="shared" si="3"/>
        <v>-1481.3000000000002</v>
      </c>
    </row>
    <row r="121" spans="1:5">
      <c r="A121" s="3">
        <f t="shared" si="2"/>
        <v>2000</v>
      </c>
      <c r="B121" s="1">
        <v>36831</v>
      </c>
      <c r="C121">
        <v>1378.4</v>
      </c>
      <c r="D121">
        <v>3413.07</v>
      </c>
      <c r="E121">
        <f t="shared" si="3"/>
        <v>2034.67</v>
      </c>
    </row>
    <row r="122" spans="1:5">
      <c r="A122" s="3">
        <f t="shared" si="2"/>
        <v>2000</v>
      </c>
      <c r="B122" s="1">
        <v>36861</v>
      </c>
      <c r="C122">
        <v>5913</v>
      </c>
      <c r="D122">
        <v>3336.68</v>
      </c>
      <c r="E122">
        <f t="shared" si="3"/>
        <v>-2576.3200000000002</v>
      </c>
    </row>
    <row r="123" spans="1:5">
      <c r="A123" s="3">
        <f t="shared" si="2"/>
        <v>2001</v>
      </c>
      <c r="B123" s="1">
        <v>36892</v>
      </c>
      <c r="C123">
        <v>3219.84</v>
      </c>
      <c r="D123">
        <v>5849.46</v>
      </c>
      <c r="E123">
        <f t="shared" si="3"/>
        <v>2629.62</v>
      </c>
    </row>
    <row r="124" spans="1:5">
      <c r="A124" s="3">
        <f t="shared" si="2"/>
        <v>2001</v>
      </c>
      <c r="B124" s="1">
        <v>36923</v>
      </c>
      <c r="C124">
        <v>1054.42</v>
      </c>
      <c r="D124">
        <v>2107.66</v>
      </c>
      <c r="E124">
        <f t="shared" si="3"/>
        <v>1053.2399999999998</v>
      </c>
    </row>
    <row r="125" spans="1:5">
      <c r="A125" s="3">
        <f t="shared" si="2"/>
        <v>2001</v>
      </c>
      <c r="B125" s="1">
        <v>36951</v>
      </c>
      <c r="C125">
        <v>-2523.15</v>
      </c>
      <c r="D125">
        <v>1361.47</v>
      </c>
      <c r="E125">
        <f t="shared" si="3"/>
        <v>3884.62</v>
      </c>
    </row>
    <row r="126" spans="1:5">
      <c r="A126" s="3">
        <f t="shared" si="2"/>
        <v>2001</v>
      </c>
      <c r="B126" s="1">
        <v>36982</v>
      </c>
      <c r="C126">
        <v>-937.22</v>
      </c>
      <c r="D126">
        <v>5563.61</v>
      </c>
      <c r="E126">
        <f t="shared" si="3"/>
        <v>6500.83</v>
      </c>
    </row>
    <row r="127" spans="1:5">
      <c r="A127" s="3">
        <f t="shared" si="2"/>
        <v>2001</v>
      </c>
      <c r="B127" s="1">
        <v>37012</v>
      </c>
      <c r="C127">
        <v>-4032.74</v>
      </c>
      <c r="D127">
        <v>-21.07</v>
      </c>
      <c r="E127">
        <f t="shared" si="3"/>
        <v>4011.6699999999996</v>
      </c>
    </row>
    <row r="128" spans="1:5">
      <c r="A128" s="3">
        <f t="shared" si="2"/>
        <v>2001</v>
      </c>
      <c r="B128" s="1">
        <v>37043</v>
      </c>
      <c r="C128">
        <v>3720.01</v>
      </c>
      <c r="D128">
        <v>5127.58</v>
      </c>
      <c r="E128">
        <f t="shared" si="3"/>
        <v>1407.5699999999997</v>
      </c>
    </row>
    <row r="129" spans="1:5">
      <c r="A129" s="3">
        <f t="shared" si="2"/>
        <v>2001</v>
      </c>
      <c r="B129" s="1">
        <v>37073</v>
      </c>
      <c r="C129">
        <v>2678.36</v>
      </c>
      <c r="D129">
        <v>3939.74</v>
      </c>
      <c r="E129">
        <f t="shared" si="3"/>
        <v>1261.3799999999997</v>
      </c>
    </row>
    <row r="130" spans="1:5">
      <c r="A130" s="3">
        <f t="shared" si="2"/>
        <v>2001</v>
      </c>
      <c r="B130" s="1">
        <v>37104</v>
      </c>
      <c r="C130">
        <v>950.45</v>
      </c>
      <c r="D130">
        <v>3421.47</v>
      </c>
      <c r="E130">
        <f t="shared" si="3"/>
        <v>2471.0199999999995</v>
      </c>
    </row>
    <row r="131" spans="1:5">
      <c r="A131" s="3">
        <f t="shared" ref="A131:A194" si="4">YEAR(B131)</f>
        <v>2001</v>
      </c>
      <c r="B131" s="1">
        <v>37135</v>
      </c>
      <c r="C131">
        <v>-743.15</v>
      </c>
      <c r="D131">
        <v>1209.21</v>
      </c>
      <c r="E131">
        <f t="shared" ref="E131:E194" si="5">D131-C131</f>
        <v>1952.3600000000001</v>
      </c>
    </row>
    <row r="132" spans="1:5">
      <c r="A132" s="3">
        <f t="shared" si="4"/>
        <v>2001</v>
      </c>
      <c r="B132" s="1">
        <v>37165</v>
      </c>
      <c r="C132">
        <v>3249.43</v>
      </c>
      <c r="D132">
        <v>5140.3</v>
      </c>
      <c r="E132">
        <f t="shared" si="5"/>
        <v>1890.8700000000003</v>
      </c>
    </row>
    <row r="133" spans="1:5">
      <c r="A133" s="3">
        <f t="shared" si="4"/>
        <v>2001</v>
      </c>
      <c r="B133" s="1">
        <v>37196</v>
      </c>
      <c r="C133">
        <v>5015.3599999999997</v>
      </c>
      <c r="D133">
        <v>5861.13</v>
      </c>
      <c r="E133">
        <f t="shared" si="5"/>
        <v>845.77000000000044</v>
      </c>
    </row>
    <row r="134" spans="1:5">
      <c r="A134" s="3">
        <f t="shared" si="4"/>
        <v>2001</v>
      </c>
      <c r="B134" s="1">
        <v>37226</v>
      </c>
      <c r="C134">
        <v>13621.63</v>
      </c>
      <c r="D134">
        <v>7692.47</v>
      </c>
      <c r="E134">
        <f t="shared" si="5"/>
        <v>-5929.1599999999989</v>
      </c>
    </row>
    <row r="135" spans="1:5">
      <c r="A135" s="3">
        <f t="shared" si="4"/>
        <v>2002</v>
      </c>
      <c r="B135" s="1">
        <v>37257</v>
      </c>
      <c r="C135">
        <v>-1844.04</v>
      </c>
      <c r="D135">
        <v>5195.6000000000004</v>
      </c>
      <c r="E135">
        <f t="shared" si="5"/>
        <v>7039.64</v>
      </c>
    </row>
    <row r="136" spans="1:5">
      <c r="A136" s="3">
        <f t="shared" si="4"/>
        <v>2002</v>
      </c>
      <c r="B136" s="1">
        <v>37288</v>
      </c>
      <c r="C136">
        <v>3902.56</v>
      </c>
      <c r="D136">
        <v>6047.08</v>
      </c>
      <c r="E136">
        <f t="shared" si="5"/>
        <v>2144.52</v>
      </c>
    </row>
    <row r="137" spans="1:5">
      <c r="A137" s="3">
        <f t="shared" si="4"/>
        <v>2002</v>
      </c>
      <c r="B137" s="1">
        <v>37316</v>
      </c>
      <c r="C137">
        <v>2790.12</v>
      </c>
      <c r="D137">
        <v>5104.3599999999997</v>
      </c>
      <c r="E137">
        <f t="shared" si="5"/>
        <v>2314.2399999999998</v>
      </c>
    </row>
    <row r="138" spans="1:5">
      <c r="A138" s="3">
        <f t="shared" si="4"/>
        <v>2002</v>
      </c>
      <c r="B138" s="1">
        <v>37347</v>
      </c>
      <c r="C138">
        <v>-274.70999999999998</v>
      </c>
      <c r="D138">
        <v>5457.78</v>
      </c>
      <c r="E138">
        <f t="shared" si="5"/>
        <v>5732.49</v>
      </c>
    </row>
    <row r="139" spans="1:5">
      <c r="A139" s="3">
        <f t="shared" si="4"/>
        <v>2002</v>
      </c>
      <c r="B139" s="1">
        <v>37377</v>
      </c>
      <c r="C139">
        <v>2454.88</v>
      </c>
      <c r="D139">
        <v>4302.93</v>
      </c>
      <c r="E139">
        <f t="shared" si="5"/>
        <v>1848.0500000000002</v>
      </c>
    </row>
    <row r="140" spans="1:5">
      <c r="A140" s="3">
        <f t="shared" si="4"/>
        <v>2002</v>
      </c>
      <c r="B140" s="1">
        <v>37408</v>
      </c>
      <c r="C140">
        <v>-1956.89</v>
      </c>
      <c r="D140">
        <v>-175.42</v>
      </c>
      <c r="E140">
        <f t="shared" si="5"/>
        <v>1781.47</v>
      </c>
    </row>
    <row r="141" spans="1:5">
      <c r="A141" s="3">
        <f t="shared" si="4"/>
        <v>2002</v>
      </c>
      <c r="B141" s="1">
        <v>37438</v>
      </c>
      <c r="C141">
        <v>-7937.25</v>
      </c>
      <c r="D141">
        <v>-5847.65</v>
      </c>
      <c r="E141">
        <f t="shared" si="5"/>
        <v>2089.6000000000004</v>
      </c>
    </row>
    <row r="142" spans="1:5">
      <c r="A142" s="3">
        <f t="shared" si="4"/>
        <v>2002</v>
      </c>
      <c r="B142" s="1">
        <v>37469</v>
      </c>
      <c r="C142">
        <v>8489.9500000000007</v>
      </c>
      <c r="D142">
        <v>9907.81</v>
      </c>
      <c r="E142">
        <f t="shared" si="5"/>
        <v>1417.8599999999988</v>
      </c>
    </row>
    <row r="143" spans="1:5">
      <c r="A143" s="3">
        <f t="shared" si="4"/>
        <v>2002</v>
      </c>
      <c r="B143" s="1">
        <v>37500</v>
      </c>
      <c r="C143">
        <v>-8468.2099999999991</v>
      </c>
      <c r="D143">
        <v>-2424.3000000000002</v>
      </c>
      <c r="E143">
        <f t="shared" si="5"/>
        <v>6043.9099999999989</v>
      </c>
    </row>
    <row r="144" spans="1:5">
      <c r="A144" s="3">
        <f t="shared" si="4"/>
        <v>2002</v>
      </c>
      <c r="B144" s="1">
        <v>37530</v>
      </c>
      <c r="C144">
        <v>6918.87</v>
      </c>
      <c r="D144">
        <v>11231.77</v>
      </c>
      <c r="E144">
        <f t="shared" si="5"/>
        <v>4312.9000000000005</v>
      </c>
    </row>
    <row r="145" spans="1:5">
      <c r="A145" s="3">
        <f t="shared" si="4"/>
        <v>2002</v>
      </c>
      <c r="B145" s="1">
        <v>37561</v>
      </c>
      <c r="C145">
        <v>-361.55</v>
      </c>
      <c r="D145">
        <v>1199</v>
      </c>
      <c r="E145">
        <f t="shared" si="5"/>
        <v>1560.55</v>
      </c>
    </row>
    <row r="146" spans="1:5">
      <c r="A146" s="3">
        <f t="shared" si="4"/>
        <v>2002</v>
      </c>
      <c r="B146" s="1">
        <v>37591</v>
      </c>
      <c r="C146">
        <v>6315.42</v>
      </c>
      <c r="D146">
        <v>1949.28</v>
      </c>
      <c r="E146">
        <f t="shared" si="5"/>
        <v>-4366.1400000000003</v>
      </c>
    </row>
    <row r="147" spans="1:5">
      <c r="A147" s="3">
        <f t="shared" si="4"/>
        <v>2003</v>
      </c>
      <c r="B147" s="1">
        <v>37622</v>
      </c>
      <c r="C147">
        <v>4767.1400000000003</v>
      </c>
      <c r="D147">
        <v>11485.39</v>
      </c>
      <c r="E147">
        <f t="shared" si="5"/>
        <v>6718.2499999999991</v>
      </c>
    </row>
    <row r="148" spans="1:5">
      <c r="A148" s="3">
        <f t="shared" si="4"/>
        <v>2003</v>
      </c>
      <c r="B148" s="1">
        <v>37653</v>
      </c>
      <c r="C148">
        <v>2717.71</v>
      </c>
      <c r="D148">
        <v>7324.93</v>
      </c>
      <c r="E148">
        <f t="shared" si="5"/>
        <v>4607.22</v>
      </c>
    </row>
    <row r="149" spans="1:5">
      <c r="A149" s="3">
        <f t="shared" si="4"/>
        <v>2003</v>
      </c>
      <c r="B149" s="1">
        <v>37681</v>
      </c>
      <c r="C149">
        <v>4457.99</v>
      </c>
      <c r="D149">
        <v>7910.77</v>
      </c>
      <c r="E149">
        <f t="shared" si="5"/>
        <v>3452.7800000000007</v>
      </c>
    </row>
    <row r="150" spans="1:5">
      <c r="A150" s="3">
        <f t="shared" si="4"/>
        <v>2003</v>
      </c>
      <c r="B150" s="1">
        <v>37712</v>
      </c>
      <c r="C150">
        <v>-6471.36</v>
      </c>
      <c r="D150">
        <v>3838.56</v>
      </c>
      <c r="E150">
        <f t="shared" si="5"/>
        <v>10309.92</v>
      </c>
    </row>
    <row r="151" spans="1:5">
      <c r="A151" s="3">
        <f t="shared" si="4"/>
        <v>2003</v>
      </c>
      <c r="B151" s="1">
        <v>37742</v>
      </c>
      <c r="C151">
        <v>6646.71</v>
      </c>
      <c r="D151">
        <v>10008.18</v>
      </c>
      <c r="E151">
        <f t="shared" si="5"/>
        <v>3361.4700000000003</v>
      </c>
    </row>
    <row r="152" spans="1:5">
      <c r="A152" s="3">
        <f t="shared" si="4"/>
        <v>2003</v>
      </c>
      <c r="B152" s="1">
        <v>37773</v>
      </c>
      <c r="C152">
        <v>7726.5</v>
      </c>
      <c r="D152">
        <v>8629.9599999999991</v>
      </c>
      <c r="E152">
        <f t="shared" si="5"/>
        <v>903.45999999999913</v>
      </c>
    </row>
    <row r="153" spans="1:5">
      <c r="A153" s="3">
        <f t="shared" si="4"/>
        <v>2003</v>
      </c>
      <c r="B153" s="1">
        <v>37803</v>
      </c>
      <c r="C153">
        <v>10189.34</v>
      </c>
      <c r="D153">
        <v>13515.52</v>
      </c>
      <c r="E153">
        <f t="shared" si="5"/>
        <v>3326.1800000000003</v>
      </c>
    </row>
    <row r="154" spans="1:5">
      <c r="A154" s="3">
        <f t="shared" si="4"/>
        <v>2003</v>
      </c>
      <c r="B154" s="1">
        <v>37834</v>
      </c>
      <c r="C154">
        <v>8738.64</v>
      </c>
      <c r="D154">
        <v>11339.35</v>
      </c>
      <c r="E154">
        <f t="shared" si="5"/>
        <v>2600.7100000000009</v>
      </c>
    </row>
    <row r="155" spans="1:5">
      <c r="A155" s="3">
        <f t="shared" si="4"/>
        <v>2003</v>
      </c>
      <c r="B155" s="1">
        <v>37865</v>
      </c>
      <c r="C155">
        <v>4371.25</v>
      </c>
      <c r="D155">
        <v>8452.7199999999993</v>
      </c>
      <c r="E155">
        <f t="shared" si="5"/>
        <v>4081.4699999999993</v>
      </c>
    </row>
    <row r="156" spans="1:5">
      <c r="A156" s="3">
        <f t="shared" si="4"/>
        <v>2003</v>
      </c>
      <c r="B156" s="1">
        <v>37895</v>
      </c>
      <c r="C156">
        <v>753.48</v>
      </c>
      <c r="D156">
        <v>5463.81</v>
      </c>
      <c r="E156">
        <f t="shared" si="5"/>
        <v>4710.33</v>
      </c>
    </row>
    <row r="157" spans="1:5">
      <c r="A157" s="3">
        <f t="shared" si="4"/>
        <v>2003</v>
      </c>
      <c r="B157" s="1">
        <v>37926</v>
      </c>
      <c r="C157">
        <v>5070.0600000000004</v>
      </c>
      <c r="D157">
        <v>7252.85</v>
      </c>
      <c r="E157">
        <f t="shared" si="5"/>
        <v>2182.79</v>
      </c>
    </row>
    <row r="158" spans="1:5">
      <c r="A158" s="3">
        <f t="shared" si="4"/>
        <v>2003</v>
      </c>
      <c r="B158" s="1">
        <v>37956</v>
      </c>
      <c r="C158">
        <v>13185.08</v>
      </c>
      <c r="D158">
        <v>5674.39</v>
      </c>
      <c r="E158">
        <f t="shared" si="5"/>
        <v>-7510.69</v>
      </c>
    </row>
    <row r="159" spans="1:5">
      <c r="A159" s="3">
        <f t="shared" si="4"/>
        <v>2004</v>
      </c>
      <c r="B159" s="1">
        <v>37987</v>
      </c>
      <c r="C159">
        <v>523.97</v>
      </c>
      <c r="D159">
        <v>7702.45</v>
      </c>
      <c r="E159">
        <f t="shared" si="5"/>
        <v>7178.48</v>
      </c>
    </row>
    <row r="160" spans="1:5">
      <c r="A160" s="3">
        <f t="shared" si="4"/>
        <v>2004</v>
      </c>
      <c r="B160" s="1">
        <v>38018</v>
      </c>
      <c r="C160">
        <v>1564.73</v>
      </c>
      <c r="D160">
        <v>6403.08</v>
      </c>
      <c r="E160">
        <f t="shared" si="5"/>
        <v>4838.3500000000004</v>
      </c>
    </row>
    <row r="161" spans="1:5">
      <c r="A161" s="3">
        <f t="shared" si="4"/>
        <v>2004</v>
      </c>
      <c r="B161" s="1">
        <v>38047</v>
      </c>
      <c r="C161">
        <v>-61.76</v>
      </c>
      <c r="D161">
        <v>5900.43</v>
      </c>
      <c r="E161">
        <f t="shared" si="5"/>
        <v>5962.1900000000005</v>
      </c>
    </row>
    <row r="162" spans="1:5">
      <c r="A162" s="3">
        <f t="shared" si="4"/>
        <v>2004</v>
      </c>
      <c r="B162" s="1">
        <v>38078</v>
      </c>
      <c r="C162">
        <v>-1518.87</v>
      </c>
      <c r="D162">
        <v>6042.31</v>
      </c>
      <c r="E162">
        <f t="shared" si="5"/>
        <v>7561.18</v>
      </c>
    </row>
    <row r="163" spans="1:5">
      <c r="A163" s="3">
        <f t="shared" si="4"/>
        <v>2004</v>
      </c>
      <c r="B163" s="1">
        <v>38108</v>
      </c>
      <c r="C163">
        <v>621.07000000000005</v>
      </c>
      <c r="D163">
        <v>5313.03</v>
      </c>
      <c r="E163">
        <f t="shared" si="5"/>
        <v>4691.96</v>
      </c>
    </row>
    <row r="164" spans="1:5">
      <c r="A164" s="3">
        <f t="shared" si="4"/>
        <v>2004</v>
      </c>
      <c r="B164" s="1">
        <v>38139</v>
      </c>
      <c r="C164">
        <v>137.93</v>
      </c>
      <c r="D164">
        <v>5492.08</v>
      </c>
      <c r="E164">
        <f t="shared" si="5"/>
        <v>5354.15</v>
      </c>
    </row>
    <row r="165" spans="1:5">
      <c r="A165" s="3">
        <f t="shared" si="4"/>
        <v>2004</v>
      </c>
      <c r="B165" s="1">
        <v>38169</v>
      </c>
      <c r="C165">
        <v>2469.9899999999998</v>
      </c>
      <c r="D165">
        <v>6517.1</v>
      </c>
      <c r="E165">
        <f t="shared" si="5"/>
        <v>4047.1100000000006</v>
      </c>
    </row>
    <row r="166" spans="1:5">
      <c r="A166" s="3">
        <f t="shared" si="4"/>
        <v>2004</v>
      </c>
      <c r="B166" s="1">
        <v>38200</v>
      </c>
      <c r="C166">
        <v>3913.82</v>
      </c>
      <c r="D166">
        <v>7680.02</v>
      </c>
      <c r="E166">
        <f t="shared" si="5"/>
        <v>3766.2000000000003</v>
      </c>
    </row>
    <row r="167" spans="1:5">
      <c r="A167" s="3">
        <f t="shared" si="4"/>
        <v>2004</v>
      </c>
      <c r="B167" s="1">
        <v>38231</v>
      </c>
      <c r="C167">
        <v>1516.71</v>
      </c>
      <c r="D167">
        <v>5619.77</v>
      </c>
      <c r="E167">
        <f t="shared" si="5"/>
        <v>4103.0600000000004</v>
      </c>
    </row>
    <row r="168" spans="1:5">
      <c r="A168" s="3">
        <f t="shared" si="4"/>
        <v>2004</v>
      </c>
      <c r="B168" s="1">
        <v>38261</v>
      </c>
      <c r="C168">
        <v>3188.19</v>
      </c>
      <c r="D168">
        <v>8703.31</v>
      </c>
      <c r="E168">
        <f t="shared" si="5"/>
        <v>5515.119999999999</v>
      </c>
    </row>
    <row r="169" spans="1:5">
      <c r="A169" s="3">
        <f t="shared" si="4"/>
        <v>2004</v>
      </c>
      <c r="B169" s="1">
        <v>38292</v>
      </c>
      <c r="C169">
        <v>4820.17</v>
      </c>
      <c r="D169">
        <v>7297.07</v>
      </c>
      <c r="E169">
        <f t="shared" si="5"/>
        <v>2476.8999999999996</v>
      </c>
    </row>
    <row r="170" spans="1:5">
      <c r="A170" s="3">
        <f t="shared" si="4"/>
        <v>2004</v>
      </c>
      <c r="B170" s="1">
        <v>38322</v>
      </c>
      <c r="C170">
        <v>9857.36</v>
      </c>
      <c r="D170">
        <v>6747.86</v>
      </c>
      <c r="E170">
        <f t="shared" si="5"/>
        <v>-3109.5000000000009</v>
      </c>
    </row>
    <row r="171" spans="1:5">
      <c r="A171" s="3">
        <f t="shared" si="4"/>
        <v>2005</v>
      </c>
      <c r="B171" s="1">
        <v>38353</v>
      </c>
      <c r="C171">
        <v>1215.55</v>
      </c>
      <c r="D171">
        <v>9722.5300000000007</v>
      </c>
      <c r="E171">
        <f t="shared" si="5"/>
        <v>8506.9800000000014</v>
      </c>
    </row>
    <row r="172" spans="1:5">
      <c r="A172" s="3">
        <f t="shared" si="4"/>
        <v>2005</v>
      </c>
      <c r="B172" s="1">
        <v>38384</v>
      </c>
      <c r="C172">
        <v>6152.07</v>
      </c>
      <c r="D172">
        <v>8279.35</v>
      </c>
      <c r="E172">
        <f t="shared" si="5"/>
        <v>2127.2800000000007</v>
      </c>
    </row>
    <row r="173" spans="1:5">
      <c r="A173" s="3">
        <f t="shared" si="4"/>
        <v>2005</v>
      </c>
      <c r="B173" s="1">
        <v>38412</v>
      </c>
      <c r="C173">
        <v>2778.67</v>
      </c>
      <c r="D173">
        <v>9983.67</v>
      </c>
      <c r="E173">
        <f t="shared" si="5"/>
        <v>7205</v>
      </c>
    </row>
    <row r="174" spans="1:5">
      <c r="A174" s="3">
        <f t="shared" si="4"/>
        <v>2005</v>
      </c>
      <c r="B174" s="1">
        <v>38443</v>
      </c>
      <c r="C174">
        <v>-5434.1</v>
      </c>
      <c r="D174">
        <v>8873.7900000000009</v>
      </c>
      <c r="E174">
        <f t="shared" si="5"/>
        <v>14307.890000000001</v>
      </c>
    </row>
    <row r="175" spans="1:5">
      <c r="A175" s="3">
        <f t="shared" si="4"/>
        <v>2005</v>
      </c>
      <c r="B175" s="1">
        <v>38473</v>
      </c>
      <c r="C175">
        <v>9001.0300000000007</v>
      </c>
      <c r="D175">
        <v>11204.77</v>
      </c>
      <c r="E175">
        <f t="shared" si="5"/>
        <v>2203.7399999999998</v>
      </c>
    </row>
    <row r="176" spans="1:5">
      <c r="A176" s="3">
        <f t="shared" si="4"/>
        <v>2005</v>
      </c>
      <c r="B176" s="1">
        <v>38504</v>
      </c>
      <c r="C176">
        <v>7920.64</v>
      </c>
      <c r="D176">
        <v>13980.69</v>
      </c>
      <c r="E176">
        <f t="shared" si="5"/>
        <v>6060.05</v>
      </c>
    </row>
    <row r="177" spans="1:5">
      <c r="A177" s="3">
        <f t="shared" si="4"/>
        <v>2005</v>
      </c>
      <c r="B177" s="1">
        <v>38534</v>
      </c>
      <c r="C177">
        <v>5568.67</v>
      </c>
      <c r="D177">
        <v>11183.45</v>
      </c>
      <c r="E177">
        <f t="shared" si="5"/>
        <v>5614.7800000000007</v>
      </c>
    </row>
    <row r="178" spans="1:5">
      <c r="A178" s="3">
        <f t="shared" si="4"/>
        <v>2005</v>
      </c>
      <c r="B178" s="1">
        <v>38565</v>
      </c>
      <c r="C178">
        <v>7883.41</v>
      </c>
      <c r="D178">
        <v>12391.9</v>
      </c>
      <c r="E178">
        <f t="shared" si="5"/>
        <v>4508.49</v>
      </c>
    </row>
    <row r="179" spans="1:5">
      <c r="A179" s="3">
        <f t="shared" si="4"/>
        <v>2005</v>
      </c>
      <c r="B179" s="1">
        <v>38596</v>
      </c>
      <c r="C179">
        <v>12312.45</v>
      </c>
      <c r="D179">
        <v>15242.25</v>
      </c>
      <c r="E179">
        <f t="shared" si="5"/>
        <v>2929.7999999999993</v>
      </c>
    </row>
    <row r="180" spans="1:5">
      <c r="A180" s="3">
        <f t="shared" si="4"/>
        <v>2005</v>
      </c>
      <c r="B180" s="1">
        <v>38626</v>
      </c>
      <c r="C180">
        <v>4710.26</v>
      </c>
      <c r="D180">
        <v>11032.11</v>
      </c>
      <c r="E180">
        <f t="shared" si="5"/>
        <v>6321.85</v>
      </c>
    </row>
    <row r="181" spans="1:5">
      <c r="A181" s="3">
        <f t="shared" si="4"/>
        <v>2005</v>
      </c>
      <c r="B181" s="1">
        <v>38657</v>
      </c>
      <c r="C181">
        <v>9433.0400000000009</v>
      </c>
      <c r="D181">
        <v>9779.11</v>
      </c>
      <c r="E181">
        <f t="shared" si="5"/>
        <v>346.06999999999971</v>
      </c>
    </row>
    <row r="182" spans="1:5">
      <c r="A182" s="3">
        <f t="shared" si="4"/>
        <v>2005</v>
      </c>
      <c r="B182" s="1">
        <v>38687</v>
      </c>
      <c r="C182">
        <v>11742.3</v>
      </c>
      <c r="D182">
        <v>7351.75</v>
      </c>
      <c r="E182">
        <f t="shared" si="5"/>
        <v>-4390.5499999999993</v>
      </c>
    </row>
    <row r="183" spans="1:5">
      <c r="A183" s="3">
        <f t="shared" si="4"/>
        <v>2006</v>
      </c>
      <c r="B183" s="1">
        <v>38718</v>
      </c>
      <c r="C183">
        <v>12953.59</v>
      </c>
      <c r="D183">
        <v>16264.11</v>
      </c>
      <c r="E183">
        <f t="shared" si="5"/>
        <v>3310.5200000000004</v>
      </c>
    </row>
    <row r="184" spans="1:5">
      <c r="A184" s="3">
        <f t="shared" si="4"/>
        <v>2006</v>
      </c>
      <c r="B184" s="1">
        <v>38749</v>
      </c>
      <c r="C184">
        <v>6716.66</v>
      </c>
      <c r="D184">
        <v>9987.99</v>
      </c>
      <c r="E184">
        <f t="shared" si="5"/>
        <v>3271.33</v>
      </c>
    </row>
    <row r="185" spans="1:5">
      <c r="A185" s="3">
        <f t="shared" si="4"/>
        <v>2006</v>
      </c>
      <c r="B185" s="1">
        <v>38777</v>
      </c>
      <c r="C185">
        <v>5371.63</v>
      </c>
      <c r="D185">
        <v>10986.1</v>
      </c>
      <c r="E185">
        <f t="shared" si="5"/>
        <v>5614.47</v>
      </c>
    </row>
    <row r="186" spans="1:5">
      <c r="A186" s="3">
        <f t="shared" si="4"/>
        <v>2006</v>
      </c>
      <c r="B186" s="1">
        <v>38808</v>
      </c>
      <c r="C186">
        <v>-3518.62</v>
      </c>
      <c r="D186">
        <v>12793.23</v>
      </c>
      <c r="E186">
        <f t="shared" si="5"/>
        <v>16311.849999999999</v>
      </c>
    </row>
    <row r="187" spans="1:5">
      <c r="A187" s="3">
        <f t="shared" si="4"/>
        <v>2006</v>
      </c>
      <c r="B187" s="1">
        <v>38838</v>
      </c>
      <c r="C187">
        <v>1225.28</v>
      </c>
      <c r="D187">
        <v>4371.01</v>
      </c>
      <c r="E187">
        <f t="shared" si="5"/>
        <v>3145.7300000000005</v>
      </c>
    </row>
    <row r="188" spans="1:5">
      <c r="A188" s="3">
        <f t="shared" si="4"/>
        <v>2006</v>
      </c>
      <c r="B188" s="1">
        <v>38869</v>
      </c>
      <c r="C188">
        <v>7781.39</v>
      </c>
      <c r="D188">
        <v>14658.54</v>
      </c>
      <c r="E188">
        <f t="shared" si="5"/>
        <v>6877.1500000000005</v>
      </c>
    </row>
    <row r="189" spans="1:5">
      <c r="A189" s="3">
        <f t="shared" si="4"/>
        <v>2006</v>
      </c>
      <c r="B189" s="1">
        <v>38899</v>
      </c>
      <c r="C189">
        <v>5833.23</v>
      </c>
      <c r="D189">
        <v>9434.19</v>
      </c>
      <c r="E189">
        <f t="shared" si="5"/>
        <v>3600.9600000000009</v>
      </c>
    </row>
    <row r="190" spans="1:5">
      <c r="A190" s="3">
        <f t="shared" si="4"/>
        <v>2006</v>
      </c>
      <c r="B190" s="1">
        <v>38930</v>
      </c>
      <c r="C190">
        <v>6142.9</v>
      </c>
      <c r="D190">
        <v>13370.48</v>
      </c>
      <c r="E190">
        <f t="shared" si="5"/>
        <v>7227.58</v>
      </c>
    </row>
    <row r="191" spans="1:5">
      <c r="A191" s="3">
        <f t="shared" si="4"/>
        <v>2006</v>
      </c>
      <c r="B191" s="1">
        <v>38961</v>
      </c>
      <c r="C191">
        <v>7613.19</v>
      </c>
      <c r="D191">
        <v>7677.82</v>
      </c>
      <c r="E191">
        <f t="shared" si="5"/>
        <v>64.630000000000109</v>
      </c>
    </row>
    <row r="192" spans="1:5">
      <c r="A192" s="3">
        <f t="shared" si="4"/>
        <v>2006</v>
      </c>
      <c r="B192" s="1">
        <v>38991</v>
      </c>
      <c r="C192">
        <v>2799.36</v>
      </c>
      <c r="D192">
        <v>10565.95</v>
      </c>
      <c r="E192">
        <f t="shared" si="5"/>
        <v>7766.59</v>
      </c>
    </row>
    <row r="193" spans="1:5">
      <c r="A193" s="3">
        <f t="shared" si="4"/>
        <v>2006</v>
      </c>
      <c r="B193" s="1">
        <v>39022</v>
      </c>
      <c r="C193">
        <v>8050.93</v>
      </c>
      <c r="D193">
        <v>7974.96</v>
      </c>
      <c r="E193">
        <f t="shared" si="5"/>
        <v>-75.970000000000255</v>
      </c>
    </row>
    <row r="194" spans="1:5">
      <c r="A194" s="3">
        <f t="shared" si="4"/>
        <v>2006</v>
      </c>
      <c r="B194" s="1">
        <v>39052</v>
      </c>
      <c r="C194">
        <v>13505.51</v>
      </c>
      <c r="D194">
        <v>7742.27</v>
      </c>
      <c r="E194">
        <f t="shared" si="5"/>
        <v>-5763.24</v>
      </c>
    </row>
    <row r="195" spans="1:5">
      <c r="A195" s="3">
        <f t="shared" ref="A195:A258" si="6">YEAR(B195)</f>
        <v>2007</v>
      </c>
      <c r="B195" s="1">
        <v>39083</v>
      </c>
      <c r="C195">
        <v>-584.47</v>
      </c>
      <c r="D195">
        <v>11220.82</v>
      </c>
      <c r="E195">
        <f t="shared" ref="E195:E258" si="7">D195-C195</f>
        <v>11805.289999999999</v>
      </c>
    </row>
    <row r="196" spans="1:5">
      <c r="A196" s="3">
        <f t="shared" si="6"/>
        <v>2007</v>
      </c>
      <c r="B196" s="1">
        <v>39114</v>
      </c>
      <c r="C196">
        <v>5042.45</v>
      </c>
      <c r="D196">
        <v>7702.39</v>
      </c>
      <c r="E196">
        <f t="shared" si="7"/>
        <v>2659.9400000000005</v>
      </c>
    </row>
    <row r="197" spans="1:5">
      <c r="A197" s="3">
        <f t="shared" si="6"/>
        <v>2007</v>
      </c>
      <c r="B197" s="1">
        <v>39142</v>
      </c>
      <c r="C197">
        <v>7957.62</v>
      </c>
      <c r="D197">
        <v>11870.8</v>
      </c>
      <c r="E197">
        <f t="shared" si="7"/>
        <v>3913.1799999999994</v>
      </c>
    </row>
    <row r="198" spans="1:5">
      <c r="A198" s="3">
        <f t="shared" si="6"/>
        <v>2007</v>
      </c>
      <c r="B198" s="1">
        <v>39173</v>
      </c>
      <c r="C198">
        <v>-4350.2700000000004</v>
      </c>
      <c r="D198">
        <v>10568.78</v>
      </c>
      <c r="E198">
        <f t="shared" si="7"/>
        <v>14919.050000000001</v>
      </c>
    </row>
    <row r="199" spans="1:5">
      <c r="A199" s="3">
        <f t="shared" si="6"/>
        <v>2007</v>
      </c>
      <c r="B199" s="1">
        <v>39203</v>
      </c>
      <c r="C199">
        <v>9841.0300000000007</v>
      </c>
      <c r="D199">
        <v>15185.99</v>
      </c>
      <c r="E199">
        <f t="shared" si="7"/>
        <v>5344.9599999999991</v>
      </c>
    </row>
    <row r="200" spans="1:5">
      <c r="A200" s="3">
        <f t="shared" si="6"/>
        <v>2007</v>
      </c>
      <c r="B200" s="1">
        <v>39234</v>
      </c>
      <c r="C200">
        <v>2773.89</v>
      </c>
      <c r="D200">
        <v>8247.68</v>
      </c>
      <c r="E200">
        <f t="shared" si="7"/>
        <v>5473.7900000000009</v>
      </c>
    </row>
    <row r="201" spans="1:5">
      <c r="A201" s="3">
        <f t="shared" si="6"/>
        <v>2007</v>
      </c>
      <c r="B201" s="1">
        <v>39264</v>
      </c>
      <c r="C201">
        <v>6804.39</v>
      </c>
      <c r="D201">
        <v>11756.29</v>
      </c>
      <c r="E201">
        <f t="shared" si="7"/>
        <v>4951.9000000000005</v>
      </c>
    </row>
    <row r="202" spans="1:5">
      <c r="A202" s="3">
        <f t="shared" si="6"/>
        <v>2007</v>
      </c>
      <c r="B202" s="1">
        <v>39295</v>
      </c>
      <c r="C202">
        <v>4116.22</v>
      </c>
      <c r="D202">
        <v>7561.91</v>
      </c>
      <c r="E202">
        <f t="shared" si="7"/>
        <v>3445.6899999999996</v>
      </c>
    </row>
    <row r="203" spans="1:5">
      <c r="A203" s="3">
        <f t="shared" si="6"/>
        <v>2007</v>
      </c>
      <c r="B203" s="1">
        <v>39326</v>
      </c>
      <c r="C203">
        <v>8810.67</v>
      </c>
      <c r="D203">
        <v>9622.4500000000007</v>
      </c>
      <c r="E203">
        <f t="shared" si="7"/>
        <v>811.78000000000065</v>
      </c>
    </row>
    <row r="204" spans="1:5">
      <c r="A204" s="3">
        <f t="shared" si="6"/>
        <v>2007</v>
      </c>
      <c r="B204" s="1">
        <v>39356</v>
      </c>
      <c r="C204">
        <v>881.64</v>
      </c>
      <c r="D204">
        <v>10899.3</v>
      </c>
      <c r="E204">
        <f t="shared" si="7"/>
        <v>10017.66</v>
      </c>
    </row>
    <row r="205" spans="1:5">
      <c r="A205" s="3">
        <f t="shared" si="6"/>
        <v>2007</v>
      </c>
      <c r="B205" s="1">
        <v>39387</v>
      </c>
      <c r="C205">
        <v>2456.67</v>
      </c>
      <c r="D205">
        <v>7240.29</v>
      </c>
      <c r="E205">
        <f t="shared" si="7"/>
        <v>4783.62</v>
      </c>
    </row>
    <row r="206" spans="1:5">
      <c r="A206" s="3">
        <f t="shared" si="6"/>
        <v>2007</v>
      </c>
      <c r="B206" s="1">
        <v>39417</v>
      </c>
      <c r="C206">
        <v>15857.15</v>
      </c>
      <c r="D206">
        <v>7169.01</v>
      </c>
      <c r="E206">
        <f t="shared" si="7"/>
        <v>-8688.14</v>
      </c>
    </row>
    <row r="207" spans="1:5">
      <c r="A207" s="3">
        <f t="shared" si="6"/>
        <v>2008</v>
      </c>
      <c r="B207" s="1">
        <v>39448</v>
      </c>
      <c r="C207">
        <v>-10236.16</v>
      </c>
      <c r="D207">
        <v>6469.16</v>
      </c>
      <c r="E207">
        <f t="shared" si="7"/>
        <v>16705.32</v>
      </c>
    </row>
    <row r="208" spans="1:5">
      <c r="A208" s="3">
        <f t="shared" si="6"/>
        <v>2008</v>
      </c>
      <c r="B208" s="1">
        <v>39479</v>
      </c>
      <c r="C208">
        <v>6318.8</v>
      </c>
      <c r="D208">
        <v>10407</v>
      </c>
      <c r="E208">
        <f t="shared" si="7"/>
        <v>4088.2</v>
      </c>
    </row>
    <row r="209" spans="1:5">
      <c r="A209" s="3">
        <f t="shared" si="6"/>
        <v>2008</v>
      </c>
      <c r="B209" s="1">
        <v>39508</v>
      </c>
      <c r="C209">
        <v>-3244.12</v>
      </c>
      <c r="D209">
        <v>7795.18</v>
      </c>
      <c r="E209">
        <f t="shared" si="7"/>
        <v>11039.3</v>
      </c>
    </row>
    <row r="210" spans="1:5">
      <c r="A210" s="3">
        <f t="shared" si="6"/>
        <v>2008</v>
      </c>
      <c r="B210" s="1">
        <v>39539</v>
      </c>
      <c r="C210">
        <v>-6387.48</v>
      </c>
      <c r="D210">
        <v>10473.08</v>
      </c>
      <c r="E210">
        <f t="shared" si="7"/>
        <v>16860.559999999998</v>
      </c>
    </row>
    <row r="211" spans="1:5">
      <c r="A211" s="3">
        <f t="shared" si="6"/>
        <v>2008</v>
      </c>
      <c r="B211" s="1">
        <v>39569</v>
      </c>
      <c r="C211">
        <v>5480.35</v>
      </c>
      <c r="D211">
        <v>10396.75</v>
      </c>
      <c r="E211">
        <f t="shared" si="7"/>
        <v>4916.3999999999996</v>
      </c>
    </row>
    <row r="212" spans="1:5">
      <c r="A212" s="3">
        <f t="shared" si="6"/>
        <v>2008</v>
      </c>
      <c r="B212" s="1">
        <v>39600</v>
      </c>
      <c r="C212">
        <v>1147.7</v>
      </c>
      <c r="D212">
        <v>8214.83</v>
      </c>
      <c r="E212">
        <f t="shared" si="7"/>
        <v>7067.13</v>
      </c>
    </row>
    <row r="213" spans="1:5">
      <c r="A213" s="3">
        <f t="shared" si="6"/>
        <v>2008</v>
      </c>
      <c r="B213" s="1">
        <v>39630</v>
      </c>
      <c r="C213">
        <v>2108.69</v>
      </c>
      <c r="D213">
        <v>9882.7800000000007</v>
      </c>
      <c r="E213">
        <f t="shared" si="7"/>
        <v>7774.09</v>
      </c>
    </row>
    <row r="214" spans="1:5">
      <c r="A214" s="3">
        <f t="shared" si="6"/>
        <v>2008</v>
      </c>
      <c r="B214" s="1">
        <v>39661</v>
      </c>
      <c r="C214">
        <v>-1525.6</v>
      </c>
      <c r="D214">
        <v>5727.4</v>
      </c>
      <c r="E214">
        <f t="shared" si="7"/>
        <v>7253</v>
      </c>
    </row>
    <row r="215" spans="1:5">
      <c r="A215" s="3">
        <f t="shared" si="6"/>
        <v>2008</v>
      </c>
      <c r="B215" s="1">
        <v>39692</v>
      </c>
      <c r="C215">
        <v>-1013.21</v>
      </c>
      <c r="D215">
        <v>4160.25</v>
      </c>
      <c r="E215">
        <f t="shared" si="7"/>
        <v>5173.46</v>
      </c>
    </row>
    <row r="216" spans="1:5">
      <c r="A216" s="3">
        <f t="shared" si="6"/>
        <v>2008</v>
      </c>
      <c r="B216" s="1">
        <v>39722</v>
      </c>
      <c r="C216">
        <v>-10986.74</v>
      </c>
      <c r="D216">
        <v>3478.83</v>
      </c>
      <c r="E216">
        <f t="shared" si="7"/>
        <v>14465.57</v>
      </c>
    </row>
    <row r="217" spans="1:5">
      <c r="A217" s="3">
        <f t="shared" si="6"/>
        <v>2008</v>
      </c>
      <c r="B217" s="1">
        <v>39753</v>
      </c>
      <c r="C217">
        <v>8167.47</v>
      </c>
      <c r="D217">
        <v>4884.75</v>
      </c>
      <c r="E217">
        <f t="shared" si="7"/>
        <v>-3282.7200000000003</v>
      </c>
    </row>
    <row r="218" spans="1:5">
      <c r="A218" s="3">
        <f t="shared" si="6"/>
        <v>2008</v>
      </c>
      <c r="B218" s="1">
        <v>39783</v>
      </c>
      <c r="C218">
        <v>35061.050000000003</v>
      </c>
      <c r="D218">
        <v>14308.65</v>
      </c>
      <c r="E218">
        <f t="shared" si="7"/>
        <v>-20752.400000000001</v>
      </c>
    </row>
    <row r="219" spans="1:5">
      <c r="A219" s="3">
        <f t="shared" si="6"/>
        <v>2009</v>
      </c>
      <c r="B219" s="1">
        <v>39814</v>
      </c>
      <c r="C219">
        <v>9543.85</v>
      </c>
      <c r="D219">
        <v>14339.67</v>
      </c>
      <c r="E219">
        <f t="shared" si="7"/>
        <v>4795.82</v>
      </c>
    </row>
    <row r="220" spans="1:5">
      <c r="A220" s="3">
        <f t="shared" si="6"/>
        <v>2009</v>
      </c>
      <c r="B220" s="1">
        <v>39845</v>
      </c>
      <c r="C220">
        <v>6964.48</v>
      </c>
      <c r="D220">
        <v>7867.87</v>
      </c>
      <c r="E220">
        <f t="shared" si="7"/>
        <v>903.39000000000033</v>
      </c>
    </row>
    <row r="221" spans="1:5">
      <c r="A221" s="3">
        <f t="shared" si="6"/>
        <v>2009</v>
      </c>
      <c r="B221" s="1">
        <v>39873</v>
      </c>
      <c r="C221">
        <v>7381.38</v>
      </c>
      <c r="D221">
        <v>13197.07</v>
      </c>
      <c r="E221">
        <f t="shared" si="7"/>
        <v>5815.69</v>
      </c>
    </row>
    <row r="222" spans="1:5">
      <c r="A222" s="3">
        <f t="shared" si="6"/>
        <v>2009</v>
      </c>
      <c r="B222" s="1">
        <v>39904</v>
      </c>
      <c r="C222">
        <v>3088.31</v>
      </c>
      <c r="D222">
        <v>13949.87</v>
      </c>
      <c r="E222">
        <f t="shared" si="7"/>
        <v>10861.560000000001</v>
      </c>
    </row>
    <row r="223" spans="1:5">
      <c r="A223" s="3">
        <f t="shared" si="6"/>
        <v>2009</v>
      </c>
      <c r="B223" s="1">
        <v>39934</v>
      </c>
      <c r="C223">
        <v>11463.73</v>
      </c>
      <c r="D223">
        <v>11172.96</v>
      </c>
      <c r="E223">
        <f t="shared" si="7"/>
        <v>-290.77000000000044</v>
      </c>
    </row>
    <row r="224" spans="1:5">
      <c r="A224" s="3">
        <f t="shared" si="6"/>
        <v>2009</v>
      </c>
      <c r="B224" s="1">
        <v>39965</v>
      </c>
      <c r="C224">
        <v>11803.31</v>
      </c>
      <c r="D224">
        <v>10666.63</v>
      </c>
      <c r="E224">
        <f t="shared" si="7"/>
        <v>-1136.6800000000003</v>
      </c>
    </row>
    <row r="225" spans="1:5">
      <c r="A225" s="3">
        <f t="shared" si="6"/>
        <v>2009</v>
      </c>
      <c r="B225" s="1">
        <v>39995</v>
      </c>
      <c r="C225">
        <v>13124.62</v>
      </c>
      <c r="D225">
        <v>14815.38</v>
      </c>
      <c r="E225">
        <f t="shared" si="7"/>
        <v>1690.7599999999984</v>
      </c>
    </row>
    <row r="226" spans="1:5">
      <c r="A226" s="3">
        <f t="shared" si="6"/>
        <v>2009</v>
      </c>
      <c r="B226" s="1">
        <v>40026</v>
      </c>
      <c r="C226">
        <v>9292.8799999999992</v>
      </c>
      <c r="D226">
        <v>13191.38</v>
      </c>
      <c r="E226">
        <f t="shared" si="7"/>
        <v>3898.5</v>
      </c>
    </row>
    <row r="227" spans="1:5">
      <c r="A227" s="3">
        <f t="shared" si="6"/>
        <v>2009</v>
      </c>
      <c r="B227" s="1">
        <v>40057</v>
      </c>
      <c r="C227">
        <v>22355.96</v>
      </c>
      <c r="D227">
        <v>14336.06</v>
      </c>
      <c r="E227">
        <f t="shared" si="7"/>
        <v>-8019.9</v>
      </c>
    </row>
    <row r="228" spans="1:5">
      <c r="A228" s="3">
        <f t="shared" si="6"/>
        <v>2009</v>
      </c>
      <c r="B228" s="1">
        <v>40087</v>
      </c>
      <c r="C228">
        <v>114.22</v>
      </c>
      <c r="D228">
        <v>11491.29</v>
      </c>
      <c r="E228">
        <f t="shared" si="7"/>
        <v>11377.070000000002</v>
      </c>
    </row>
    <row r="229" spans="1:5">
      <c r="A229" s="3">
        <f t="shared" si="6"/>
        <v>2009</v>
      </c>
      <c r="B229" s="1">
        <v>40118</v>
      </c>
      <c r="C229">
        <v>2271.87</v>
      </c>
      <c r="D229">
        <v>12984.32</v>
      </c>
      <c r="E229">
        <f t="shared" si="7"/>
        <v>10712.45</v>
      </c>
    </row>
    <row r="230" spans="1:5">
      <c r="A230" s="3">
        <f t="shared" si="6"/>
        <v>2009</v>
      </c>
      <c r="B230" s="1">
        <v>40148</v>
      </c>
      <c r="C230">
        <v>9958.58</v>
      </c>
      <c r="D230">
        <v>11793.87</v>
      </c>
      <c r="E230">
        <f t="shared" si="7"/>
        <v>1835.2900000000009</v>
      </c>
    </row>
    <row r="231" spans="1:5">
      <c r="A231" s="3">
        <f t="shared" si="6"/>
        <v>2010</v>
      </c>
      <c r="B231" s="1">
        <v>40179</v>
      </c>
      <c r="C231">
        <v>-1780.33</v>
      </c>
      <c r="D231">
        <v>11757.54</v>
      </c>
      <c r="E231">
        <f t="shared" si="7"/>
        <v>13537.87</v>
      </c>
    </row>
    <row r="232" spans="1:5">
      <c r="A232" s="3">
        <f t="shared" si="6"/>
        <v>2010</v>
      </c>
      <c r="B232" s="1">
        <v>40210</v>
      </c>
      <c r="C232">
        <v>8851.57</v>
      </c>
      <c r="D232">
        <v>8150.58</v>
      </c>
      <c r="E232">
        <f t="shared" si="7"/>
        <v>-700.98999999999978</v>
      </c>
    </row>
    <row r="233" spans="1:5">
      <c r="A233" s="3">
        <f t="shared" si="6"/>
        <v>2010</v>
      </c>
      <c r="B233" s="1">
        <v>40238</v>
      </c>
      <c r="C233">
        <v>14611.01</v>
      </c>
      <c r="D233">
        <v>10698.73</v>
      </c>
      <c r="E233">
        <f t="shared" si="7"/>
        <v>-3912.2800000000007</v>
      </c>
    </row>
    <row r="234" spans="1:5">
      <c r="A234" s="3">
        <f t="shared" si="6"/>
        <v>2010</v>
      </c>
      <c r="B234" s="1">
        <v>40269</v>
      </c>
      <c r="C234">
        <v>-7054.48</v>
      </c>
      <c r="D234">
        <v>9473.67</v>
      </c>
      <c r="E234">
        <f t="shared" si="7"/>
        <v>16528.150000000001</v>
      </c>
    </row>
    <row r="235" spans="1:5">
      <c r="A235" s="3">
        <f t="shared" si="6"/>
        <v>2010</v>
      </c>
      <c r="B235" s="1">
        <v>40299</v>
      </c>
      <c r="C235">
        <v>12305.87</v>
      </c>
      <c r="D235">
        <v>10874.47</v>
      </c>
      <c r="E235">
        <f t="shared" si="7"/>
        <v>-1431.4000000000015</v>
      </c>
    </row>
    <row r="236" spans="1:5">
      <c r="A236" s="3">
        <f t="shared" si="6"/>
        <v>2010</v>
      </c>
      <c r="B236" s="1">
        <v>40330</v>
      </c>
      <c r="C236">
        <v>6413.3</v>
      </c>
      <c r="D236">
        <v>7158.98</v>
      </c>
      <c r="E236">
        <f t="shared" si="7"/>
        <v>745.67999999999938</v>
      </c>
    </row>
    <row r="237" spans="1:5">
      <c r="A237" s="3">
        <f t="shared" si="6"/>
        <v>2010</v>
      </c>
      <c r="B237" s="1">
        <v>40360</v>
      </c>
      <c r="C237">
        <v>12595.88</v>
      </c>
      <c r="D237">
        <v>13208.68</v>
      </c>
      <c r="E237">
        <f t="shared" si="7"/>
        <v>612.80000000000109</v>
      </c>
    </row>
    <row r="238" spans="1:5">
      <c r="A238" s="3">
        <f t="shared" si="6"/>
        <v>2010</v>
      </c>
      <c r="B238" s="1">
        <v>40391</v>
      </c>
      <c r="C238">
        <v>9131.43</v>
      </c>
      <c r="D238">
        <v>12589.29</v>
      </c>
      <c r="E238">
        <f t="shared" si="7"/>
        <v>3457.8600000000006</v>
      </c>
    </row>
    <row r="239" spans="1:5">
      <c r="A239" s="3">
        <f t="shared" si="6"/>
        <v>2010</v>
      </c>
      <c r="B239" s="1">
        <v>40422</v>
      </c>
      <c r="C239">
        <v>-16199.61</v>
      </c>
      <c r="D239">
        <v>9393.89</v>
      </c>
      <c r="E239">
        <f t="shared" si="7"/>
        <v>25593.5</v>
      </c>
    </row>
    <row r="240" spans="1:5">
      <c r="A240" s="3">
        <f t="shared" si="6"/>
        <v>2010</v>
      </c>
      <c r="B240" s="1">
        <v>40452</v>
      </c>
      <c r="C240">
        <v>1765.6</v>
      </c>
      <c r="D240">
        <v>8998.57</v>
      </c>
      <c r="E240">
        <f t="shared" si="7"/>
        <v>7232.9699999999993</v>
      </c>
    </row>
    <row r="241" spans="1:5">
      <c r="A241" s="3">
        <f t="shared" si="6"/>
        <v>2010</v>
      </c>
      <c r="B241" s="1">
        <v>40483</v>
      </c>
      <c r="C241">
        <v>9976.1299999999992</v>
      </c>
      <c r="D241">
        <v>11631.05</v>
      </c>
      <c r="E241">
        <f t="shared" si="7"/>
        <v>1654.92</v>
      </c>
    </row>
    <row r="242" spans="1:5">
      <c r="A242" s="3">
        <f t="shared" si="6"/>
        <v>2010</v>
      </c>
      <c r="B242" s="1">
        <v>40513</v>
      </c>
      <c r="C242">
        <v>-4830.8900000000003</v>
      </c>
      <c r="D242">
        <v>10573.29</v>
      </c>
      <c r="E242">
        <f t="shared" si="7"/>
        <v>15404.18</v>
      </c>
    </row>
    <row r="243" spans="1:5">
      <c r="A243" s="3">
        <f t="shared" si="6"/>
        <v>2011</v>
      </c>
      <c r="B243" s="1">
        <v>40544</v>
      </c>
      <c r="C243">
        <v>1023.94</v>
      </c>
      <c r="D243">
        <v>14830.93</v>
      </c>
      <c r="E243">
        <f t="shared" si="7"/>
        <v>13806.99</v>
      </c>
    </row>
    <row r="244" spans="1:5">
      <c r="A244" s="3">
        <f t="shared" si="6"/>
        <v>2011</v>
      </c>
      <c r="B244" s="1">
        <v>40575</v>
      </c>
      <c r="C244">
        <v>9870.18</v>
      </c>
      <c r="D244">
        <v>12400.48</v>
      </c>
      <c r="E244">
        <f t="shared" si="7"/>
        <v>2530.2999999999993</v>
      </c>
    </row>
    <row r="245" spans="1:5">
      <c r="A245" s="3">
        <f t="shared" si="6"/>
        <v>2011</v>
      </c>
      <c r="B245" s="1">
        <v>40603</v>
      </c>
      <c r="C245">
        <v>3969.23</v>
      </c>
      <c r="D245">
        <v>13644.92</v>
      </c>
      <c r="E245">
        <f t="shared" si="7"/>
        <v>9675.69</v>
      </c>
    </row>
    <row r="246" spans="1:5">
      <c r="A246" s="3">
        <f t="shared" si="6"/>
        <v>2011</v>
      </c>
      <c r="B246" s="1">
        <v>40634</v>
      </c>
      <c r="C246">
        <v>-814.43</v>
      </c>
      <c r="D246">
        <v>14405.64</v>
      </c>
      <c r="E246">
        <f t="shared" si="7"/>
        <v>15220.07</v>
      </c>
    </row>
    <row r="247" spans="1:5">
      <c r="A247" s="3">
        <f t="shared" si="6"/>
        <v>2011</v>
      </c>
      <c r="B247" s="1">
        <v>40664</v>
      </c>
      <c r="C247">
        <v>12957.49</v>
      </c>
      <c r="D247">
        <v>17409.599999999999</v>
      </c>
      <c r="E247">
        <f t="shared" si="7"/>
        <v>4452.1099999999988</v>
      </c>
    </row>
    <row r="248" spans="1:5">
      <c r="A248" s="3">
        <f t="shared" si="6"/>
        <v>2011</v>
      </c>
      <c r="B248" s="1">
        <v>40695</v>
      </c>
      <c r="C248">
        <v>6625.54</v>
      </c>
      <c r="D248">
        <v>16329.52</v>
      </c>
      <c r="E248">
        <f t="shared" si="7"/>
        <v>9703.98</v>
      </c>
    </row>
    <row r="249" spans="1:5">
      <c r="A249" s="3">
        <f t="shared" si="6"/>
        <v>2011</v>
      </c>
      <c r="B249" s="1">
        <v>40725</v>
      </c>
      <c r="C249">
        <v>5837.16</v>
      </c>
      <c r="D249">
        <v>16755.38</v>
      </c>
      <c r="E249">
        <f t="shared" si="7"/>
        <v>10918.220000000001</v>
      </c>
    </row>
    <row r="250" spans="1:5">
      <c r="A250" s="3">
        <f t="shared" si="6"/>
        <v>2011</v>
      </c>
      <c r="B250" s="1">
        <v>40756</v>
      </c>
      <c r="C250">
        <v>17213.09</v>
      </c>
      <c r="D250">
        <v>19244.09</v>
      </c>
      <c r="E250">
        <f t="shared" si="7"/>
        <v>2031</v>
      </c>
    </row>
    <row r="251" spans="1:5">
      <c r="A251" s="3">
        <f t="shared" si="6"/>
        <v>2011</v>
      </c>
      <c r="B251" s="1">
        <v>40787</v>
      </c>
      <c r="C251">
        <v>5471.94</v>
      </c>
      <c r="D251">
        <v>11454.14</v>
      </c>
      <c r="E251">
        <f t="shared" si="7"/>
        <v>5982.2</v>
      </c>
    </row>
    <row r="252" spans="1:5">
      <c r="A252" s="3">
        <f t="shared" si="6"/>
        <v>2011</v>
      </c>
      <c r="B252" s="1">
        <v>40817</v>
      </c>
      <c r="C252">
        <v>3120.8</v>
      </c>
      <c r="D252">
        <v>14524.72</v>
      </c>
      <c r="E252">
        <f t="shared" si="7"/>
        <v>11403.919999999998</v>
      </c>
    </row>
    <row r="253" spans="1:5">
      <c r="A253" s="3">
        <f t="shared" si="6"/>
        <v>2011</v>
      </c>
      <c r="B253" s="1">
        <v>40848</v>
      </c>
      <c r="C253">
        <v>8771.59</v>
      </c>
      <c r="D253">
        <v>13579.71</v>
      </c>
      <c r="E253">
        <f t="shared" si="7"/>
        <v>4808.119999999999</v>
      </c>
    </row>
    <row r="254" spans="1:5">
      <c r="A254" s="3">
        <f t="shared" si="6"/>
        <v>2011</v>
      </c>
      <c r="B254" s="1">
        <v>40878</v>
      </c>
      <c r="C254">
        <v>13471.03</v>
      </c>
      <c r="D254">
        <v>15973.95</v>
      </c>
      <c r="E254">
        <f t="shared" si="7"/>
        <v>2502.92</v>
      </c>
    </row>
    <row r="255" spans="1:5">
      <c r="A255" s="3">
        <f t="shared" si="6"/>
        <v>2012</v>
      </c>
      <c r="B255" s="1">
        <v>40909</v>
      </c>
      <c r="C255">
        <v>-2184.44</v>
      </c>
      <c r="D255">
        <v>18048.72</v>
      </c>
      <c r="E255">
        <f t="shared" si="7"/>
        <v>20233.16</v>
      </c>
    </row>
    <row r="256" spans="1:5">
      <c r="A256" s="3">
        <f t="shared" si="6"/>
        <v>2012</v>
      </c>
      <c r="B256" s="1">
        <v>40940</v>
      </c>
      <c r="C256">
        <v>9045.77</v>
      </c>
      <c r="D256">
        <v>14362.31</v>
      </c>
      <c r="E256">
        <f t="shared" si="7"/>
        <v>5316.5399999999991</v>
      </c>
    </row>
    <row r="257" spans="1:5">
      <c r="A257" s="3">
        <f t="shared" si="6"/>
        <v>2012</v>
      </c>
      <c r="B257" s="1">
        <v>40969</v>
      </c>
      <c r="C257">
        <v>10336.290000000001</v>
      </c>
      <c r="D257">
        <v>17792.349999999999</v>
      </c>
      <c r="E257">
        <f t="shared" si="7"/>
        <v>7456.0599999999977</v>
      </c>
    </row>
    <row r="258" spans="1:5">
      <c r="A258" s="3">
        <f t="shared" si="6"/>
        <v>2012</v>
      </c>
      <c r="B258" s="1">
        <v>41000</v>
      </c>
      <c r="C258">
        <v>272.3</v>
      </c>
      <c r="D258">
        <v>11751.37</v>
      </c>
      <c r="E258">
        <f t="shared" si="7"/>
        <v>11479.070000000002</v>
      </c>
    </row>
    <row r="259" spans="1:5">
      <c r="A259" s="3">
        <f t="shared" ref="A259:A295" si="8">YEAR(B259)</f>
        <v>2012</v>
      </c>
      <c r="B259" s="1">
        <v>41030</v>
      </c>
      <c r="C259">
        <v>9539.68</v>
      </c>
      <c r="D259">
        <v>11097.64</v>
      </c>
      <c r="E259">
        <f t="shared" ref="E259:E295" si="9">D259-C259</f>
        <v>1557.9599999999991</v>
      </c>
    </row>
    <row r="260" spans="1:5">
      <c r="A260" s="3">
        <f t="shared" si="8"/>
        <v>2012</v>
      </c>
      <c r="B260" s="1">
        <v>41061</v>
      </c>
      <c r="C260">
        <v>7178.66</v>
      </c>
      <c r="D260">
        <v>9197.6299999999992</v>
      </c>
      <c r="E260">
        <f t="shared" si="9"/>
        <v>2018.9699999999993</v>
      </c>
    </row>
    <row r="261" spans="1:5">
      <c r="A261" s="3">
        <f t="shared" si="8"/>
        <v>2012</v>
      </c>
      <c r="B261" s="1">
        <v>41091</v>
      </c>
      <c r="C261">
        <v>7537.35</v>
      </c>
      <c r="D261">
        <v>11372.04</v>
      </c>
      <c r="E261">
        <f t="shared" si="9"/>
        <v>3834.6900000000005</v>
      </c>
    </row>
    <row r="262" spans="1:5">
      <c r="A262" s="3">
        <f t="shared" si="8"/>
        <v>2012</v>
      </c>
      <c r="B262" s="1">
        <v>41122</v>
      </c>
      <c r="C262">
        <v>8130.11</v>
      </c>
      <c r="D262">
        <v>9302.7000000000007</v>
      </c>
      <c r="E262">
        <f t="shared" si="9"/>
        <v>1172.5900000000011</v>
      </c>
    </row>
    <row r="263" spans="1:5">
      <c r="A263" s="3">
        <f t="shared" si="8"/>
        <v>2012</v>
      </c>
      <c r="B263" s="1">
        <v>41153</v>
      </c>
      <c r="C263">
        <v>3874.52</v>
      </c>
      <c r="D263">
        <v>4805.07</v>
      </c>
      <c r="E263">
        <f t="shared" si="9"/>
        <v>930.54999999999973</v>
      </c>
    </row>
    <row r="264" spans="1:5">
      <c r="A264" s="3">
        <f t="shared" si="8"/>
        <v>2012</v>
      </c>
      <c r="B264" s="1">
        <v>41183</v>
      </c>
      <c r="C264">
        <v>-247.43</v>
      </c>
      <c r="D264">
        <v>9813.2999999999993</v>
      </c>
      <c r="E264">
        <f t="shared" si="9"/>
        <v>10060.73</v>
      </c>
    </row>
    <row r="265" spans="1:5">
      <c r="A265" s="3">
        <f t="shared" si="8"/>
        <v>2012</v>
      </c>
      <c r="B265" s="1">
        <v>41214</v>
      </c>
      <c r="C265">
        <v>20545.77</v>
      </c>
      <c r="D265">
        <v>14670.49</v>
      </c>
      <c r="E265">
        <f t="shared" si="9"/>
        <v>-5875.2800000000007</v>
      </c>
    </row>
    <row r="266" spans="1:5">
      <c r="A266" s="3">
        <f t="shared" si="8"/>
        <v>2012</v>
      </c>
      <c r="B266" s="1">
        <v>41244</v>
      </c>
      <c r="C266">
        <v>-12846.93</v>
      </c>
      <c r="D266">
        <v>15054</v>
      </c>
      <c r="E266">
        <f t="shared" si="9"/>
        <v>27900.93</v>
      </c>
    </row>
    <row r="267" spans="1:5">
      <c r="A267" s="3">
        <f t="shared" si="8"/>
        <v>2013</v>
      </c>
      <c r="B267" s="1">
        <v>41275</v>
      </c>
      <c r="C267">
        <v>-9460.52</v>
      </c>
      <c r="D267">
        <v>16627.86</v>
      </c>
      <c r="E267">
        <f t="shared" si="9"/>
        <v>26088.38</v>
      </c>
    </row>
    <row r="268" spans="1:5">
      <c r="A268" s="3">
        <f t="shared" si="8"/>
        <v>2013</v>
      </c>
      <c r="B268" s="1">
        <v>41306</v>
      </c>
      <c r="C268">
        <v>22947.35</v>
      </c>
      <c r="D268">
        <v>15803.55</v>
      </c>
      <c r="E268">
        <f t="shared" si="9"/>
        <v>-7143.7999999999993</v>
      </c>
    </row>
    <row r="269" spans="1:5">
      <c r="A269" s="3">
        <f t="shared" si="8"/>
        <v>2013</v>
      </c>
      <c r="B269" s="1">
        <v>41334</v>
      </c>
      <c r="C269">
        <v>14353.26</v>
      </c>
      <c r="D269">
        <v>15412.64</v>
      </c>
      <c r="E269">
        <f t="shared" si="9"/>
        <v>1059.3799999999992</v>
      </c>
    </row>
    <row r="270" spans="1:5">
      <c r="A270" s="3">
        <f t="shared" si="8"/>
        <v>2013</v>
      </c>
      <c r="B270" s="1">
        <v>41365</v>
      </c>
      <c r="C270">
        <v>6625.8</v>
      </c>
      <c r="D270">
        <v>13690.34</v>
      </c>
      <c r="E270">
        <f t="shared" si="9"/>
        <v>7064.54</v>
      </c>
    </row>
    <row r="271" spans="1:5">
      <c r="A271" s="3">
        <f t="shared" si="8"/>
        <v>2013</v>
      </c>
      <c r="B271" s="1">
        <v>41395</v>
      </c>
      <c r="C271">
        <v>11986.02</v>
      </c>
      <c r="D271">
        <v>17221.59</v>
      </c>
      <c r="E271">
        <f t="shared" si="9"/>
        <v>5235.57</v>
      </c>
    </row>
    <row r="272" spans="1:5">
      <c r="A272" s="3">
        <f t="shared" si="8"/>
        <v>2013</v>
      </c>
      <c r="B272" s="1">
        <v>41426</v>
      </c>
      <c r="C272">
        <v>11428.59</v>
      </c>
      <c r="D272">
        <v>12852.92</v>
      </c>
      <c r="E272">
        <f t="shared" si="9"/>
        <v>1424.33</v>
      </c>
    </row>
    <row r="273" spans="1:5">
      <c r="A273" s="3">
        <f t="shared" si="8"/>
        <v>2013</v>
      </c>
      <c r="B273" s="1">
        <v>41456</v>
      </c>
      <c r="C273">
        <v>12817.7</v>
      </c>
      <c r="D273">
        <v>16585.29</v>
      </c>
      <c r="E273">
        <f t="shared" si="9"/>
        <v>3767.59</v>
      </c>
    </row>
    <row r="274" spans="1:5">
      <c r="A274" s="3">
        <f t="shared" si="8"/>
        <v>2013</v>
      </c>
      <c r="B274" s="1">
        <v>41487</v>
      </c>
      <c r="C274">
        <v>18095.900000000001</v>
      </c>
      <c r="D274">
        <v>18041.34</v>
      </c>
      <c r="E274">
        <f t="shared" si="9"/>
        <v>-54.56000000000131</v>
      </c>
    </row>
    <row r="275" spans="1:5">
      <c r="A275" s="3">
        <f t="shared" si="8"/>
        <v>2013</v>
      </c>
      <c r="B275" s="1">
        <v>41518</v>
      </c>
      <c r="C275">
        <v>19651.54</v>
      </c>
      <c r="D275">
        <v>8891.51</v>
      </c>
      <c r="E275">
        <f t="shared" si="9"/>
        <v>-10760.03</v>
      </c>
    </row>
    <row r="276" spans="1:5">
      <c r="A276" s="3">
        <f t="shared" si="8"/>
        <v>2013</v>
      </c>
      <c r="B276" s="1">
        <v>41548</v>
      </c>
      <c r="C276">
        <v>2612.4899999999998</v>
      </c>
      <c r="D276">
        <v>7869.42</v>
      </c>
      <c r="E276">
        <f t="shared" si="9"/>
        <v>5256.93</v>
      </c>
    </row>
    <row r="277" spans="1:5">
      <c r="A277" s="3">
        <f t="shared" si="8"/>
        <v>2013</v>
      </c>
      <c r="B277" s="1">
        <v>41579</v>
      </c>
      <c r="C277">
        <v>-5203.6899999999996</v>
      </c>
      <c r="D277">
        <v>23404.31</v>
      </c>
      <c r="E277">
        <f t="shared" si="9"/>
        <v>28608</v>
      </c>
    </row>
    <row r="278" spans="1:5">
      <c r="A278" s="3">
        <f t="shared" si="8"/>
        <v>2013</v>
      </c>
      <c r="B278" s="1">
        <v>41609</v>
      </c>
      <c r="C278">
        <v>4700.51</v>
      </c>
      <c r="D278">
        <v>19444.88</v>
      </c>
      <c r="E278">
        <f t="shared" si="9"/>
        <v>14744.37</v>
      </c>
    </row>
    <row r="279" spans="1:5">
      <c r="A279" s="3">
        <f t="shared" si="8"/>
        <v>2014</v>
      </c>
      <c r="B279" s="1">
        <v>41640</v>
      </c>
      <c r="C279">
        <v>11083.14</v>
      </c>
      <c r="D279">
        <v>23632.22</v>
      </c>
      <c r="E279">
        <f t="shared" si="9"/>
        <v>12549.080000000002</v>
      </c>
    </row>
    <row r="280" spans="1:5">
      <c r="A280" s="3">
        <f t="shared" si="8"/>
        <v>2014</v>
      </c>
      <c r="B280" s="1">
        <v>41671</v>
      </c>
      <c r="C280">
        <v>10115.58</v>
      </c>
      <c r="D280">
        <v>6726.09</v>
      </c>
      <c r="E280">
        <f t="shared" si="9"/>
        <v>-3389.49</v>
      </c>
    </row>
    <row r="281" spans="1:5">
      <c r="A281" s="3">
        <f t="shared" si="8"/>
        <v>2014</v>
      </c>
      <c r="B281" s="1">
        <v>41699</v>
      </c>
      <c r="C281">
        <v>6129.08</v>
      </c>
      <c r="D281">
        <v>9290.61</v>
      </c>
      <c r="E281">
        <f t="shared" si="9"/>
        <v>3161.5300000000007</v>
      </c>
    </row>
    <row r="282" spans="1:5">
      <c r="A282" s="3">
        <f t="shared" si="8"/>
        <v>2014</v>
      </c>
      <c r="B282" s="1">
        <v>41730</v>
      </c>
      <c r="C282">
        <v>-6108.42</v>
      </c>
      <c r="D282">
        <v>10745.92</v>
      </c>
      <c r="E282">
        <f t="shared" si="9"/>
        <v>16854.34</v>
      </c>
    </row>
    <row r="283" spans="1:5">
      <c r="A283" s="3">
        <f t="shared" si="8"/>
        <v>2014</v>
      </c>
      <c r="B283" s="1">
        <v>41760</v>
      </c>
      <c r="C283">
        <v>26937.65</v>
      </c>
      <c r="D283">
        <v>15864.28</v>
      </c>
      <c r="E283">
        <f t="shared" si="9"/>
        <v>-11073.37</v>
      </c>
    </row>
    <row r="284" spans="1:5">
      <c r="A284" s="3">
        <f t="shared" si="8"/>
        <v>2014</v>
      </c>
      <c r="B284" s="1">
        <v>41791</v>
      </c>
      <c r="C284">
        <v>20589.77</v>
      </c>
      <c r="D284">
        <v>17857.55</v>
      </c>
      <c r="E284">
        <f t="shared" si="9"/>
        <v>-2732.2200000000012</v>
      </c>
    </row>
    <row r="285" spans="1:5">
      <c r="A285" s="3">
        <f t="shared" si="8"/>
        <v>2014</v>
      </c>
      <c r="B285" s="1">
        <v>41821</v>
      </c>
      <c r="C285">
        <v>29816.43</v>
      </c>
      <c r="D285">
        <v>27921.47</v>
      </c>
      <c r="E285">
        <f t="shared" si="9"/>
        <v>-1894.9599999999991</v>
      </c>
    </row>
    <row r="286" spans="1:5">
      <c r="A286" s="3">
        <f t="shared" si="8"/>
        <v>2014</v>
      </c>
      <c r="B286" s="1">
        <v>41852</v>
      </c>
      <c r="C286">
        <v>28531.84</v>
      </c>
      <c r="D286">
        <v>16581.060000000001</v>
      </c>
      <c r="E286">
        <f t="shared" si="9"/>
        <v>-11950.779999999999</v>
      </c>
    </row>
    <row r="287" spans="1:5">
      <c r="A287" s="3">
        <f t="shared" si="8"/>
        <v>2014</v>
      </c>
      <c r="B287" s="1">
        <v>41883</v>
      </c>
      <c r="C287">
        <v>60916.19</v>
      </c>
      <c r="D287">
        <v>39921.449999999997</v>
      </c>
      <c r="E287">
        <f t="shared" si="9"/>
        <v>-20994.740000000005</v>
      </c>
    </row>
    <row r="288" spans="1:5">
      <c r="A288" s="3">
        <f t="shared" si="8"/>
        <v>2014</v>
      </c>
      <c r="B288" s="1">
        <v>41913</v>
      </c>
      <c r="C288">
        <v>13105.81</v>
      </c>
      <c r="D288">
        <v>18008.93</v>
      </c>
      <c r="E288">
        <f t="shared" si="9"/>
        <v>4903.1200000000008</v>
      </c>
    </row>
    <row r="289" spans="1:5">
      <c r="A289" s="3">
        <f t="shared" si="8"/>
        <v>2014</v>
      </c>
      <c r="B289" s="1">
        <v>41944</v>
      </c>
      <c r="C289">
        <v>33523.949999999997</v>
      </c>
      <c r="D289">
        <v>26865.08</v>
      </c>
      <c r="E289">
        <f t="shared" si="9"/>
        <v>-6658.8699999999953</v>
      </c>
    </row>
    <row r="290" spans="1:5">
      <c r="A290" s="3">
        <f t="shared" si="8"/>
        <v>2014</v>
      </c>
      <c r="B290" s="1">
        <v>41974</v>
      </c>
      <c r="C290">
        <v>36900.92</v>
      </c>
      <c r="D290">
        <v>37655.57</v>
      </c>
      <c r="E290">
        <f t="shared" si="9"/>
        <v>754.65000000000146</v>
      </c>
    </row>
    <row r="291" spans="1:5">
      <c r="A291" s="3">
        <f t="shared" si="8"/>
        <v>2015</v>
      </c>
      <c r="B291" s="1">
        <v>42005</v>
      </c>
      <c r="C291">
        <v>2029.31</v>
      </c>
      <c r="D291">
        <v>12104.41</v>
      </c>
      <c r="E291">
        <f t="shared" si="9"/>
        <v>10075.1</v>
      </c>
    </row>
    <row r="292" spans="1:5">
      <c r="A292" s="3">
        <f t="shared" si="8"/>
        <v>2015</v>
      </c>
      <c r="B292" s="1">
        <v>42036</v>
      </c>
      <c r="C292">
        <v>55492.88</v>
      </c>
      <c r="D292">
        <v>48821.46</v>
      </c>
      <c r="E292">
        <f t="shared" si="9"/>
        <v>-6671.4199999999983</v>
      </c>
    </row>
    <row r="293" spans="1:5">
      <c r="A293" s="3">
        <f t="shared" si="8"/>
        <v>2015</v>
      </c>
      <c r="B293" s="1">
        <v>42064</v>
      </c>
      <c r="C293">
        <v>60748.26</v>
      </c>
      <c r="D293">
        <v>62230.92</v>
      </c>
      <c r="E293">
        <f t="shared" si="9"/>
        <v>1482.6599999999962</v>
      </c>
    </row>
    <row r="294" spans="1:5">
      <c r="A294" s="3">
        <f t="shared" si="8"/>
        <v>2015</v>
      </c>
      <c r="B294" s="1">
        <v>42095</v>
      </c>
      <c r="C294">
        <v>-18125.21</v>
      </c>
      <c r="D294">
        <v>-7487.55</v>
      </c>
      <c r="E294">
        <f t="shared" si="9"/>
        <v>10637.66</v>
      </c>
    </row>
    <row r="295" spans="1:5">
      <c r="A295" s="3">
        <f t="shared" si="8"/>
        <v>2015</v>
      </c>
      <c r="B295" s="1">
        <v>42125</v>
      </c>
      <c r="C295">
        <v>52691.63</v>
      </c>
      <c r="D295">
        <v>43822.94</v>
      </c>
      <c r="E295">
        <f t="shared" si="9"/>
        <v>-8868.6899999999951</v>
      </c>
    </row>
    <row r="296" spans="1:5">
      <c r="A296" s="3">
        <f>YEAR(B296)</f>
        <v>2015</v>
      </c>
      <c r="B296" s="1">
        <v>42156</v>
      </c>
      <c r="C296">
        <v>29697.72</v>
      </c>
      <c r="D296">
        <v>21131.57</v>
      </c>
      <c r="E296">
        <f>D296-C296</f>
        <v>-8566.1500000000015</v>
      </c>
    </row>
    <row r="297" spans="1:5">
      <c r="B297" t="s">
        <v>0</v>
      </c>
      <c r="C297" t="s">
        <v>1</v>
      </c>
      <c r="D297" t="s">
        <v>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19"/>
  <sheetViews>
    <sheetView workbookViewId="0">
      <selection activeCell="A3" sqref="A3:A19"/>
    </sheetView>
  </sheetViews>
  <sheetFormatPr defaultRowHeight="15"/>
  <sheetData>
    <row r="1" spans="1:4">
      <c r="A1" s="192" t="s">
        <v>1159</v>
      </c>
      <c r="B1" s="192"/>
      <c r="C1" t="s">
        <v>1158</v>
      </c>
    </row>
    <row r="2" spans="1:4">
      <c r="A2" s="192" t="s">
        <v>483</v>
      </c>
      <c r="B2" s="192" t="s">
        <v>1160</v>
      </c>
    </row>
    <row r="3" spans="1:4">
      <c r="A3" s="196">
        <v>1998</v>
      </c>
      <c r="B3" s="314">
        <v>36160</v>
      </c>
      <c r="C3" s="315">
        <v>1457.6158333333333</v>
      </c>
      <c r="D3">
        <f t="shared" ref="D3:D18" si="0">C3/$C$19*100</f>
        <v>36.872223340644652</v>
      </c>
    </row>
    <row r="4" spans="1:4">
      <c r="A4" s="196">
        <v>1999</v>
      </c>
      <c r="B4" s="314">
        <v>36525</v>
      </c>
      <c r="C4" s="315">
        <v>1528.4333333333332</v>
      </c>
      <c r="D4">
        <f t="shared" si="0"/>
        <v>38.663640953373722</v>
      </c>
    </row>
    <row r="5" spans="1:4">
      <c r="A5" s="196">
        <v>2000</v>
      </c>
      <c r="B5" s="314">
        <v>36891</v>
      </c>
      <c r="C5" s="315">
        <v>1636.0983333333334</v>
      </c>
      <c r="D5">
        <f t="shared" si="0"/>
        <v>41.38716236085741</v>
      </c>
    </row>
    <row r="6" spans="1:4">
      <c r="A6" s="196">
        <v>2001</v>
      </c>
      <c r="B6" s="314">
        <v>37256</v>
      </c>
      <c r="C6" s="315">
        <v>1748.0133333333333</v>
      </c>
      <c r="D6">
        <f t="shared" si="0"/>
        <v>44.218192856548086</v>
      </c>
    </row>
    <row r="7" spans="1:4">
      <c r="A7" s="196">
        <v>2002</v>
      </c>
      <c r="B7" s="314">
        <v>37621</v>
      </c>
      <c r="C7" s="315">
        <v>1895.7233333333327</v>
      </c>
      <c r="D7">
        <f t="shared" si="0"/>
        <v>47.954702837502097</v>
      </c>
    </row>
    <row r="8" spans="1:4">
      <c r="A8" s="196">
        <v>2003</v>
      </c>
      <c r="B8" s="314">
        <v>37986</v>
      </c>
      <c r="C8" s="315">
        <v>2174.6774999999998</v>
      </c>
      <c r="D8">
        <f t="shared" si="0"/>
        <v>55.011198863354885</v>
      </c>
    </row>
    <row r="9" spans="1:4">
      <c r="A9" s="196">
        <v>2004</v>
      </c>
      <c r="B9" s="314">
        <v>38352</v>
      </c>
      <c r="C9" s="315">
        <v>2318.145</v>
      </c>
      <c r="D9">
        <f t="shared" si="0"/>
        <v>58.640389478022293</v>
      </c>
    </row>
    <row r="10" spans="1:4">
      <c r="A10" s="196">
        <v>2005</v>
      </c>
      <c r="B10" s="314">
        <v>38717</v>
      </c>
      <c r="C10" s="315">
        <v>2477.3908333333338</v>
      </c>
      <c r="D10">
        <f t="shared" si="0"/>
        <v>62.668712852711494</v>
      </c>
    </row>
    <row r="11" spans="1:4">
      <c r="A11" s="196">
        <v>2006</v>
      </c>
      <c r="B11" s="314">
        <v>39082</v>
      </c>
      <c r="C11" s="315">
        <v>2581.0341666666668</v>
      </c>
      <c r="D11">
        <f t="shared" si="0"/>
        <v>65.290501150452641</v>
      </c>
    </row>
    <row r="12" spans="1:4">
      <c r="A12" s="196">
        <v>2007</v>
      </c>
      <c r="B12" s="314">
        <v>39447</v>
      </c>
      <c r="C12" s="315">
        <v>2675.0166666666669</v>
      </c>
      <c r="D12">
        <f t="shared" si="0"/>
        <v>67.667906534549942</v>
      </c>
    </row>
    <row r="13" spans="1:4">
      <c r="A13" s="196">
        <v>2008</v>
      </c>
      <c r="B13" s="314">
        <v>39813</v>
      </c>
      <c r="C13" s="315">
        <v>2826.9199999999996</v>
      </c>
      <c r="D13">
        <f t="shared" si="0"/>
        <v>71.510492149201525</v>
      </c>
    </row>
    <row r="14" spans="1:4">
      <c r="A14" s="196">
        <v>2009</v>
      </c>
      <c r="B14" s="314">
        <v>40178</v>
      </c>
      <c r="C14" s="315">
        <v>2965.1008333333334</v>
      </c>
      <c r="D14">
        <f t="shared" si="0"/>
        <v>75.00594989022477</v>
      </c>
    </row>
    <row r="15" spans="1:4">
      <c r="A15" s="196">
        <v>2010</v>
      </c>
      <c r="B15" s="314">
        <v>40543</v>
      </c>
      <c r="C15" s="315">
        <v>3114.5041666666662</v>
      </c>
      <c r="D15">
        <f t="shared" si="0"/>
        <v>78.78529486475459</v>
      </c>
    </row>
    <row r="16" spans="1:4">
      <c r="A16" s="196">
        <v>2011</v>
      </c>
      <c r="B16" s="314">
        <v>40908</v>
      </c>
      <c r="C16" s="315">
        <v>3321.1966666666672</v>
      </c>
      <c r="D16">
        <f t="shared" si="0"/>
        <v>84.013841268101316</v>
      </c>
    </row>
    <row r="17" spans="1:4">
      <c r="A17" s="196">
        <v>2012</v>
      </c>
      <c r="B17" s="314">
        <v>41274</v>
      </c>
      <c r="C17" s="315">
        <v>3500.6574999999998</v>
      </c>
      <c r="D17">
        <f t="shared" si="0"/>
        <v>88.553528458815052</v>
      </c>
    </row>
    <row r="18" spans="1:4">
      <c r="A18" s="196">
        <v>2013</v>
      </c>
      <c r="B18" s="314">
        <v>41639</v>
      </c>
      <c r="C18" s="315">
        <v>3717.8491666666669</v>
      </c>
      <c r="D18">
        <f t="shared" si="0"/>
        <v>94.047664470459765</v>
      </c>
    </row>
    <row r="19" spans="1:4">
      <c r="A19" s="196">
        <v>2014</v>
      </c>
      <c r="B19" s="314">
        <v>42004</v>
      </c>
      <c r="C19" s="315">
        <v>3953.1541666666672</v>
      </c>
      <c r="D19">
        <f>C19/$C$19*100</f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H73"/>
  <sheetViews>
    <sheetView topLeftCell="A57" workbookViewId="0">
      <selection activeCell="H73" sqref="H73"/>
    </sheetView>
  </sheetViews>
  <sheetFormatPr defaultRowHeight="15"/>
  <sheetData>
    <row r="73" spans="8:8">
      <c r="H73" t="s">
        <v>1149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21</vt:i4>
      </vt:variant>
      <vt:variant>
        <vt:lpstr>Charts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42" baseType="lpstr">
      <vt:lpstr>Capa</vt:lpstr>
      <vt:lpstr>1. Distribuição dos Gastos &gt;</vt:lpstr>
      <vt:lpstr>P1.1 Indexação, gastos</vt:lpstr>
      <vt:lpstr>P1.2 MPOG - Orçamento</vt:lpstr>
      <vt:lpstr>P1.3. MPOG - Discricionárias</vt:lpstr>
      <vt:lpstr>P1.4 BC - Indexação anual</vt:lpstr>
      <vt:lpstr>P1.5 BC - Dados originais</vt:lpstr>
      <vt:lpstr>P1.6 Haver - IPCA</vt:lpstr>
      <vt:lpstr>2. Características da Dívida &gt;</vt:lpstr>
      <vt:lpstr>P2.1 Detentores</vt:lpstr>
      <vt:lpstr>P2.2 Estoque</vt:lpstr>
      <vt:lpstr>P.2.3 Dívida Externa em USD2014</vt:lpstr>
      <vt:lpstr>P2.4 Externa Pública e Privada</vt:lpstr>
      <vt:lpstr>P2.5 Inflação em dólar</vt:lpstr>
      <vt:lpstr>P2.6 Prazo da Dívida</vt:lpstr>
      <vt:lpstr>P2.7 Reservas</vt:lpstr>
      <vt:lpstr>P2.8 Remuneração</vt:lpstr>
      <vt:lpstr>P2.9 - BC - Dívida Líquida</vt:lpstr>
      <vt:lpstr>3. Comparações Internacionais &gt;</vt:lpstr>
      <vt:lpstr>P3.1 FMI - Divida</vt:lpstr>
      <vt:lpstr>P3.2 - Equador</vt:lpstr>
      <vt:lpstr>G1.1 - Destinação Impostos</vt:lpstr>
      <vt:lpstr>G1.2 - Destinação Impostos (g)</vt:lpstr>
      <vt:lpstr>G1.3 - Juros e demais</vt:lpstr>
      <vt:lpstr>G1.4 - Juros tributos e divida</vt:lpstr>
      <vt:lpstr>G2.1 Detentores</vt:lpstr>
      <vt:lpstr>G2.2 Externa</vt:lpstr>
      <vt:lpstr>G2.3 Externa Pública e Total</vt:lpstr>
      <vt:lpstr>G2.4 Prazo da Dívida</vt:lpstr>
      <vt:lpstr>G2.5 Externa Pública e Reservas</vt:lpstr>
      <vt:lpstr>G2.6 Remuneração</vt:lpstr>
      <vt:lpstr>G2.7 Dívida Líquida</vt:lpstr>
      <vt:lpstr>G3.1 Comp Externa</vt:lpstr>
      <vt:lpstr>G 3.2 Equador</vt:lpstr>
      <vt:lpstr>_DLX2.USE</vt:lpstr>
      <vt:lpstr>_DLX3.USE</vt:lpstr>
      <vt:lpstr>'P1.2 MPOG - Orçamento'!Print_Area</vt:lpstr>
      <vt:lpstr>'P1.3. MPOG - Discricionárias'!Print_Area</vt:lpstr>
      <vt:lpstr>'P2.2 Estoque'!Print_Area</vt:lpstr>
      <vt:lpstr>'P2.6 Prazo da Dívida'!Print_Area</vt:lpstr>
      <vt:lpstr>'P2.8 Remuneração'!Print_Area</vt:lpstr>
      <vt:lpstr>'P2.2 Estoque'!Print_Titles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Goes, Carlos</dc:creator>
  <cp:lastModifiedBy>cgoes</cp:lastModifiedBy>
  <dcterms:created xsi:type="dcterms:W3CDTF">2015-08-04T17:21:05Z</dcterms:created>
  <dcterms:modified xsi:type="dcterms:W3CDTF">2015-10-27T16:32:36Z</dcterms:modified>
</cp:coreProperties>
</file>